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Y\INF_ELABORADA\"/>
    </mc:Choice>
  </mc:AlternateContent>
  <xr:revisionPtr revIDLastSave="0" documentId="13_ncr:1_{589BE9F9-1A95-4042-B903-9EA5C9B655E0}" xr6:coauthVersionLast="41" xr6:coauthVersionMax="45" xr10:uidLastSave="{00000000-0000-0000-0000-000000000000}"/>
  <bookViews>
    <workbookView xWindow="-120" yWindow="-120" windowWidth="24240" windowHeight="13140" tabRatio="576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  <sheet name="Dat_04 CONSEJO" sheetId="56" r:id="rId22"/>
  </sheets>
  <externalReferences>
    <externalReference r:id="rId23"/>
    <externalReference r:id="rId24"/>
    <externalReference r:id="rId25"/>
  </externalReferences>
  <definedNames>
    <definedName name="_xlnm._FilterDatabase" localSheetId="20" hidden="1">'Data 4'!$B$1:$H$487</definedName>
    <definedName name="_xlnm.Print_Area" localSheetId="21">#REF!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21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21">#REF!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21">#REF!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21">OFFSET('Dat_04 CONSEJO'!#REF!,0,0,COUNT('Dat_04 CONSEJO'!#REF!),1)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21">OFFSET('Dat_04 CONSEJO'!#REF!,0,0,COUNT('Dat_04 CONSEJO'!#REF!),1)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21">OFFSET('Dat_04 CONSEJO'!#REF!,0,0,COUNT('Dat_04 CONSEJO'!#REF!),1)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21">OFFSET('Dat_04 CONSEJO'!#REF!,0,0,COUNT('Dat_04 CONSEJO'!$I$2:$I$3),1)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21">OFFSET('Dat_04 CONSEJO'!#REF!,0,0,COUNT('Dat_04 CONSEJO'!$P$2:$P$3),1)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21">OFFSET('Dat_04 CONSEJO'!#REF!,0,0,COUNT('Dat_04 CONSEJO'!$V$2:$V$3),1)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xml:space="preserve">            'Dat_04 CONSEJO'!$A$1:$VN$27</definedName>
    <definedName name="MSTR.BANDA_PARA_CONSEJO_PROCESOS" localSheetId="21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21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2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21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21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21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21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21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21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21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21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 xml:space="preserve">                                             'Dat_04 CONSEJO'!$A$30:$O$43</definedName>
    <definedName name="MSTR.Eolica_diaria_Balance">#REF!</definedName>
    <definedName name="MSTR.Liquidación_por_Segmentos" localSheetId="21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21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2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21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2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21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21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21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21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21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21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21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21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2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43" l="1"/>
  <c r="J56" i="43"/>
  <c r="O166" i="44"/>
  <c r="B110" i="44" l="1"/>
  <c r="B109" i="44"/>
  <c r="B106" i="44"/>
  <c r="B104" i="44"/>
  <c r="B103" i="44"/>
  <c r="B102" i="44"/>
  <c r="B101" i="44"/>
  <c r="B100" i="44"/>
  <c r="B98" i="44"/>
  <c r="B97" i="44"/>
  <c r="B96" i="44"/>
  <c r="B95" i="44"/>
  <c r="B94" i="44"/>
  <c r="B99" i="44"/>
  <c r="B82" i="44"/>
  <c r="B105" i="44"/>
  <c r="E398" i="59" l="1"/>
  <c r="H864" i="56" l="1"/>
  <c r="I864" i="56" s="1"/>
  <c r="J70" i="43"/>
  <c r="J864" i="56" l="1"/>
  <c r="F400" i="47" l="1"/>
  <c r="F399" i="47" l="1"/>
  <c r="E808" i="56"/>
  <c r="E399" i="47"/>
  <c r="P261" i="44" l="1"/>
  <c r="H863" i="56" l="1"/>
  <c r="F70" i="43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E807" i="56"/>
  <c r="E806" i="56"/>
  <c r="H862" i="56"/>
  <c r="I863" i="56" s="1"/>
  <c r="H211" i="44" l="1"/>
  <c r="H861" i="56" l="1"/>
  <c r="I862" i="56" s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B6" i="43" l="1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" i="43"/>
  <c r="G4" i="59" l="1"/>
  <c r="G6" i="59"/>
  <c r="G8" i="59"/>
  <c r="G10" i="59"/>
  <c r="G14" i="59"/>
  <c r="G18" i="59"/>
  <c r="G28" i="59"/>
  <c r="G32" i="59"/>
  <c r="G35" i="59"/>
  <c r="G40" i="59"/>
  <c r="G43" i="59"/>
  <c r="G51" i="59"/>
  <c r="G52" i="59"/>
  <c r="G55" i="59"/>
  <c r="G56" i="59"/>
  <c r="G59" i="59"/>
  <c r="G63" i="59"/>
  <c r="G71" i="59"/>
  <c r="G7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47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6" i="59"/>
  <c r="G39" i="59"/>
  <c r="G44" i="59"/>
  <c r="G47" i="59"/>
  <c r="G96" i="59"/>
  <c r="G3" i="59"/>
  <c r="G7" i="59"/>
  <c r="G11" i="59"/>
  <c r="G12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E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E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E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E277" i="59"/>
  <c r="H265" i="59"/>
  <c r="H253" i="59"/>
  <c r="H241" i="59"/>
  <c r="H229" i="59"/>
  <c r="E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E256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E332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E173" i="59"/>
  <c r="G165" i="59"/>
  <c r="G157" i="59"/>
  <c r="G137" i="59"/>
  <c r="G121" i="59"/>
  <c r="G113" i="59"/>
  <c r="G105" i="59"/>
  <c r="G97" i="59"/>
  <c r="G85" i="59"/>
  <c r="G65" i="59"/>
  <c r="E73" i="59"/>
  <c r="G277" i="59"/>
  <c r="G265" i="59"/>
  <c r="G205" i="59"/>
  <c r="G93" i="59"/>
  <c r="G77" i="59"/>
  <c r="G29" i="59"/>
  <c r="G361" i="59"/>
  <c r="E349" i="59"/>
  <c r="G329" i="59"/>
  <c r="G317" i="59"/>
  <c r="G309" i="59"/>
  <c r="G297" i="59"/>
  <c r="G241" i="59"/>
  <c r="E233" i="59"/>
  <c r="G233" i="59"/>
  <c r="G197" i="59"/>
  <c r="G193" i="59"/>
  <c r="G161" i="59"/>
  <c r="G141" i="59"/>
  <c r="E141" i="59"/>
  <c r="G81" i="59"/>
  <c r="E117" i="59"/>
  <c r="E169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E383" i="59"/>
  <c r="G374" i="59"/>
  <c r="G390" i="59"/>
  <c r="G366" i="59"/>
  <c r="E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E197" i="59"/>
  <c r="G395" i="59"/>
  <c r="G391" i="59"/>
  <c r="G387" i="59"/>
  <c r="G379" i="59"/>
  <c r="G375" i="59"/>
  <c r="G371" i="59"/>
  <c r="G363" i="59"/>
  <c r="E363" i="59"/>
  <c r="G385" i="59"/>
  <c r="G377" i="59"/>
  <c r="G353" i="59"/>
  <c r="G337" i="59"/>
  <c r="G321" i="59"/>
  <c r="G305" i="59"/>
  <c r="G289" i="59"/>
  <c r="G281" i="59"/>
  <c r="G273" i="59"/>
  <c r="G269" i="59"/>
  <c r="E369" i="59"/>
  <c r="E393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E102" i="59"/>
  <c r="G356" i="59"/>
  <c r="G344" i="59"/>
  <c r="G336" i="59"/>
  <c r="E14" i="59"/>
  <c r="E70" i="59"/>
  <c r="G2" i="59"/>
  <c r="E81" i="59"/>
  <c r="E292" i="59"/>
  <c r="E247" i="59" l="1"/>
  <c r="E153" i="59"/>
  <c r="E140" i="59"/>
  <c r="E208" i="59"/>
  <c r="E296" i="59"/>
  <c r="E316" i="59"/>
  <c r="E122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G25" i="6" l="1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O44" i="56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F47" i="56" l="1"/>
  <c r="E53" i="56" l="1"/>
  <c r="E52" i="56"/>
  <c r="E51" i="56"/>
  <c r="E50" i="56"/>
  <c r="E49" i="56"/>
  <c r="E48" i="56"/>
  <c r="E47" i="56" l="1"/>
  <c r="E19" i="40" l="1"/>
  <c r="B91" i="44" l="1"/>
  <c r="I53" i="43" l="1"/>
  <c r="G15" i="6" l="1"/>
  <c r="H49" i="56" l="1"/>
  <c r="H50" i="56"/>
  <c r="H53" i="56"/>
  <c r="H54" i="56"/>
  <c r="H71" i="56"/>
  <c r="H72" i="56"/>
  <c r="H74" i="56"/>
  <c r="F77" i="56"/>
  <c r="H78" i="56"/>
  <c r="H82" i="56"/>
  <c r="G98" i="56"/>
  <c r="G99" i="56"/>
  <c r="G100" i="56"/>
  <c r="G101" i="56"/>
  <c r="G103" i="56"/>
  <c r="G104" i="56"/>
  <c r="G105" i="56"/>
  <c r="G107" i="56"/>
  <c r="G108" i="56"/>
  <c r="G109" i="56"/>
  <c r="G111" i="56"/>
  <c r="G112" i="56"/>
  <c r="G113" i="56"/>
  <c r="H124" i="56"/>
  <c r="H125" i="56"/>
  <c r="H126" i="56"/>
  <c r="H127" i="56"/>
  <c r="H128" i="56"/>
  <c r="H129" i="56"/>
  <c r="H130" i="56"/>
  <c r="H131" i="56"/>
  <c r="H134" i="56"/>
  <c r="H135" i="56"/>
  <c r="H138" i="56"/>
  <c r="H139" i="56"/>
  <c r="H143" i="56"/>
  <c r="H145" i="56"/>
  <c r="H146" i="56"/>
  <c r="H147" i="56"/>
  <c r="H148" i="56"/>
  <c r="H149" i="56"/>
  <c r="H154" i="56"/>
  <c r="H155" i="56"/>
  <c r="H156" i="56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G192" i="56"/>
  <c r="G193" i="56"/>
  <c r="G196" i="56"/>
  <c r="G197" i="56"/>
  <c r="F198" i="56"/>
  <c r="G200" i="56"/>
  <c r="G203" i="56"/>
  <c r="G204" i="56"/>
  <c r="G205" i="56"/>
  <c r="G219" i="56"/>
  <c r="G221" i="56"/>
  <c r="G224" i="56"/>
  <c r="G225" i="56"/>
  <c r="G227" i="56"/>
  <c r="G228" i="56"/>
  <c r="G229" i="56"/>
  <c r="G231" i="56"/>
  <c r="G254" i="56"/>
  <c r="G255" i="56"/>
  <c r="G256" i="56"/>
  <c r="G257" i="56"/>
  <c r="G259" i="56"/>
  <c r="G260" i="56"/>
  <c r="G263" i="56"/>
  <c r="G264" i="56"/>
  <c r="G265" i="56"/>
  <c r="G267" i="56"/>
  <c r="G268" i="56"/>
  <c r="G281" i="56"/>
  <c r="G282" i="56"/>
  <c r="G283" i="56"/>
  <c r="G285" i="56"/>
  <c r="G288" i="56"/>
  <c r="G292" i="56"/>
  <c r="G293" i="56"/>
  <c r="G311" i="56"/>
  <c r="G313" i="56"/>
  <c r="G315" i="56"/>
  <c r="G317" i="56"/>
  <c r="G319" i="56"/>
  <c r="G320" i="56"/>
  <c r="G321" i="56"/>
  <c r="G323" i="56"/>
  <c r="G324" i="56"/>
  <c r="G325" i="56"/>
  <c r="G327" i="56"/>
  <c r="G328" i="56"/>
  <c r="G345" i="56"/>
  <c r="G347" i="56"/>
  <c r="G348" i="56"/>
  <c r="G349" i="56"/>
  <c r="G352" i="56"/>
  <c r="G353" i="56"/>
  <c r="G355" i="56"/>
  <c r="G356" i="56"/>
  <c r="G357" i="56"/>
  <c r="G373" i="56"/>
  <c r="G374" i="56"/>
  <c r="G375" i="56"/>
  <c r="G377" i="56"/>
  <c r="G379" i="56"/>
  <c r="G381" i="56"/>
  <c r="G382" i="56"/>
  <c r="G383" i="56"/>
  <c r="G384" i="56"/>
  <c r="G385" i="56"/>
  <c r="G388" i="56"/>
  <c r="G405" i="56"/>
  <c r="G406" i="56"/>
  <c r="G409" i="56"/>
  <c r="G410" i="56"/>
  <c r="G411" i="56"/>
  <c r="G413" i="56"/>
  <c r="G416" i="56"/>
  <c r="G417" i="56"/>
  <c r="G433" i="56"/>
  <c r="G434" i="56"/>
  <c r="G435" i="56"/>
  <c r="G437" i="56"/>
  <c r="G439" i="56"/>
  <c r="G441" i="56"/>
  <c r="G467" i="56"/>
  <c r="G469" i="56"/>
  <c r="G470" i="56"/>
  <c r="G473" i="56"/>
  <c r="G475" i="56"/>
  <c r="G477" i="56"/>
  <c r="G479" i="56"/>
  <c r="G498" i="56"/>
  <c r="G501" i="56"/>
  <c r="G503" i="56"/>
  <c r="G504" i="56"/>
  <c r="G506" i="56"/>
  <c r="G507" i="56"/>
  <c r="G509" i="56"/>
  <c r="G527" i="56"/>
  <c r="G528" i="56"/>
  <c r="G529" i="56"/>
  <c r="G530" i="56"/>
  <c r="G533" i="56"/>
  <c r="G555" i="56"/>
  <c r="G559" i="56"/>
  <c r="G561" i="56"/>
  <c r="G565" i="56"/>
  <c r="G567" i="56"/>
  <c r="H578" i="56"/>
  <c r="G583" i="56"/>
  <c r="G585" i="56"/>
  <c r="G586" i="56"/>
  <c r="G588" i="56"/>
  <c r="G591" i="56"/>
  <c r="G593" i="56"/>
  <c r="G597" i="56"/>
  <c r="G599" i="56"/>
  <c r="G601" i="56"/>
  <c r="G615" i="56"/>
  <c r="G617" i="56"/>
  <c r="G618" i="56"/>
  <c r="G619" i="56"/>
  <c r="G620" i="56"/>
  <c r="G623" i="56"/>
  <c r="G625" i="56"/>
  <c r="G629" i="56"/>
  <c r="G631" i="56"/>
  <c r="G647" i="56"/>
  <c r="G649" i="56"/>
  <c r="G650" i="56"/>
  <c r="G652" i="56"/>
  <c r="G655" i="56"/>
  <c r="G657" i="56"/>
  <c r="G661" i="56"/>
  <c r="G675" i="56"/>
  <c r="G676" i="56"/>
  <c r="G677" i="56"/>
  <c r="G679" i="56"/>
  <c r="G683" i="56"/>
  <c r="G684" i="56"/>
  <c r="G687" i="56"/>
  <c r="G689" i="56"/>
  <c r="G693" i="56"/>
  <c r="G709" i="56"/>
  <c r="G711" i="56"/>
  <c r="G714" i="56"/>
  <c r="G715" i="56"/>
  <c r="G719" i="56"/>
  <c r="G721" i="56"/>
  <c r="G740" i="56"/>
  <c r="G741" i="56"/>
  <c r="G743" i="56"/>
  <c r="G746" i="56"/>
  <c r="G747" i="56"/>
  <c r="G748" i="56"/>
  <c r="G751" i="56"/>
  <c r="G769" i="56"/>
  <c r="G771" i="56"/>
  <c r="G772" i="56"/>
  <c r="G773" i="56"/>
  <c r="G775" i="56"/>
  <c r="G778" i="56"/>
  <c r="G780" i="56"/>
  <c r="G783" i="56"/>
  <c r="I518" i="56" l="1"/>
  <c r="I365" i="56"/>
  <c r="I396" i="56"/>
  <c r="I671" i="56"/>
  <c r="H580" i="56"/>
  <c r="H670" i="56"/>
  <c r="H122" i="56"/>
  <c r="H761" i="56"/>
  <c r="H609" i="56"/>
  <c r="H517" i="56"/>
  <c r="H305" i="56"/>
  <c r="H456" i="56"/>
  <c r="H244" i="56"/>
  <c r="H152" i="56"/>
  <c r="H395" i="56"/>
  <c r="H91" i="56"/>
  <c r="G199" i="56"/>
  <c r="F199" i="56"/>
  <c r="G201" i="56"/>
  <c r="F201" i="56"/>
  <c r="H457" i="56"/>
  <c r="H153" i="56"/>
  <c r="H150" i="56"/>
  <c r="G142" i="56"/>
  <c r="H142" i="56"/>
  <c r="G141" i="56"/>
  <c r="H141" i="56"/>
  <c r="G137" i="56"/>
  <c r="H137" i="56"/>
  <c r="G133" i="56"/>
  <c r="H133" i="56"/>
  <c r="G144" i="56"/>
  <c r="H144" i="56"/>
  <c r="G140" i="56"/>
  <c r="H140" i="56"/>
  <c r="G136" i="56"/>
  <c r="H136" i="56"/>
  <c r="G132" i="56"/>
  <c r="H132" i="56"/>
  <c r="H151" i="56"/>
  <c r="G334" i="56"/>
  <c r="G122" i="56"/>
  <c r="G791" i="56"/>
  <c r="G487" i="56"/>
  <c r="G97" i="56"/>
  <c r="G93" i="56"/>
  <c r="G759" i="56"/>
  <c r="G703" i="56"/>
  <c r="G643" i="56"/>
  <c r="G579" i="56"/>
  <c r="G551" i="56"/>
  <c r="G543" i="56"/>
  <c r="G535" i="56"/>
  <c r="G523" i="56"/>
  <c r="G495" i="56"/>
  <c r="G459" i="56"/>
  <c r="G455" i="56"/>
  <c r="G443" i="56"/>
  <c r="G522" i="56"/>
  <c r="G514" i="56"/>
  <c r="G490" i="56"/>
  <c r="G482" i="56"/>
  <c r="G466" i="56"/>
  <c r="G462" i="56"/>
  <c r="G446" i="56"/>
  <c r="G430" i="56"/>
  <c r="G402" i="56"/>
  <c r="G398" i="56"/>
  <c r="G370" i="56"/>
  <c r="G366" i="56"/>
  <c r="G342" i="56"/>
  <c r="G338" i="56"/>
  <c r="G310" i="56"/>
  <c r="G306" i="56"/>
  <c r="G302" i="56"/>
  <c r="G278" i="56"/>
  <c r="G274" i="56"/>
  <c r="G246" i="56"/>
  <c r="G238" i="56"/>
  <c r="G218" i="56"/>
  <c r="G214" i="56"/>
  <c r="G210" i="56"/>
  <c r="G206" i="56"/>
  <c r="G190" i="56"/>
  <c r="G182" i="56"/>
  <c r="G178" i="56"/>
  <c r="G158" i="56"/>
  <c r="G150" i="56"/>
  <c r="G146" i="56"/>
  <c r="G126" i="56"/>
  <c r="G94" i="56"/>
  <c r="H86" i="56"/>
  <c r="H58" i="56"/>
  <c r="G789" i="56"/>
  <c r="G785" i="56"/>
  <c r="G757" i="56"/>
  <c r="G753" i="56"/>
  <c r="G737" i="56"/>
  <c r="G725" i="56"/>
  <c r="G705" i="56"/>
  <c r="G673" i="56"/>
  <c r="G665" i="56"/>
  <c r="G645" i="56"/>
  <c r="G633" i="56"/>
  <c r="G613" i="56"/>
  <c r="G609" i="56"/>
  <c r="G605" i="56"/>
  <c r="G581" i="56"/>
  <c r="G553" i="56"/>
  <c r="G541" i="56"/>
  <c r="G537" i="56"/>
  <c r="G525" i="56"/>
  <c r="G513" i="56"/>
  <c r="G497" i="56"/>
  <c r="G493" i="56"/>
  <c r="G485" i="56"/>
  <c r="G481" i="56"/>
  <c r="G465" i="56"/>
  <c r="G461" i="56"/>
  <c r="G453" i="56"/>
  <c r="G449" i="56"/>
  <c r="G445" i="56"/>
  <c r="G425" i="56"/>
  <c r="G421" i="56"/>
  <c r="G393" i="56"/>
  <c r="G389" i="56"/>
  <c r="G369" i="56"/>
  <c r="G361" i="56"/>
  <c r="G341" i="56"/>
  <c r="G333" i="56"/>
  <c r="G309" i="56"/>
  <c r="G301" i="56"/>
  <c r="G297" i="56"/>
  <c r="G277" i="56"/>
  <c r="G269" i="56"/>
  <c r="G253" i="56"/>
  <c r="G249" i="56"/>
  <c r="G245" i="56"/>
  <c r="G237" i="56"/>
  <c r="G233" i="56"/>
  <c r="G217" i="56"/>
  <c r="G213" i="56"/>
  <c r="G209" i="56"/>
  <c r="G189" i="56"/>
  <c r="G185" i="56"/>
  <c r="G181" i="56"/>
  <c r="G177" i="56"/>
  <c r="G157" i="56"/>
  <c r="G149" i="56"/>
  <c r="G145" i="56"/>
  <c r="G129" i="56"/>
  <c r="G125" i="56"/>
  <c r="G121" i="56"/>
  <c r="G117" i="56"/>
  <c r="G764" i="56"/>
  <c r="G732" i="56"/>
  <c r="G700" i="56"/>
  <c r="G636" i="56"/>
  <c r="G612" i="56"/>
  <c r="G604" i="56"/>
  <c r="G572" i="56"/>
  <c r="G540" i="56"/>
  <c r="G520" i="56"/>
  <c r="G512" i="56"/>
  <c r="G492" i="56"/>
  <c r="G488" i="56"/>
  <c r="G464" i="56"/>
  <c r="G460" i="56"/>
  <c r="G452" i="56"/>
  <c r="G448" i="56"/>
  <c r="G432" i="56"/>
  <c r="G424" i="56"/>
  <c r="G420" i="56"/>
  <c r="G400" i="56"/>
  <c r="G392" i="56"/>
  <c r="G368" i="56"/>
  <c r="G360" i="56"/>
  <c r="G336" i="56"/>
  <c r="G332" i="56"/>
  <c r="G300" i="56"/>
  <c r="G296" i="56"/>
  <c r="G272" i="56"/>
  <c r="G248" i="56"/>
  <c r="G240" i="56"/>
  <c r="G236" i="56"/>
  <c r="G232" i="56"/>
  <c r="G176" i="56"/>
  <c r="G156" i="56"/>
  <c r="G148" i="56"/>
  <c r="G128" i="56"/>
  <c r="G120" i="56"/>
  <c r="G96" i="56"/>
  <c r="H88" i="56"/>
  <c r="H68" i="56"/>
  <c r="H60" i="56"/>
  <c r="G767" i="56"/>
  <c r="G735" i="56"/>
  <c r="G727" i="56"/>
  <c r="G707" i="56"/>
  <c r="G695" i="56"/>
  <c r="G671" i="56"/>
  <c r="G663" i="56"/>
  <c r="G639" i="56"/>
  <c r="G575" i="56"/>
  <c r="G547" i="56"/>
  <c r="G519" i="56"/>
  <c r="G491" i="56"/>
  <c r="G463" i="56"/>
  <c r="G451" i="56"/>
  <c r="G447" i="56"/>
  <c r="G431" i="56"/>
  <c r="G427" i="56"/>
  <c r="G423" i="56"/>
  <c r="G419" i="56"/>
  <c r="G403" i="56"/>
  <c r="G399" i="56"/>
  <c r="G395" i="56"/>
  <c r="G391" i="56"/>
  <c r="G371" i="56"/>
  <c r="G367" i="56"/>
  <c r="G363" i="56"/>
  <c r="G359" i="56"/>
  <c r="G339" i="56"/>
  <c r="G335" i="56"/>
  <c r="G331" i="56"/>
  <c r="G307" i="56"/>
  <c r="G299" i="56"/>
  <c r="G295" i="56"/>
  <c r="G275" i="56"/>
  <c r="G271" i="56"/>
  <c r="G251" i="56"/>
  <c r="G247" i="56"/>
  <c r="G239" i="56"/>
  <c r="G235" i="56"/>
  <c r="G211" i="56"/>
  <c r="G207" i="56"/>
  <c r="G191" i="56"/>
  <c r="G187" i="56"/>
  <c r="G183" i="56"/>
  <c r="G179" i="56"/>
  <c r="G155" i="56"/>
  <c r="G151" i="56"/>
  <c r="G147" i="56"/>
  <c r="G131" i="56"/>
  <c r="G127" i="56"/>
  <c r="G123" i="56"/>
  <c r="G119" i="56"/>
  <c r="G115" i="56"/>
  <c r="G95" i="56"/>
  <c r="G153" i="56"/>
  <c r="G577" i="56"/>
  <c r="G549" i="56"/>
  <c r="G396" i="56"/>
  <c r="G304" i="56"/>
  <c r="G184" i="56"/>
  <c r="G61" i="56"/>
  <c r="H61" i="56"/>
  <c r="G243" i="56"/>
  <c r="G169" i="56"/>
  <c r="G161" i="56"/>
  <c r="G175" i="56"/>
  <c r="G171" i="56"/>
  <c r="G167" i="56"/>
  <c r="G163" i="56"/>
  <c r="G174" i="56"/>
  <c r="G170" i="56"/>
  <c r="G173" i="56"/>
  <c r="G165" i="56"/>
  <c r="G172" i="56"/>
  <c r="G168" i="56"/>
  <c r="G160" i="56"/>
  <c r="G517" i="56"/>
  <c r="G273" i="56"/>
  <c r="G668" i="56"/>
  <c r="G456" i="56"/>
  <c r="G242" i="56"/>
  <c r="G364" i="56"/>
  <c r="G152" i="56"/>
  <c r="G607" i="56"/>
  <c r="G303" i="56"/>
  <c r="G90" i="56"/>
  <c r="H90" i="56"/>
  <c r="G70" i="56"/>
  <c r="H70" i="56"/>
  <c r="G66" i="56"/>
  <c r="H66" i="56"/>
  <c r="G62" i="56"/>
  <c r="H62" i="56"/>
  <c r="G457" i="56"/>
  <c r="G91" i="56"/>
  <c r="G87" i="56"/>
  <c r="H87" i="56"/>
  <c r="G83" i="56"/>
  <c r="H83" i="56"/>
  <c r="G79" i="56"/>
  <c r="H79" i="56"/>
  <c r="G75" i="56"/>
  <c r="H75" i="56"/>
  <c r="G67" i="56"/>
  <c r="H67" i="56"/>
  <c r="G63" i="56"/>
  <c r="H63" i="56"/>
  <c r="G59" i="56"/>
  <c r="H59" i="56"/>
  <c r="G55" i="56"/>
  <c r="H55" i="56"/>
  <c r="G51" i="56"/>
  <c r="H51" i="56"/>
  <c r="G89" i="56"/>
  <c r="H89" i="56"/>
  <c r="G85" i="56"/>
  <c r="H85" i="56"/>
  <c r="G81" i="56"/>
  <c r="H81" i="56"/>
  <c r="G77" i="56"/>
  <c r="H77" i="56"/>
  <c r="G73" i="56"/>
  <c r="H73" i="56"/>
  <c r="G69" i="56"/>
  <c r="H69" i="56"/>
  <c r="G65" i="56"/>
  <c r="H65" i="56"/>
  <c r="G57" i="56"/>
  <c r="H57" i="56"/>
  <c r="G84" i="56"/>
  <c r="H84" i="56"/>
  <c r="G80" i="56"/>
  <c r="H80" i="56"/>
  <c r="G76" i="56"/>
  <c r="H76" i="56"/>
  <c r="G64" i="56"/>
  <c r="H64" i="56"/>
  <c r="G56" i="56"/>
  <c r="H56" i="56"/>
  <c r="G52" i="56"/>
  <c r="H52" i="56"/>
  <c r="G48" i="56"/>
  <c r="H48" i="56"/>
  <c r="G797" i="56"/>
  <c r="H797" i="56"/>
  <c r="G745" i="56"/>
  <c r="G729" i="56"/>
  <c r="G717" i="56"/>
  <c r="G681" i="56"/>
  <c r="G669" i="56"/>
  <c r="G621" i="56"/>
  <c r="G573" i="56"/>
  <c r="G505" i="56"/>
  <c r="H804" i="56"/>
  <c r="G804" i="56"/>
  <c r="H796" i="56"/>
  <c r="G796" i="56"/>
  <c r="G788" i="56"/>
  <c r="H768" i="56"/>
  <c r="G768" i="56"/>
  <c r="G760" i="56"/>
  <c r="H752" i="56"/>
  <c r="G752" i="56"/>
  <c r="H736" i="56"/>
  <c r="G736" i="56"/>
  <c r="H728" i="56"/>
  <c r="G728" i="56"/>
  <c r="H720" i="56"/>
  <c r="G720" i="56"/>
  <c r="H712" i="56"/>
  <c r="G712" i="56"/>
  <c r="H704" i="56"/>
  <c r="G704" i="56"/>
  <c r="H696" i="56"/>
  <c r="G696" i="56"/>
  <c r="H688" i="56"/>
  <c r="G688" i="56"/>
  <c r="H680" i="56"/>
  <c r="G680" i="56"/>
  <c r="G644" i="56"/>
  <c r="G628" i="56"/>
  <c r="G803" i="56"/>
  <c r="H803" i="56"/>
  <c r="G795" i="56"/>
  <c r="H795" i="56"/>
  <c r="G787" i="56"/>
  <c r="G779" i="56"/>
  <c r="G763" i="56"/>
  <c r="G755" i="56"/>
  <c r="G739" i="56"/>
  <c r="G731" i="56"/>
  <c r="G691" i="56"/>
  <c r="G667" i="56"/>
  <c r="G659" i="56"/>
  <c r="G651" i="56"/>
  <c r="G635" i="56"/>
  <c r="G627" i="56"/>
  <c r="G611" i="56"/>
  <c r="G603" i="56"/>
  <c r="G595" i="56"/>
  <c r="G587" i="56"/>
  <c r="G571" i="56"/>
  <c r="G563" i="56"/>
  <c r="G539" i="56"/>
  <c r="G531" i="56"/>
  <c r="G515" i="56"/>
  <c r="G499" i="56"/>
  <c r="G483" i="56"/>
  <c r="H387" i="56"/>
  <c r="G387" i="56"/>
  <c r="G351" i="56"/>
  <c r="G343" i="56"/>
  <c r="H291" i="56"/>
  <c r="G291" i="56"/>
  <c r="G287" i="56"/>
  <c r="G279" i="56"/>
  <c r="G223" i="56"/>
  <c r="G215" i="56"/>
  <c r="H195" i="56"/>
  <c r="G195" i="56"/>
  <c r="G159" i="56"/>
  <c r="G143" i="56"/>
  <c r="G139" i="56"/>
  <c r="G135" i="56"/>
  <c r="G71" i="56"/>
  <c r="G801" i="56"/>
  <c r="H801" i="56"/>
  <c r="G777" i="56"/>
  <c r="G765" i="56"/>
  <c r="G761" i="56"/>
  <c r="G749" i="56"/>
  <c r="G713" i="56"/>
  <c r="G701" i="56"/>
  <c r="G653" i="56"/>
  <c r="G641" i="56"/>
  <c r="G569" i="56"/>
  <c r="G557" i="56"/>
  <c r="G545" i="56"/>
  <c r="G521" i="56"/>
  <c r="H800" i="56"/>
  <c r="G800" i="56"/>
  <c r="H792" i="56"/>
  <c r="G792" i="56"/>
  <c r="H784" i="56"/>
  <c r="G784" i="56"/>
  <c r="H776" i="56"/>
  <c r="G776" i="56"/>
  <c r="G756" i="56"/>
  <c r="G744" i="56"/>
  <c r="G724" i="56"/>
  <c r="G716" i="56"/>
  <c r="G708" i="56"/>
  <c r="G692" i="56"/>
  <c r="H672" i="56"/>
  <c r="G672" i="56"/>
  <c r="H664" i="56"/>
  <c r="G664" i="56"/>
  <c r="G660" i="56"/>
  <c r="H656" i="56"/>
  <c r="G656" i="56"/>
  <c r="H648" i="56"/>
  <c r="G648" i="56"/>
  <c r="H640" i="56"/>
  <c r="G640" i="56"/>
  <c r="H632" i="56"/>
  <c r="G632" i="56"/>
  <c r="G624" i="56"/>
  <c r="H616" i="56"/>
  <c r="G616" i="56"/>
  <c r="H608" i="56"/>
  <c r="G608" i="56"/>
  <c r="G799" i="56"/>
  <c r="H799" i="56"/>
  <c r="G723" i="56"/>
  <c r="G699" i="56"/>
  <c r="H511" i="56"/>
  <c r="G511" i="56"/>
  <c r="G471" i="56"/>
  <c r="G415" i="56"/>
  <c r="G407" i="56"/>
  <c r="H806" i="56"/>
  <c r="G806" i="56"/>
  <c r="H802" i="56"/>
  <c r="G802" i="56"/>
  <c r="H798" i="56"/>
  <c r="G798" i="56"/>
  <c r="H794" i="56"/>
  <c r="G794" i="56"/>
  <c r="H790" i="56"/>
  <c r="G790" i="56"/>
  <c r="G786" i="56"/>
  <c r="G782" i="56"/>
  <c r="H774" i="56"/>
  <c r="G774" i="56"/>
  <c r="G770" i="56"/>
  <c r="H766" i="56"/>
  <c r="G766" i="56"/>
  <c r="I762" i="56"/>
  <c r="G762" i="56"/>
  <c r="H758" i="56"/>
  <c r="G758" i="56"/>
  <c r="G754" i="56"/>
  <c r="H750" i="56"/>
  <c r="G750" i="56"/>
  <c r="H742" i="56"/>
  <c r="G742" i="56"/>
  <c r="G738" i="56"/>
  <c r="H734" i="56"/>
  <c r="G734" i="56"/>
  <c r="G730" i="56"/>
  <c r="H726" i="56"/>
  <c r="G726" i="56"/>
  <c r="G722" i="56"/>
  <c r="H718" i="56"/>
  <c r="G718" i="56"/>
  <c r="H710" i="56"/>
  <c r="G710" i="56"/>
  <c r="G706" i="56"/>
  <c r="H702" i="56"/>
  <c r="G702" i="56"/>
  <c r="G698" i="56"/>
  <c r="H694" i="56"/>
  <c r="G694" i="56"/>
  <c r="G690" i="56"/>
  <c r="H686" i="56"/>
  <c r="G686" i="56"/>
  <c r="G682" i="56"/>
  <c r="H678" i="56"/>
  <c r="G678" i="56"/>
  <c r="G674" i="56"/>
  <c r="G670" i="56"/>
  <c r="G666" i="56"/>
  <c r="H662" i="56"/>
  <c r="G662" i="56"/>
  <c r="G658" i="56"/>
  <c r="H654" i="56"/>
  <c r="G654" i="56"/>
  <c r="H646" i="56"/>
  <c r="G646" i="56"/>
  <c r="G642" i="56"/>
  <c r="H638" i="56"/>
  <c r="G638" i="56"/>
  <c r="G634" i="56"/>
  <c r="G630" i="56"/>
  <c r="G626" i="56"/>
  <c r="H622" i="56"/>
  <c r="G622" i="56"/>
  <c r="H614" i="56"/>
  <c r="G614" i="56"/>
  <c r="I610" i="56"/>
  <c r="G610" i="56"/>
  <c r="H606" i="56"/>
  <c r="G606" i="56"/>
  <c r="G602" i="56"/>
  <c r="H598" i="56"/>
  <c r="G598" i="56"/>
  <c r="G594" i="56"/>
  <c r="H590" i="56"/>
  <c r="G590" i="56"/>
  <c r="H582" i="56"/>
  <c r="G582" i="56"/>
  <c r="G578" i="56"/>
  <c r="H574" i="56"/>
  <c r="G574" i="56"/>
  <c r="G570" i="56"/>
  <c r="H566" i="56"/>
  <c r="G566" i="56"/>
  <c r="G562" i="56"/>
  <c r="H558" i="56"/>
  <c r="G558" i="56"/>
  <c r="G554" i="56"/>
  <c r="H550" i="56"/>
  <c r="G550" i="56"/>
  <c r="G546" i="56"/>
  <c r="H542" i="56"/>
  <c r="G542" i="56"/>
  <c r="G538" i="56"/>
  <c r="H534" i="56"/>
  <c r="G534" i="56"/>
  <c r="H526" i="56"/>
  <c r="G526" i="56"/>
  <c r="H518" i="56"/>
  <c r="G518" i="56"/>
  <c r="H510" i="56"/>
  <c r="G510" i="56"/>
  <c r="H502" i="56"/>
  <c r="G502" i="56"/>
  <c r="H494" i="56"/>
  <c r="G494" i="56"/>
  <c r="H486" i="56"/>
  <c r="G486" i="56"/>
  <c r="H478" i="56"/>
  <c r="G478" i="56"/>
  <c r="G474" i="56"/>
  <c r="G458" i="56"/>
  <c r="G454" i="56"/>
  <c r="H450" i="56"/>
  <c r="G450" i="56"/>
  <c r="G442" i="56"/>
  <c r="H438" i="56"/>
  <c r="G438" i="56"/>
  <c r="G426" i="56"/>
  <c r="G422" i="56"/>
  <c r="H418" i="56"/>
  <c r="G418" i="56"/>
  <c r="G414" i="56"/>
  <c r="G394" i="56"/>
  <c r="G390" i="56"/>
  <c r="H386" i="56"/>
  <c r="G386" i="56"/>
  <c r="G378" i="56"/>
  <c r="G362" i="56"/>
  <c r="G358" i="56"/>
  <c r="H354" i="56"/>
  <c r="G354" i="56"/>
  <c r="G350" i="56"/>
  <c r="G346" i="56"/>
  <c r="G330" i="56"/>
  <c r="G326" i="56"/>
  <c r="H322" i="56"/>
  <c r="G322" i="56"/>
  <c r="G318" i="56"/>
  <c r="G314" i="56"/>
  <c r="G298" i="56"/>
  <c r="G294" i="56"/>
  <c r="H290" i="56"/>
  <c r="G290" i="56"/>
  <c r="G286" i="56"/>
  <c r="H270" i="56"/>
  <c r="G270" i="56"/>
  <c r="G266" i="56"/>
  <c r="G262" i="56"/>
  <c r="H258" i="56"/>
  <c r="G258" i="56"/>
  <c r="G250" i="56"/>
  <c r="G234" i="56"/>
  <c r="G230" i="56"/>
  <c r="H226" i="56"/>
  <c r="G226" i="56"/>
  <c r="G222" i="56"/>
  <c r="G202" i="56"/>
  <c r="G198" i="56"/>
  <c r="H194" i="56"/>
  <c r="G194" i="56"/>
  <c r="G186" i="56"/>
  <c r="G166" i="56"/>
  <c r="G162" i="56"/>
  <c r="G154" i="56"/>
  <c r="G138" i="56"/>
  <c r="G134" i="56"/>
  <c r="G130" i="56"/>
  <c r="H118" i="56"/>
  <c r="G118" i="56"/>
  <c r="G114" i="56"/>
  <c r="G110" i="56"/>
  <c r="H106" i="56"/>
  <c r="G106" i="56"/>
  <c r="G102" i="56"/>
  <c r="G86" i="56"/>
  <c r="G82" i="56"/>
  <c r="G78" i="56"/>
  <c r="G74" i="56"/>
  <c r="G58" i="56"/>
  <c r="G54" i="56"/>
  <c r="G50" i="56"/>
  <c r="G805" i="56"/>
  <c r="H805" i="56"/>
  <c r="G793" i="56"/>
  <c r="H793" i="56"/>
  <c r="G781" i="56"/>
  <c r="G733" i="56"/>
  <c r="G697" i="56"/>
  <c r="G685" i="56"/>
  <c r="G637" i="56"/>
  <c r="G589" i="56"/>
  <c r="G489" i="56"/>
  <c r="G429" i="56"/>
  <c r="G401" i="56"/>
  <c r="G397" i="56"/>
  <c r="G365" i="56"/>
  <c r="G337" i="56"/>
  <c r="G329" i="56"/>
  <c r="G305" i="56"/>
  <c r="H289" i="56"/>
  <c r="G289" i="56"/>
  <c r="G261" i="56"/>
  <c r="G241" i="56"/>
  <c r="G53" i="56"/>
  <c r="G49" i="56"/>
  <c r="H600" i="56"/>
  <c r="G600" i="56"/>
  <c r="G596" i="56"/>
  <c r="H592" i="56"/>
  <c r="G592" i="56"/>
  <c r="H584" i="56"/>
  <c r="G584" i="56"/>
  <c r="G580" i="56"/>
  <c r="H576" i="56"/>
  <c r="G576" i="56"/>
  <c r="H568" i="56"/>
  <c r="G568" i="56"/>
  <c r="G564" i="56"/>
  <c r="H560" i="56"/>
  <c r="G560" i="56"/>
  <c r="G556" i="56"/>
  <c r="G552" i="56"/>
  <c r="G548" i="56"/>
  <c r="H544" i="56"/>
  <c r="G544" i="56"/>
  <c r="H536" i="56"/>
  <c r="G536" i="56"/>
  <c r="G532" i="56"/>
  <c r="G524" i="56"/>
  <c r="G516" i="56"/>
  <c r="G508" i="56"/>
  <c r="G500" i="56"/>
  <c r="G496" i="56"/>
  <c r="G484" i="56"/>
  <c r="G480" i="56"/>
  <c r="G476" i="56"/>
  <c r="G472" i="56"/>
  <c r="H468" i="56"/>
  <c r="G468" i="56"/>
  <c r="G444" i="56"/>
  <c r="G440" i="56"/>
  <c r="H436" i="56"/>
  <c r="G436" i="56"/>
  <c r="G428" i="56"/>
  <c r="G412" i="56"/>
  <c r="G408" i="56"/>
  <c r="H404" i="56"/>
  <c r="G404" i="56"/>
  <c r="G380" i="56"/>
  <c r="G376" i="56"/>
  <c r="H372" i="56"/>
  <c r="G372" i="56"/>
  <c r="G344" i="56"/>
  <c r="H340" i="56"/>
  <c r="G340" i="56"/>
  <c r="G316" i="56"/>
  <c r="G312" i="56"/>
  <c r="H308" i="56"/>
  <c r="G308" i="56"/>
  <c r="G284" i="56"/>
  <c r="G280" i="56"/>
  <c r="H276" i="56"/>
  <c r="G276" i="56"/>
  <c r="G252" i="56"/>
  <c r="G244" i="56"/>
  <c r="G220" i="56"/>
  <c r="G216" i="56"/>
  <c r="H212" i="56"/>
  <c r="G212" i="56"/>
  <c r="G208" i="56"/>
  <c r="G188" i="56"/>
  <c r="G180" i="56"/>
  <c r="G164" i="56"/>
  <c r="G124" i="56"/>
  <c r="G116" i="56"/>
  <c r="H92" i="56"/>
  <c r="G92" i="56"/>
  <c r="G88" i="56"/>
  <c r="G72" i="56"/>
  <c r="G68" i="56"/>
  <c r="G60" i="56"/>
  <c r="H779" i="56"/>
  <c r="H666" i="56"/>
  <c r="H554" i="56"/>
  <c r="H394" i="56"/>
  <c r="H234" i="56"/>
  <c r="I702" i="56"/>
  <c r="H739" i="56"/>
  <c r="H630" i="56"/>
  <c r="H595" i="56"/>
  <c r="H474" i="56"/>
  <c r="H346" i="56"/>
  <c r="H667" i="56"/>
  <c r="H587" i="56"/>
  <c r="H789" i="56"/>
  <c r="H773" i="56"/>
  <c r="H757" i="56"/>
  <c r="H741" i="56"/>
  <c r="H725" i="56"/>
  <c r="H709" i="56"/>
  <c r="H693" i="56"/>
  <c r="H677" i="56"/>
  <c r="H665" i="56"/>
  <c r="H649" i="56"/>
  <c r="H633" i="56"/>
  <c r="H617" i="56"/>
  <c r="H605" i="56"/>
  <c r="H585" i="56"/>
  <c r="H561" i="56"/>
  <c r="H553" i="56"/>
  <c r="H541" i="56"/>
  <c r="H529" i="56"/>
  <c r="H513" i="56"/>
  <c r="H497" i="56"/>
  <c r="H481" i="56"/>
  <c r="H465" i="56"/>
  <c r="H449" i="56"/>
  <c r="H433" i="56"/>
  <c r="H421" i="56"/>
  <c r="H405" i="56"/>
  <c r="H389" i="56"/>
  <c r="H373" i="56"/>
  <c r="H357" i="56"/>
  <c r="H345" i="56"/>
  <c r="H333" i="56"/>
  <c r="H317" i="56"/>
  <c r="H301" i="56"/>
  <c r="H285" i="56"/>
  <c r="H273" i="56"/>
  <c r="H269" i="56"/>
  <c r="H265" i="56"/>
  <c r="H257" i="56"/>
  <c r="H253" i="56"/>
  <c r="H249" i="56"/>
  <c r="H245" i="56"/>
  <c r="I245" i="56"/>
  <c r="H237" i="56"/>
  <c r="H233" i="56"/>
  <c r="H229" i="56"/>
  <c r="H225" i="56"/>
  <c r="H221" i="56"/>
  <c r="H209" i="56"/>
  <c r="H205" i="56"/>
  <c r="H201" i="56"/>
  <c r="H197" i="56"/>
  <c r="H193" i="56"/>
  <c r="H189" i="56"/>
  <c r="H181" i="56"/>
  <c r="H121" i="56"/>
  <c r="H117" i="56"/>
  <c r="H113" i="56"/>
  <c r="H109" i="56"/>
  <c r="H105" i="56"/>
  <c r="H101" i="56"/>
  <c r="H97" i="56"/>
  <c r="H93" i="56"/>
  <c r="I61" i="56"/>
  <c r="I337" i="56"/>
  <c r="H782" i="56"/>
  <c r="H744" i="56"/>
  <c r="H708" i="56"/>
  <c r="H516" i="56"/>
  <c r="H480" i="56"/>
  <c r="H440" i="56"/>
  <c r="H241" i="56"/>
  <c r="H785" i="56"/>
  <c r="H769" i="56"/>
  <c r="H753" i="56"/>
  <c r="H737" i="56"/>
  <c r="H721" i="56"/>
  <c r="H705" i="56"/>
  <c r="H689" i="56"/>
  <c r="H673" i="56"/>
  <c r="H661" i="56"/>
  <c r="H645" i="56"/>
  <c r="H629" i="56"/>
  <c r="H613" i="56"/>
  <c r="H601" i="56"/>
  <c r="H589" i="56"/>
  <c r="H577" i="56"/>
  <c r="H565" i="56"/>
  <c r="H557" i="56"/>
  <c r="H549" i="56"/>
  <c r="I549" i="56"/>
  <c r="H537" i="56"/>
  <c r="H525" i="56"/>
  <c r="H509" i="56"/>
  <c r="H493" i="56"/>
  <c r="H477" i="56"/>
  <c r="H461" i="56"/>
  <c r="H445" i="56"/>
  <c r="H429" i="56"/>
  <c r="H413" i="56"/>
  <c r="H401" i="56"/>
  <c r="H385" i="56"/>
  <c r="H369" i="56"/>
  <c r="H353" i="56"/>
  <c r="H341" i="56"/>
  <c r="H325" i="56"/>
  <c r="H309" i="56"/>
  <c r="H293" i="56"/>
  <c r="H772" i="56"/>
  <c r="H748" i="56"/>
  <c r="H740" i="56"/>
  <c r="H700" i="56"/>
  <c r="H676" i="56"/>
  <c r="H652" i="56"/>
  <c r="H636" i="56"/>
  <c r="H612" i="56"/>
  <c r="H588" i="56"/>
  <c r="H564" i="56"/>
  <c r="H540" i="56"/>
  <c r="H532" i="56"/>
  <c r="H520" i="56"/>
  <c r="H512" i="56"/>
  <c r="H500" i="56"/>
  <c r="H492" i="56"/>
  <c r="H484" i="56"/>
  <c r="H472" i="56"/>
  <c r="H464" i="56"/>
  <c r="H452" i="56"/>
  <c r="H444" i="56"/>
  <c r="H432" i="56"/>
  <c r="H420" i="56"/>
  <c r="H408" i="56"/>
  <c r="H396" i="56"/>
  <c r="H380" i="56"/>
  <c r="H360" i="56"/>
  <c r="H348" i="56"/>
  <c r="H336" i="56"/>
  <c r="H328" i="56"/>
  <c r="H316" i="56"/>
  <c r="H300" i="56"/>
  <c r="H288" i="56"/>
  <c r="H280" i="56"/>
  <c r="H268" i="56"/>
  <c r="H260" i="56"/>
  <c r="H248" i="56"/>
  <c r="H236" i="56"/>
  <c r="H224" i="56"/>
  <c r="H200" i="56"/>
  <c r="H188" i="56"/>
  <c r="H184" i="56"/>
  <c r="I184" i="56"/>
  <c r="H116" i="56"/>
  <c r="H108" i="56"/>
  <c r="H96" i="56"/>
  <c r="I153" i="56"/>
  <c r="H624" i="56"/>
  <c r="H552" i="56"/>
  <c r="H337" i="56"/>
  <c r="H185" i="56"/>
  <c r="H791" i="56"/>
  <c r="H787" i="56"/>
  <c r="H783" i="56"/>
  <c r="H775" i="56"/>
  <c r="H771" i="56"/>
  <c r="H767" i="56"/>
  <c r="H763" i="56"/>
  <c r="H759" i="56"/>
  <c r="H755" i="56"/>
  <c r="H751" i="56"/>
  <c r="H747" i="56"/>
  <c r="H743" i="56"/>
  <c r="H735" i="56"/>
  <c r="I731" i="56"/>
  <c r="H731" i="56"/>
  <c r="H727" i="56"/>
  <c r="H719" i="56"/>
  <c r="H715" i="56"/>
  <c r="H711" i="56"/>
  <c r="H707" i="56"/>
  <c r="H703" i="56"/>
  <c r="H699" i="56"/>
  <c r="H695" i="56"/>
  <c r="H691" i="56"/>
  <c r="H683" i="56"/>
  <c r="H679" i="56"/>
  <c r="H675" i="56"/>
  <c r="H671" i="56"/>
  <c r="H663" i="56"/>
  <c r="H659" i="56"/>
  <c r="H655" i="56"/>
  <c r="H647" i="56"/>
  <c r="H643" i="56"/>
  <c r="H639" i="56"/>
  <c r="H635" i="56"/>
  <c r="H631" i="56"/>
  <c r="H627" i="56"/>
  <c r="H623" i="56"/>
  <c r="H619" i="56"/>
  <c r="H615" i="56"/>
  <c r="H607" i="56"/>
  <c r="H603" i="56"/>
  <c r="H599" i="56"/>
  <c r="H591" i="56"/>
  <c r="H583" i="56"/>
  <c r="I580" i="56"/>
  <c r="H575" i="56"/>
  <c r="H571" i="56"/>
  <c r="H567" i="56"/>
  <c r="H563" i="56"/>
  <c r="H559" i="56"/>
  <c r="H555" i="56"/>
  <c r="H551" i="56"/>
  <c r="H547" i="56"/>
  <c r="H543" i="56"/>
  <c r="H539" i="56"/>
  <c r="H535" i="56"/>
  <c r="H527" i="56"/>
  <c r="H523" i="56"/>
  <c r="H519" i="56"/>
  <c r="H515" i="56"/>
  <c r="H507" i="56"/>
  <c r="H503" i="56"/>
  <c r="H499" i="56"/>
  <c r="H491" i="56"/>
  <c r="H487" i="56"/>
  <c r="I487" i="56"/>
  <c r="H483" i="56"/>
  <c r="H479" i="56"/>
  <c r="H475" i="56"/>
  <c r="H471" i="56"/>
  <c r="H467" i="56"/>
  <c r="H463" i="56"/>
  <c r="H451" i="56"/>
  <c r="H447" i="56"/>
  <c r="H443" i="56"/>
  <c r="H439" i="56"/>
  <c r="H435" i="56"/>
  <c r="H431" i="56"/>
  <c r="H427" i="56"/>
  <c r="H423" i="56"/>
  <c r="H419" i="56"/>
  <c r="H415" i="56"/>
  <c r="H407" i="56"/>
  <c r="H403" i="56"/>
  <c r="H399" i="56"/>
  <c r="H391" i="56"/>
  <c r="H383" i="56"/>
  <c r="H379" i="56"/>
  <c r="H375" i="56"/>
  <c r="H371" i="56"/>
  <c r="H363" i="56"/>
  <c r="H359" i="56"/>
  <c r="H355" i="56"/>
  <c r="H351" i="56"/>
  <c r="H347" i="56"/>
  <c r="H343" i="56"/>
  <c r="H339" i="56"/>
  <c r="H335" i="56"/>
  <c r="H331" i="56"/>
  <c r="H327" i="56"/>
  <c r="H323" i="56"/>
  <c r="H319" i="56"/>
  <c r="H315" i="56"/>
  <c r="H311" i="56"/>
  <c r="H307" i="56"/>
  <c r="H303" i="56"/>
  <c r="H299" i="56"/>
  <c r="H295" i="56"/>
  <c r="H287" i="56"/>
  <c r="H283" i="56"/>
  <c r="H279" i="56"/>
  <c r="H275" i="56"/>
  <c r="I275" i="56"/>
  <c r="H271" i="56"/>
  <c r="H267" i="56"/>
  <c r="H263" i="56"/>
  <c r="H259" i="56"/>
  <c r="H255" i="56"/>
  <c r="H251" i="56"/>
  <c r="H247" i="56"/>
  <c r="H243" i="56"/>
  <c r="H239" i="56"/>
  <c r="H235" i="56"/>
  <c r="H231" i="56"/>
  <c r="H227" i="56"/>
  <c r="H223" i="56"/>
  <c r="H219" i="56"/>
  <c r="H215" i="56"/>
  <c r="H211" i="56"/>
  <c r="H207" i="56"/>
  <c r="H203" i="56"/>
  <c r="H199" i="56"/>
  <c r="H191" i="56"/>
  <c r="H187" i="56"/>
  <c r="H183" i="56"/>
  <c r="H123" i="56"/>
  <c r="H119" i="56"/>
  <c r="H115" i="56"/>
  <c r="H111" i="56"/>
  <c r="H107" i="56"/>
  <c r="H103" i="56"/>
  <c r="H99" i="56"/>
  <c r="H95" i="56"/>
  <c r="E3" i="47"/>
  <c r="I640" i="56"/>
  <c r="I92" i="56"/>
  <c r="H724" i="56"/>
  <c r="H687" i="56"/>
  <c r="H651" i="56"/>
  <c r="H611" i="56"/>
  <c r="H538" i="56"/>
  <c r="H496" i="56"/>
  <c r="H459" i="56"/>
  <c r="H422" i="56"/>
  <c r="H367" i="56"/>
  <c r="H318" i="56"/>
  <c r="H217" i="56"/>
  <c r="H781" i="56"/>
  <c r="H777" i="56"/>
  <c r="H765" i="56"/>
  <c r="H749" i="56"/>
  <c r="H745" i="56"/>
  <c r="H733" i="56"/>
  <c r="H729" i="56"/>
  <c r="H717" i="56"/>
  <c r="H713" i="56"/>
  <c r="H701" i="56"/>
  <c r="H697" i="56"/>
  <c r="H685" i="56"/>
  <c r="H681" i="56"/>
  <c r="H657" i="56"/>
  <c r="H653" i="56"/>
  <c r="H641" i="56"/>
  <c r="H637" i="56"/>
  <c r="H625" i="56"/>
  <c r="H621" i="56"/>
  <c r="H597" i="56"/>
  <c r="H593" i="56"/>
  <c r="H581" i="56"/>
  <c r="H573" i="56"/>
  <c r="H569" i="56"/>
  <c r="H545" i="56"/>
  <c r="H533" i="56"/>
  <c r="H521" i="56"/>
  <c r="H505" i="56"/>
  <c r="H501" i="56"/>
  <c r="H489" i="56"/>
  <c r="H485" i="56"/>
  <c r="H473" i="56"/>
  <c r="H469" i="56"/>
  <c r="H453" i="56"/>
  <c r="H441" i="56"/>
  <c r="H437" i="56"/>
  <c r="H425" i="56"/>
  <c r="H417" i="56"/>
  <c r="H409" i="56"/>
  <c r="H397" i="56"/>
  <c r="H393" i="56"/>
  <c r="H381" i="56"/>
  <c r="H377" i="56"/>
  <c r="H365" i="56"/>
  <c r="H361" i="56"/>
  <c r="H349" i="56"/>
  <c r="H329" i="56"/>
  <c r="H321" i="56"/>
  <c r="H313" i="56"/>
  <c r="H297" i="56"/>
  <c r="H281" i="56"/>
  <c r="H277" i="56"/>
  <c r="H788" i="56"/>
  <c r="H780" i="56"/>
  <c r="H764" i="56"/>
  <c r="H756" i="56"/>
  <c r="H732" i="56"/>
  <c r="H716" i="56"/>
  <c r="H692" i="56"/>
  <c r="H684" i="56"/>
  <c r="H669" i="56"/>
  <c r="H660" i="56"/>
  <c r="H628" i="56"/>
  <c r="H620" i="56"/>
  <c r="H604" i="56"/>
  <c r="H596" i="56"/>
  <c r="H572" i="56"/>
  <c r="H556" i="56"/>
  <c r="H548" i="56"/>
  <c r="H528" i="56"/>
  <c r="H524" i="56"/>
  <c r="H508" i="56"/>
  <c r="H504" i="56"/>
  <c r="H488" i="56"/>
  <c r="H476" i="56"/>
  <c r="H460" i="56"/>
  <c r="H448" i="56"/>
  <c r="H428" i="56"/>
  <c r="H424" i="56"/>
  <c r="H416" i="56"/>
  <c r="H412" i="56"/>
  <c r="H400" i="56"/>
  <c r="H392" i="56"/>
  <c r="H388" i="56"/>
  <c r="H384" i="56"/>
  <c r="H376" i="56"/>
  <c r="H368" i="56"/>
  <c r="H364" i="56"/>
  <c r="H356" i="56"/>
  <c r="H352" i="56"/>
  <c r="H344" i="56"/>
  <c r="H332" i="56"/>
  <c r="H324" i="56"/>
  <c r="H320" i="56"/>
  <c r="H312" i="56"/>
  <c r="H304" i="56"/>
  <c r="H296" i="56"/>
  <c r="H292" i="56"/>
  <c r="H284" i="56"/>
  <c r="H272" i="56"/>
  <c r="H264" i="56"/>
  <c r="H256" i="56"/>
  <c r="H252" i="56"/>
  <c r="H240" i="56"/>
  <c r="H232" i="56"/>
  <c r="H228" i="56"/>
  <c r="H220" i="56"/>
  <c r="H216" i="56"/>
  <c r="H208" i="56"/>
  <c r="H204" i="56"/>
  <c r="H196" i="56"/>
  <c r="H192" i="56"/>
  <c r="H120" i="56"/>
  <c r="H112" i="56"/>
  <c r="H104" i="56"/>
  <c r="H100" i="56"/>
  <c r="I457" i="56"/>
  <c r="H786" i="56"/>
  <c r="H778" i="56"/>
  <c r="H770" i="56"/>
  <c r="H762" i="56"/>
  <c r="H754" i="56"/>
  <c r="H746" i="56"/>
  <c r="H738" i="56"/>
  <c r="H730" i="56"/>
  <c r="H722" i="56"/>
  <c r="H714" i="56"/>
  <c r="H706" i="56"/>
  <c r="H698" i="56"/>
  <c r="H690" i="56"/>
  <c r="H674" i="56"/>
  <c r="H658" i="56"/>
  <c r="H650" i="56"/>
  <c r="H642" i="56"/>
  <c r="H634" i="56"/>
  <c r="H626" i="56"/>
  <c r="H618" i="56"/>
  <c r="H610" i="56"/>
  <c r="H602" i="56"/>
  <c r="H594" i="56"/>
  <c r="H586" i="56"/>
  <c r="H570" i="56"/>
  <c r="H562" i="56"/>
  <c r="H546" i="56"/>
  <c r="H530" i="56"/>
  <c r="H522" i="56"/>
  <c r="H514" i="56"/>
  <c r="H506" i="56"/>
  <c r="H498" i="56"/>
  <c r="H490" i="56"/>
  <c r="H482" i="56"/>
  <c r="H470" i="56"/>
  <c r="H466" i="56"/>
  <c r="H462" i="56"/>
  <c r="H446" i="56"/>
  <c r="H442" i="56"/>
  <c r="H434" i="56"/>
  <c r="H430" i="56"/>
  <c r="H426" i="56"/>
  <c r="I426" i="56"/>
  <c r="H414" i="56"/>
  <c r="H410" i="56"/>
  <c r="H406" i="56"/>
  <c r="H402" i="56"/>
  <c r="H398" i="56"/>
  <c r="H390" i="56"/>
  <c r="H382" i="56"/>
  <c r="H378" i="56"/>
  <c r="H374" i="56"/>
  <c r="H370" i="56"/>
  <c r="H362" i="56"/>
  <c r="H358" i="56"/>
  <c r="H350" i="56"/>
  <c r="H342" i="56"/>
  <c r="H338" i="56"/>
  <c r="H334" i="56"/>
  <c r="H330" i="56"/>
  <c r="H326" i="56"/>
  <c r="H314" i="56"/>
  <c r="H306" i="56"/>
  <c r="I306" i="56"/>
  <c r="H302" i="56"/>
  <c r="H298" i="56"/>
  <c r="H294" i="56"/>
  <c r="H286" i="56"/>
  <c r="H282" i="56"/>
  <c r="H278" i="56"/>
  <c r="H274" i="56"/>
  <c r="H266" i="56"/>
  <c r="H262" i="56"/>
  <c r="H254" i="56"/>
  <c r="H250" i="56"/>
  <c r="H246" i="56"/>
  <c r="H242" i="56"/>
  <c r="H238" i="56"/>
  <c r="H230" i="56"/>
  <c r="H222" i="56"/>
  <c r="H218" i="56"/>
  <c r="H214" i="56"/>
  <c r="I214" i="56"/>
  <c r="H210" i="56"/>
  <c r="H206" i="56"/>
  <c r="H202" i="56"/>
  <c r="H198" i="56"/>
  <c r="H190" i="56"/>
  <c r="H186" i="56"/>
  <c r="H182" i="56"/>
  <c r="I122" i="56"/>
  <c r="H114" i="56"/>
  <c r="H102" i="56"/>
  <c r="H98" i="56"/>
  <c r="H94" i="56"/>
  <c r="I792" i="56"/>
  <c r="H723" i="56"/>
  <c r="H682" i="56"/>
  <c r="H644" i="56"/>
  <c r="H531" i="56"/>
  <c r="H495" i="56"/>
  <c r="H454" i="56"/>
  <c r="H411" i="56"/>
  <c r="H366" i="56"/>
  <c r="H310" i="56"/>
  <c r="H261" i="56"/>
  <c r="H213" i="56"/>
  <c r="H110" i="56"/>
  <c r="B34" i="44" l="1"/>
  <c r="F17" i="47" l="1"/>
  <c r="G201" i="47" l="1"/>
  <c r="G322" i="47"/>
  <c r="G262" i="47"/>
  <c r="F261" i="47"/>
  <c r="F352" i="47"/>
  <c r="F200" i="47"/>
  <c r="F108" i="47"/>
  <c r="F47" i="47"/>
  <c r="G109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170" i="47"/>
  <c r="G78" i="47"/>
  <c r="G353" i="47"/>
  <c r="G293" i="47"/>
  <c r="G140" i="47"/>
  <c r="G48" i="47"/>
  <c r="G17" i="47"/>
  <c r="G231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48" i="56"/>
  <c r="F49" i="56"/>
  <c r="F50" i="56"/>
  <c r="F51" i="56"/>
  <c r="F52" i="56"/>
  <c r="F53" i="56"/>
  <c r="E54" i="56"/>
  <c r="F54" i="56"/>
  <c r="E55" i="56"/>
  <c r="F55" i="56"/>
  <c r="E56" i="56"/>
  <c r="F56" i="56"/>
  <c r="E57" i="56"/>
  <c r="F57" i="56"/>
  <c r="E58" i="56"/>
  <c r="F58" i="56"/>
  <c r="E59" i="56"/>
  <c r="F59" i="56"/>
  <c r="E60" i="56"/>
  <c r="F60" i="56"/>
  <c r="E61" i="56"/>
  <c r="F61" i="56"/>
  <c r="E62" i="56"/>
  <c r="F62" i="56"/>
  <c r="E63" i="56"/>
  <c r="F63" i="56"/>
  <c r="E64" i="56"/>
  <c r="F64" i="56"/>
  <c r="E65" i="56"/>
  <c r="F65" i="56"/>
  <c r="E66" i="56"/>
  <c r="F66" i="56"/>
  <c r="E67" i="56"/>
  <c r="F67" i="56"/>
  <c r="E68" i="56"/>
  <c r="F68" i="56"/>
  <c r="E69" i="56"/>
  <c r="F69" i="56"/>
  <c r="E70" i="56"/>
  <c r="F70" i="56"/>
  <c r="E71" i="56"/>
  <c r="F71" i="56"/>
  <c r="E72" i="56"/>
  <c r="F72" i="56"/>
  <c r="E73" i="56"/>
  <c r="F73" i="56"/>
  <c r="E74" i="56"/>
  <c r="F74" i="56"/>
  <c r="E75" i="56"/>
  <c r="F75" i="56"/>
  <c r="E76" i="56"/>
  <c r="F76" i="56"/>
  <c r="E77" i="56"/>
  <c r="E78" i="56"/>
  <c r="F78" i="56"/>
  <c r="E79" i="56"/>
  <c r="F79" i="56"/>
  <c r="E80" i="56"/>
  <c r="F80" i="56"/>
  <c r="E81" i="56"/>
  <c r="F81" i="56"/>
  <c r="E82" i="56"/>
  <c r="F82" i="56"/>
  <c r="E83" i="56"/>
  <c r="F83" i="56"/>
  <c r="E84" i="56"/>
  <c r="F84" i="56"/>
  <c r="E85" i="56"/>
  <c r="F85" i="56"/>
  <c r="E86" i="56"/>
  <c r="F86" i="56"/>
  <c r="E87" i="56"/>
  <c r="F87" i="56"/>
  <c r="E88" i="56"/>
  <c r="F88" i="56"/>
  <c r="E89" i="56"/>
  <c r="F89" i="56"/>
  <c r="E90" i="56"/>
  <c r="F90" i="56"/>
  <c r="E91" i="56"/>
  <c r="F91" i="56"/>
  <c r="E92" i="56"/>
  <c r="F92" i="56"/>
  <c r="E93" i="56"/>
  <c r="F93" i="56"/>
  <c r="E94" i="56"/>
  <c r="F94" i="56"/>
  <c r="E95" i="56"/>
  <c r="F95" i="56"/>
  <c r="E96" i="56"/>
  <c r="F96" i="56"/>
  <c r="E97" i="56"/>
  <c r="F97" i="56"/>
  <c r="E98" i="56"/>
  <c r="F98" i="56"/>
  <c r="E99" i="56"/>
  <c r="F99" i="56"/>
  <c r="E100" i="56"/>
  <c r="F100" i="56"/>
  <c r="E101" i="56"/>
  <c r="F101" i="56"/>
  <c r="E102" i="56"/>
  <c r="F102" i="56"/>
  <c r="E103" i="56"/>
  <c r="F103" i="56"/>
  <c r="E104" i="56"/>
  <c r="F104" i="56"/>
  <c r="E105" i="56"/>
  <c r="F105" i="56"/>
  <c r="E106" i="56"/>
  <c r="F106" i="56"/>
  <c r="E107" i="56"/>
  <c r="F107" i="56"/>
  <c r="E108" i="56"/>
  <c r="F108" i="56"/>
  <c r="E109" i="56"/>
  <c r="F109" i="56"/>
  <c r="E110" i="56"/>
  <c r="F110" i="56"/>
  <c r="E111" i="56"/>
  <c r="F111" i="56"/>
  <c r="E112" i="56"/>
  <c r="F112" i="56"/>
  <c r="E113" i="56"/>
  <c r="F113" i="56"/>
  <c r="E114" i="56"/>
  <c r="F114" i="56"/>
  <c r="E115" i="56"/>
  <c r="F115" i="56"/>
  <c r="E116" i="56"/>
  <c r="F116" i="56"/>
  <c r="E117" i="56"/>
  <c r="F117" i="56"/>
  <c r="E118" i="56"/>
  <c r="F118" i="56"/>
  <c r="E119" i="56"/>
  <c r="F119" i="56"/>
  <c r="E120" i="56"/>
  <c r="F120" i="56"/>
  <c r="E121" i="56"/>
  <c r="F121" i="56"/>
  <c r="E122" i="56"/>
  <c r="F122" i="56"/>
  <c r="E123" i="56"/>
  <c r="F123" i="56"/>
  <c r="E124" i="56"/>
  <c r="F124" i="56"/>
  <c r="E125" i="56"/>
  <c r="F125" i="56"/>
  <c r="E126" i="56"/>
  <c r="F126" i="56"/>
  <c r="E127" i="56"/>
  <c r="F127" i="56"/>
  <c r="E128" i="56"/>
  <c r="F128" i="56"/>
  <c r="E129" i="56"/>
  <c r="F129" i="56"/>
  <c r="E130" i="56"/>
  <c r="F130" i="56"/>
  <c r="E131" i="56"/>
  <c r="F131" i="56"/>
  <c r="E132" i="56"/>
  <c r="F132" i="56"/>
  <c r="E133" i="56"/>
  <c r="F133" i="56"/>
  <c r="E134" i="56"/>
  <c r="F134" i="56"/>
  <c r="E135" i="56"/>
  <c r="F135" i="56"/>
  <c r="E136" i="56"/>
  <c r="F136" i="56"/>
  <c r="E137" i="56"/>
  <c r="F137" i="56"/>
  <c r="E138" i="56"/>
  <c r="F138" i="56"/>
  <c r="E139" i="56"/>
  <c r="F139" i="56"/>
  <c r="E140" i="56"/>
  <c r="F140" i="56"/>
  <c r="E141" i="56"/>
  <c r="F141" i="56"/>
  <c r="E142" i="56"/>
  <c r="F142" i="56"/>
  <c r="E143" i="56"/>
  <c r="F143" i="56"/>
  <c r="E144" i="56"/>
  <c r="F144" i="56"/>
  <c r="E145" i="56"/>
  <c r="F145" i="56"/>
  <c r="E146" i="56"/>
  <c r="F146" i="56"/>
  <c r="E147" i="56"/>
  <c r="F147" i="56"/>
  <c r="E148" i="56"/>
  <c r="F148" i="56"/>
  <c r="E149" i="56"/>
  <c r="F149" i="56"/>
  <c r="E150" i="56"/>
  <c r="F150" i="56"/>
  <c r="E151" i="56"/>
  <c r="F151" i="56"/>
  <c r="E152" i="56"/>
  <c r="F152" i="56"/>
  <c r="E153" i="56"/>
  <c r="F153" i="56"/>
  <c r="E154" i="56"/>
  <c r="F154" i="56"/>
  <c r="E155" i="56"/>
  <c r="F155" i="56"/>
  <c r="E156" i="56"/>
  <c r="F156" i="56"/>
  <c r="E157" i="56"/>
  <c r="F157" i="56"/>
  <c r="E158" i="56"/>
  <c r="F158" i="56"/>
  <c r="E159" i="56"/>
  <c r="F159" i="56"/>
  <c r="E160" i="56"/>
  <c r="F160" i="56"/>
  <c r="E161" i="56"/>
  <c r="F161" i="56"/>
  <c r="E162" i="56"/>
  <c r="F162" i="56"/>
  <c r="E163" i="56"/>
  <c r="F163" i="56"/>
  <c r="E164" i="56"/>
  <c r="F164" i="56"/>
  <c r="E165" i="56"/>
  <c r="F165" i="56"/>
  <c r="E166" i="56"/>
  <c r="F166" i="56"/>
  <c r="E167" i="56"/>
  <c r="F167" i="56"/>
  <c r="E168" i="56"/>
  <c r="F168" i="56"/>
  <c r="E169" i="56"/>
  <c r="F169" i="56"/>
  <c r="E170" i="56"/>
  <c r="F170" i="56"/>
  <c r="E171" i="56"/>
  <c r="F171" i="56"/>
  <c r="E172" i="56"/>
  <c r="F172" i="56"/>
  <c r="E173" i="56"/>
  <c r="F173" i="56"/>
  <c r="E174" i="56"/>
  <c r="F174" i="56"/>
  <c r="E175" i="56"/>
  <c r="F175" i="56"/>
  <c r="E176" i="56"/>
  <c r="F176" i="56"/>
  <c r="E177" i="56"/>
  <c r="F177" i="56"/>
  <c r="E178" i="56"/>
  <c r="F178" i="56"/>
  <c r="E179" i="56"/>
  <c r="F179" i="56"/>
  <c r="E180" i="56"/>
  <c r="F180" i="56"/>
  <c r="E181" i="56"/>
  <c r="F181" i="56"/>
  <c r="E182" i="56"/>
  <c r="F182" i="56"/>
  <c r="E183" i="56"/>
  <c r="F183" i="56"/>
  <c r="E184" i="56"/>
  <c r="F184" i="56"/>
  <c r="E185" i="56"/>
  <c r="F185" i="56"/>
  <c r="E186" i="56"/>
  <c r="F186" i="56"/>
  <c r="E187" i="56"/>
  <c r="F187" i="56"/>
  <c r="E188" i="56"/>
  <c r="F188" i="56"/>
  <c r="E189" i="56"/>
  <c r="F189" i="56"/>
  <c r="E190" i="56"/>
  <c r="F190" i="56"/>
  <c r="E191" i="56"/>
  <c r="F191" i="56"/>
  <c r="E192" i="56"/>
  <c r="F192" i="56"/>
  <c r="E193" i="56"/>
  <c r="F193" i="56"/>
  <c r="E194" i="56"/>
  <c r="F194" i="56"/>
  <c r="E195" i="56"/>
  <c r="F195" i="56"/>
  <c r="E196" i="56"/>
  <c r="F196" i="56"/>
  <c r="E197" i="56"/>
  <c r="F197" i="56"/>
  <c r="E198" i="56"/>
  <c r="E199" i="56"/>
  <c r="E200" i="56"/>
  <c r="F200" i="56"/>
  <c r="E201" i="56"/>
  <c r="E202" i="56"/>
  <c r="F202" i="56"/>
  <c r="E203" i="56"/>
  <c r="F203" i="56"/>
  <c r="E204" i="56"/>
  <c r="F204" i="56"/>
  <c r="E205" i="56"/>
  <c r="F205" i="56"/>
  <c r="E206" i="56"/>
  <c r="F206" i="56"/>
  <c r="E207" i="56"/>
  <c r="F207" i="56"/>
  <c r="E208" i="56"/>
  <c r="F208" i="56"/>
  <c r="E209" i="56"/>
  <c r="F209" i="56"/>
  <c r="E210" i="56"/>
  <c r="F210" i="56"/>
  <c r="E211" i="56"/>
  <c r="F211" i="56"/>
  <c r="E212" i="56"/>
  <c r="F212" i="56"/>
  <c r="E213" i="56"/>
  <c r="F213" i="56"/>
  <c r="E214" i="56"/>
  <c r="F214" i="56"/>
  <c r="E215" i="56"/>
  <c r="F215" i="56"/>
  <c r="E216" i="56"/>
  <c r="F216" i="56"/>
  <c r="E217" i="56"/>
  <c r="F217" i="56"/>
  <c r="E218" i="56"/>
  <c r="F218" i="56"/>
  <c r="E219" i="56"/>
  <c r="F219" i="56"/>
  <c r="E220" i="56"/>
  <c r="F220" i="56"/>
  <c r="E221" i="56"/>
  <c r="F221" i="56"/>
  <c r="E222" i="56"/>
  <c r="F222" i="56"/>
  <c r="E223" i="56"/>
  <c r="F223" i="56"/>
  <c r="E224" i="56"/>
  <c r="F224" i="56"/>
  <c r="E225" i="56"/>
  <c r="F225" i="56"/>
  <c r="E226" i="56"/>
  <c r="F226" i="56"/>
  <c r="E227" i="56"/>
  <c r="F227" i="56"/>
  <c r="E228" i="56"/>
  <c r="F228" i="56"/>
  <c r="E229" i="56"/>
  <c r="F229" i="56"/>
  <c r="E230" i="56"/>
  <c r="F230" i="56"/>
  <c r="E231" i="56"/>
  <c r="F231" i="56"/>
  <c r="E232" i="56"/>
  <c r="F232" i="56"/>
  <c r="E233" i="56"/>
  <c r="F233" i="56"/>
  <c r="E234" i="56"/>
  <c r="F234" i="56"/>
  <c r="E235" i="56"/>
  <c r="F235" i="56"/>
  <c r="E236" i="56"/>
  <c r="F236" i="56"/>
  <c r="E237" i="56"/>
  <c r="F237" i="56"/>
  <c r="E238" i="56"/>
  <c r="F238" i="56"/>
  <c r="E239" i="56"/>
  <c r="F239" i="56"/>
  <c r="E240" i="56"/>
  <c r="F240" i="56"/>
  <c r="E241" i="56"/>
  <c r="F241" i="56"/>
  <c r="E242" i="56"/>
  <c r="F242" i="56"/>
  <c r="E243" i="56"/>
  <c r="F243" i="56"/>
  <c r="E244" i="56"/>
  <c r="F244" i="56"/>
  <c r="E245" i="56"/>
  <c r="F245" i="56"/>
  <c r="E246" i="56"/>
  <c r="F246" i="56"/>
  <c r="E247" i="56"/>
  <c r="F247" i="56"/>
  <c r="E248" i="56"/>
  <c r="F248" i="56"/>
  <c r="E249" i="56"/>
  <c r="F249" i="56"/>
  <c r="E250" i="56"/>
  <c r="F250" i="56"/>
  <c r="E251" i="56"/>
  <c r="F251" i="56"/>
  <c r="E252" i="56"/>
  <c r="F252" i="56"/>
  <c r="E253" i="56"/>
  <c r="F253" i="56"/>
  <c r="E254" i="56"/>
  <c r="F254" i="56"/>
  <c r="E255" i="56"/>
  <c r="F255" i="56"/>
  <c r="E256" i="56"/>
  <c r="F256" i="56"/>
  <c r="E257" i="56"/>
  <c r="F257" i="56"/>
  <c r="E258" i="56"/>
  <c r="F258" i="56"/>
  <c r="E259" i="56"/>
  <c r="F259" i="56"/>
  <c r="E260" i="56"/>
  <c r="F260" i="56"/>
  <c r="E261" i="56"/>
  <c r="F261" i="56"/>
  <c r="E262" i="56"/>
  <c r="F262" i="56"/>
  <c r="E263" i="56"/>
  <c r="F263" i="56"/>
  <c r="E264" i="56"/>
  <c r="F264" i="56"/>
  <c r="E265" i="56"/>
  <c r="F265" i="56"/>
  <c r="E266" i="56"/>
  <c r="F266" i="56"/>
  <c r="E267" i="56"/>
  <c r="F267" i="56"/>
  <c r="E268" i="56"/>
  <c r="F268" i="56"/>
  <c r="E269" i="56"/>
  <c r="F269" i="56"/>
  <c r="E270" i="56"/>
  <c r="F270" i="56"/>
  <c r="E271" i="56"/>
  <c r="F271" i="56"/>
  <c r="E272" i="56"/>
  <c r="F272" i="56"/>
  <c r="E273" i="56"/>
  <c r="F273" i="56"/>
  <c r="E274" i="56"/>
  <c r="F274" i="56"/>
  <c r="E275" i="56"/>
  <c r="F275" i="56"/>
  <c r="E276" i="56"/>
  <c r="F276" i="56"/>
  <c r="E277" i="56"/>
  <c r="F277" i="56"/>
  <c r="E278" i="56"/>
  <c r="F278" i="56"/>
  <c r="E279" i="56"/>
  <c r="F279" i="56"/>
  <c r="E280" i="56"/>
  <c r="F280" i="56"/>
  <c r="E281" i="56"/>
  <c r="F281" i="56"/>
  <c r="E282" i="56"/>
  <c r="F282" i="56"/>
  <c r="E283" i="56"/>
  <c r="F283" i="56"/>
  <c r="E284" i="56"/>
  <c r="F284" i="56"/>
  <c r="E285" i="56"/>
  <c r="F285" i="56"/>
  <c r="E286" i="56"/>
  <c r="F286" i="56"/>
  <c r="E287" i="56"/>
  <c r="F287" i="56"/>
  <c r="E288" i="56"/>
  <c r="F288" i="56"/>
  <c r="E289" i="56"/>
  <c r="F289" i="56"/>
  <c r="E290" i="56"/>
  <c r="F290" i="56"/>
  <c r="E291" i="56"/>
  <c r="F291" i="56"/>
  <c r="E292" i="56"/>
  <c r="F292" i="56"/>
  <c r="E293" i="56"/>
  <c r="F293" i="56"/>
  <c r="E294" i="56"/>
  <c r="F294" i="56"/>
  <c r="E295" i="56"/>
  <c r="F295" i="56"/>
  <c r="E296" i="56"/>
  <c r="F296" i="56"/>
  <c r="E297" i="56"/>
  <c r="F297" i="56"/>
  <c r="E298" i="56"/>
  <c r="F298" i="56"/>
  <c r="E299" i="56"/>
  <c r="F299" i="56"/>
  <c r="E300" i="56"/>
  <c r="F300" i="56"/>
  <c r="E301" i="56"/>
  <c r="F301" i="56"/>
  <c r="E302" i="56"/>
  <c r="F302" i="56"/>
  <c r="E303" i="56"/>
  <c r="F303" i="56"/>
  <c r="E304" i="56"/>
  <c r="F304" i="56"/>
  <c r="E305" i="56"/>
  <c r="F305" i="56"/>
  <c r="E306" i="56"/>
  <c r="F306" i="56"/>
  <c r="E307" i="56"/>
  <c r="F307" i="56"/>
  <c r="E308" i="56"/>
  <c r="F308" i="56"/>
  <c r="E309" i="56"/>
  <c r="F309" i="56"/>
  <c r="E310" i="56"/>
  <c r="F310" i="56"/>
  <c r="E311" i="56"/>
  <c r="F311" i="56"/>
  <c r="E312" i="56"/>
  <c r="F312" i="56"/>
  <c r="E313" i="56"/>
  <c r="F313" i="56"/>
  <c r="E314" i="56"/>
  <c r="F314" i="56"/>
  <c r="E315" i="56"/>
  <c r="F315" i="56"/>
  <c r="E316" i="56"/>
  <c r="F316" i="56"/>
  <c r="E317" i="56"/>
  <c r="F317" i="56"/>
  <c r="E318" i="56"/>
  <c r="F318" i="56"/>
  <c r="E319" i="56"/>
  <c r="F319" i="56"/>
  <c r="E320" i="56"/>
  <c r="F320" i="56"/>
  <c r="E321" i="56"/>
  <c r="F321" i="56"/>
  <c r="E322" i="56"/>
  <c r="F322" i="56"/>
  <c r="E323" i="56"/>
  <c r="F323" i="56"/>
  <c r="E324" i="56"/>
  <c r="F324" i="56"/>
  <c r="E325" i="56"/>
  <c r="F325" i="56"/>
  <c r="E326" i="56"/>
  <c r="F326" i="56"/>
  <c r="E327" i="56"/>
  <c r="F327" i="56"/>
  <c r="E328" i="56"/>
  <c r="F328" i="56"/>
  <c r="E329" i="56"/>
  <c r="F329" i="56"/>
  <c r="E330" i="56"/>
  <c r="F330" i="56"/>
  <c r="E331" i="56"/>
  <c r="F331" i="56"/>
  <c r="E332" i="56"/>
  <c r="F332" i="56"/>
  <c r="E333" i="56"/>
  <c r="F333" i="56"/>
  <c r="E334" i="56"/>
  <c r="F334" i="56"/>
  <c r="E335" i="56"/>
  <c r="F335" i="56"/>
  <c r="E336" i="56"/>
  <c r="F336" i="56"/>
  <c r="E337" i="56"/>
  <c r="F337" i="56"/>
  <c r="E338" i="56"/>
  <c r="F338" i="56"/>
  <c r="E339" i="56"/>
  <c r="F339" i="56"/>
  <c r="E340" i="56"/>
  <c r="F340" i="56"/>
  <c r="E341" i="56"/>
  <c r="F341" i="56"/>
  <c r="E342" i="56"/>
  <c r="F342" i="56"/>
  <c r="E343" i="56"/>
  <c r="F343" i="56"/>
  <c r="E344" i="56"/>
  <c r="F344" i="56"/>
  <c r="E345" i="56"/>
  <c r="F345" i="56"/>
  <c r="E346" i="56"/>
  <c r="F346" i="56"/>
  <c r="E347" i="56"/>
  <c r="F347" i="56"/>
  <c r="E348" i="56"/>
  <c r="F348" i="56"/>
  <c r="E349" i="56"/>
  <c r="F349" i="56"/>
  <c r="E350" i="56"/>
  <c r="F350" i="56"/>
  <c r="E351" i="56"/>
  <c r="F351" i="56"/>
  <c r="E352" i="56"/>
  <c r="F352" i="56"/>
  <c r="E353" i="56"/>
  <c r="F353" i="56"/>
  <c r="E354" i="56"/>
  <c r="F354" i="56"/>
  <c r="E355" i="56"/>
  <c r="F355" i="56"/>
  <c r="E356" i="56"/>
  <c r="F356" i="56"/>
  <c r="E357" i="56"/>
  <c r="F357" i="56"/>
  <c r="E358" i="56"/>
  <c r="F358" i="56"/>
  <c r="E359" i="56"/>
  <c r="F359" i="56"/>
  <c r="E360" i="56"/>
  <c r="F360" i="56"/>
  <c r="E361" i="56"/>
  <c r="F361" i="56"/>
  <c r="E362" i="56"/>
  <c r="F362" i="56"/>
  <c r="E363" i="56"/>
  <c r="F363" i="56"/>
  <c r="E364" i="56"/>
  <c r="F364" i="56"/>
  <c r="E365" i="56"/>
  <c r="F365" i="56"/>
  <c r="E366" i="56"/>
  <c r="F366" i="56"/>
  <c r="E367" i="56"/>
  <c r="F367" i="56"/>
  <c r="E368" i="56"/>
  <c r="F368" i="56"/>
  <c r="E369" i="56"/>
  <c r="F369" i="56"/>
  <c r="E370" i="56"/>
  <c r="F370" i="56"/>
  <c r="E371" i="56"/>
  <c r="F371" i="56"/>
  <c r="E372" i="56"/>
  <c r="F372" i="56"/>
  <c r="E373" i="56"/>
  <c r="F373" i="56"/>
  <c r="E374" i="56"/>
  <c r="F374" i="56"/>
  <c r="E375" i="56"/>
  <c r="F375" i="56"/>
  <c r="E376" i="56"/>
  <c r="F376" i="56"/>
  <c r="E377" i="56"/>
  <c r="F377" i="56"/>
  <c r="E378" i="56"/>
  <c r="F378" i="56"/>
  <c r="E379" i="56"/>
  <c r="F379" i="56"/>
  <c r="E380" i="56"/>
  <c r="F380" i="56"/>
  <c r="E381" i="56"/>
  <c r="F381" i="56"/>
  <c r="E382" i="56"/>
  <c r="F382" i="56"/>
  <c r="E383" i="56"/>
  <c r="F383" i="56"/>
  <c r="E384" i="56"/>
  <c r="F384" i="56"/>
  <c r="E385" i="56"/>
  <c r="F385" i="56"/>
  <c r="E386" i="56"/>
  <c r="F386" i="56"/>
  <c r="E387" i="56"/>
  <c r="F387" i="56"/>
  <c r="E388" i="56"/>
  <c r="F388" i="56"/>
  <c r="E389" i="56"/>
  <c r="F389" i="56"/>
  <c r="E390" i="56"/>
  <c r="F390" i="56"/>
  <c r="E391" i="56"/>
  <c r="F391" i="56"/>
  <c r="E392" i="56"/>
  <c r="F392" i="56"/>
  <c r="E393" i="56"/>
  <c r="F393" i="56"/>
  <c r="E394" i="56"/>
  <c r="F394" i="56"/>
  <c r="E395" i="56"/>
  <c r="F395" i="56"/>
  <c r="E396" i="56"/>
  <c r="F396" i="56"/>
  <c r="E397" i="56"/>
  <c r="F397" i="56"/>
  <c r="E398" i="56"/>
  <c r="F398" i="56"/>
  <c r="E399" i="56"/>
  <c r="F399" i="56"/>
  <c r="E400" i="56"/>
  <c r="F400" i="56"/>
  <c r="E401" i="56"/>
  <c r="F401" i="56"/>
  <c r="E402" i="56"/>
  <c r="F402" i="56"/>
  <c r="E403" i="56"/>
  <c r="F403" i="56"/>
  <c r="E404" i="56"/>
  <c r="F404" i="56"/>
  <c r="E405" i="56"/>
  <c r="F405" i="56"/>
  <c r="E406" i="56"/>
  <c r="F406" i="56"/>
  <c r="E407" i="56"/>
  <c r="F407" i="56"/>
  <c r="E408" i="56"/>
  <c r="F408" i="56"/>
  <c r="E409" i="56"/>
  <c r="F409" i="56"/>
  <c r="E410" i="56"/>
  <c r="F410" i="56"/>
  <c r="E411" i="56"/>
  <c r="F411" i="56"/>
  <c r="E412" i="56"/>
  <c r="F412" i="56"/>
  <c r="E413" i="56"/>
  <c r="F413" i="56"/>
  <c r="E414" i="56"/>
  <c r="F414" i="56"/>
  <c r="E415" i="56"/>
  <c r="F415" i="56"/>
  <c r="E416" i="56"/>
  <c r="F416" i="56"/>
  <c r="E417" i="56"/>
  <c r="F417" i="56"/>
  <c r="E418" i="56"/>
  <c r="F418" i="56"/>
  <c r="E419" i="56"/>
  <c r="F419" i="56"/>
  <c r="E420" i="56"/>
  <c r="F420" i="56"/>
  <c r="E421" i="56"/>
  <c r="F421" i="56"/>
  <c r="E422" i="56"/>
  <c r="F422" i="56"/>
  <c r="E423" i="56"/>
  <c r="F423" i="56"/>
  <c r="E424" i="56"/>
  <c r="F424" i="56"/>
  <c r="E425" i="56"/>
  <c r="F425" i="56"/>
  <c r="E426" i="56"/>
  <c r="F426" i="56"/>
  <c r="E427" i="56"/>
  <c r="F427" i="56"/>
  <c r="E428" i="56"/>
  <c r="F428" i="56"/>
  <c r="E429" i="56"/>
  <c r="F429" i="56"/>
  <c r="E430" i="56"/>
  <c r="F430" i="56"/>
  <c r="E431" i="56"/>
  <c r="F431" i="56"/>
  <c r="E432" i="56"/>
  <c r="F432" i="56"/>
  <c r="E433" i="56"/>
  <c r="F433" i="56"/>
  <c r="E434" i="56"/>
  <c r="F434" i="56"/>
  <c r="E435" i="56"/>
  <c r="F435" i="56"/>
  <c r="E436" i="56"/>
  <c r="F436" i="56"/>
  <c r="E437" i="56"/>
  <c r="F437" i="56"/>
  <c r="E438" i="56"/>
  <c r="F438" i="56"/>
  <c r="E439" i="56"/>
  <c r="F439" i="56"/>
  <c r="E440" i="56"/>
  <c r="F440" i="56"/>
  <c r="E441" i="56"/>
  <c r="F441" i="56"/>
  <c r="E442" i="56"/>
  <c r="F442" i="56"/>
  <c r="E443" i="56"/>
  <c r="F443" i="56"/>
  <c r="E444" i="56"/>
  <c r="F444" i="56"/>
  <c r="E445" i="56"/>
  <c r="F445" i="56"/>
  <c r="E446" i="56"/>
  <c r="F446" i="56"/>
  <c r="E447" i="56"/>
  <c r="F447" i="56"/>
  <c r="E448" i="56"/>
  <c r="F448" i="56"/>
  <c r="E449" i="56"/>
  <c r="F449" i="56"/>
  <c r="E450" i="56"/>
  <c r="F450" i="56"/>
  <c r="E451" i="56"/>
  <c r="F451" i="56"/>
  <c r="E452" i="56"/>
  <c r="F452" i="56"/>
  <c r="E453" i="56"/>
  <c r="F453" i="56"/>
  <c r="E454" i="56"/>
  <c r="F454" i="56"/>
  <c r="E455" i="56"/>
  <c r="F455" i="56"/>
  <c r="E456" i="56"/>
  <c r="F456" i="56"/>
  <c r="E457" i="56"/>
  <c r="F457" i="56"/>
  <c r="E458" i="56"/>
  <c r="F458" i="56"/>
  <c r="E459" i="56"/>
  <c r="F459" i="56"/>
  <c r="E460" i="56"/>
  <c r="F460" i="56"/>
  <c r="E461" i="56"/>
  <c r="F461" i="56"/>
  <c r="E462" i="56"/>
  <c r="F462" i="56"/>
  <c r="E463" i="56"/>
  <c r="F463" i="56"/>
  <c r="E464" i="56"/>
  <c r="F464" i="56"/>
  <c r="E465" i="56"/>
  <c r="F465" i="56"/>
  <c r="E466" i="56"/>
  <c r="F466" i="56"/>
  <c r="E467" i="56"/>
  <c r="F467" i="56"/>
  <c r="E468" i="56"/>
  <c r="F468" i="56"/>
  <c r="E469" i="56"/>
  <c r="F469" i="56"/>
  <c r="E470" i="56"/>
  <c r="F470" i="56"/>
  <c r="E471" i="56"/>
  <c r="F471" i="56"/>
  <c r="E472" i="56"/>
  <c r="F472" i="56"/>
  <c r="E473" i="56"/>
  <c r="F473" i="56"/>
  <c r="E474" i="56"/>
  <c r="F474" i="56"/>
  <c r="E475" i="56"/>
  <c r="F475" i="56"/>
  <c r="E476" i="56"/>
  <c r="F476" i="56"/>
  <c r="E477" i="56"/>
  <c r="F477" i="56"/>
  <c r="E478" i="56"/>
  <c r="F478" i="56"/>
  <c r="E479" i="56"/>
  <c r="F479" i="56"/>
  <c r="E480" i="56"/>
  <c r="F480" i="56"/>
  <c r="E481" i="56"/>
  <c r="F481" i="56"/>
  <c r="E482" i="56"/>
  <c r="F482" i="56"/>
  <c r="E483" i="56"/>
  <c r="F483" i="56"/>
  <c r="E484" i="56"/>
  <c r="F484" i="56"/>
  <c r="E485" i="56"/>
  <c r="F485" i="56"/>
  <c r="E486" i="56"/>
  <c r="F486" i="56"/>
  <c r="E487" i="56"/>
  <c r="F487" i="56"/>
  <c r="E488" i="56"/>
  <c r="F488" i="56"/>
  <c r="E489" i="56"/>
  <c r="F489" i="56"/>
  <c r="E490" i="56"/>
  <c r="F490" i="56"/>
  <c r="E491" i="56"/>
  <c r="F491" i="56"/>
  <c r="E492" i="56"/>
  <c r="F492" i="56"/>
  <c r="E493" i="56"/>
  <c r="F493" i="56"/>
  <c r="E494" i="56"/>
  <c r="F494" i="56"/>
  <c r="E495" i="56"/>
  <c r="F495" i="56"/>
  <c r="E496" i="56"/>
  <c r="F496" i="56"/>
  <c r="E497" i="56"/>
  <c r="F497" i="56"/>
  <c r="E498" i="56"/>
  <c r="F498" i="56"/>
  <c r="E499" i="56"/>
  <c r="F499" i="56"/>
  <c r="E500" i="56"/>
  <c r="F500" i="56"/>
  <c r="E501" i="56"/>
  <c r="F501" i="56"/>
  <c r="E502" i="56"/>
  <c r="F502" i="56"/>
  <c r="E503" i="56"/>
  <c r="F503" i="56"/>
  <c r="E504" i="56"/>
  <c r="F504" i="56"/>
  <c r="E505" i="56"/>
  <c r="F505" i="56"/>
  <c r="E506" i="56"/>
  <c r="F506" i="56"/>
  <c r="E507" i="56"/>
  <c r="F507" i="56"/>
  <c r="E508" i="56"/>
  <c r="F508" i="56"/>
  <c r="E509" i="56"/>
  <c r="F509" i="56"/>
  <c r="E510" i="56"/>
  <c r="F510" i="56"/>
  <c r="E511" i="56"/>
  <c r="F511" i="56"/>
  <c r="E512" i="56"/>
  <c r="F512" i="56"/>
  <c r="E513" i="56"/>
  <c r="F513" i="56"/>
  <c r="E514" i="56"/>
  <c r="F514" i="56"/>
  <c r="E515" i="56"/>
  <c r="F515" i="56"/>
  <c r="E516" i="56"/>
  <c r="F516" i="56"/>
  <c r="E517" i="56"/>
  <c r="F517" i="56"/>
  <c r="E518" i="56"/>
  <c r="F518" i="56"/>
  <c r="E519" i="56"/>
  <c r="F519" i="56"/>
  <c r="E520" i="56"/>
  <c r="F520" i="56"/>
  <c r="E521" i="56"/>
  <c r="F521" i="56"/>
  <c r="E522" i="56"/>
  <c r="F522" i="56"/>
  <c r="E523" i="56"/>
  <c r="F523" i="56"/>
  <c r="E524" i="56"/>
  <c r="F524" i="56"/>
  <c r="E525" i="56"/>
  <c r="F525" i="56"/>
  <c r="E526" i="56"/>
  <c r="F526" i="56"/>
  <c r="E527" i="56"/>
  <c r="F527" i="56"/>
  <c r="E528" i="56"/>
  <c r="F528" i="56"/>
  <c r="E529" i="56"/>
  <c r="F529" i="56"/>
  <c r="E530" i="56"/>
  <c r="F530" i="56"/>
  <c r="E531" i="56"/>
  <c r="F531" i="56"/>
  <c r="E532" i="56"/>
  <c r="F532" i="56"/>
  <c r="E533" i="56"/>
  <c r="F533" i="56"/>
  <c r="E534" i="56"/>
  <c r="F534" i="56"/>
  <c r="E535" i="56"/>
  <c r="F535" i="56"/>
  <c r="E536" i="56"/>
  <c r="F536" i="56"/>
  <c r="E537" i="56"/>
  <c r="F537" i="56"/>
  <c r="E538" i="56"/>
  <c r="F538" i="56"/>
  <c r="E539" i="56"/>
  <c r="F539" i="56"/>
  <c r="E540" i="56"/>
  <c r="F540" i="56"/>
  <c r="E541" i="56"/>
  <c r="F541" i="56"/>
  <c r="E542" i="56"/>
  <c r="F542" i="56"/>
  <c r="E543" i="56"/>
  <c r="F543" i="56"/>
  <c r="E544" i="56"/>
  <c r="F544" i="56"/>
  <c r="E545" i="56"/>
  <c r="F545" i="56"/>
  <c r="E546" i="56"/>
  <c r="F546" i="56"/>
  <c r="E547" i="56"/>
  <c r="F547" i="56"/>
  <c r="E548" i="56"/>
  <c r="F548" i="56"/>
  <c r="E549" i="56"/>
  <c r="F549" i="56"/>
  <c r="E550" i="56"/>
  <c r="F550" i="56"/>
  <c r="E551" i="56"/>
  <c r="F551" i="56"/>
  <c r="E552" i="56"/>
  <c r="F552" i="56"/>
  <c r="E553" i="56"/>
  <c r="F553" i="56"/>
  <c r="E554" i="56"/>
  <c r="F554" i="56"/>
  <c r="E555" i="56"/>
  <c r="F555" i="56"/>
  <c r="E556" i="56"/>
  <c r="F556" i="56"/>
  <c r="E557" i="56"/>
  <c r="F557" i="56"/>
  <c r="E558" i="56"/>
  <c r="F558" i="56"/>
  <c r="E559" i="56"/>
  <c r="F559" i="56"/>
  <c r="E560" i="56"/>
  <c r="F560" i="56"/>
  <c r="E561" i="56"/>
  <c r="F561" i="56"/>
  <c r="E562" i="56"/>
  <c r="F562" i="56"/>
  <c r="E563" i="56"/>
  <c r="F563" i="56"/>
  <c r="E564" i="56"/>
  <c r="F564" i="56"/>
  <c r="E565" i="56"/>
  <c r="F565" i="56"/>
  <c r="E566" i="56"/>
  <c r="F566" i="56"/>
  <c r="E567" i="56"/>
  <c r="F567" i="56"/>
  <c r="E568" i="56"/>
  <c r="F568" i="56"/>
  <c r="E569" i="56"/>
  <c r="F569" i="56"/>
  <c r="E570" i="56"/>
  <c r="F570" i="56"/>
  <c r="E571" i="56"/>
  <c r="F571" i="56"/>
  <c r="E572" i="56"/>
  <c r="F572" i="56"/>
  <c r="E573" i="56"/>
  <c r="F573" i="56"/>
  <c r="E574" i="56"/>
  <c r="F574" i="56"/>
  <c r="E575" i="56"/>
  <c r="F575" i="56"/>
  <c r="E576" i="56"/>
  <c r="F576" i="56"/>
  <c r="E577" i="56"/>
  <c r="F577" i="56"/>
  <c r="E578" i="56"/>
  <c r="F578" i="56"/>
  <c r="E579" i="56"/>
  <c r="F579" i="56"/>
  <c r="E580" i="56"/>
  <c r="F580" i="56"/>
  <c r="E581" i="56"/>
  <c r="F581" i="56"/>
  <c r="E582" i="56"/>
  <c r="F582" i="56"/>
  <c r="E583" i="56"/>
  <c r="F583" i="56"/>
  <c r="E584" i="56"/>
  <c r="F584" i="56"/>
  <c r="E585" i="56"/>
  <c r="F585" i="56"/>
  <c r="E586" i="56"/>
  <c r="F586" i="56"/>
  <c r="E587" i="56"/>
  <c r="F587" i="56"/>
  <c r="E588" i="56"/>
  <c r="F588" i="56"/>
  <c r="E589" i="56"/>
  <c r="F589" i="56"/>
  <c r="E590" i="56"/>
  <c r="F590" i="56"/>
  <c r="E591" i="56"/>
  <c r="F591" i="56"/>
  <c r="E592" i="56"/>
  <c r="F592" i="56"/>
  <c r="E593" i="56"/>
  <c r="F593" i="56"/>
  <c r="E594" i="56"/>
  <c r="F594" i="56"/>
  <c r="E595" i="56"/>
  <c r="F595" i="56"/>
  <c r="E596" i="56"/>
  <c r="F596" i="56"/>
  <c r="E597" i="56"/>
  <c r="F597" i="56"/>
  <c r="E598" i="56"/>
  <c r="F598" i="56"/>
  <c r="E599" i="56"/>
  <c r="F599" i="56"/>
  <c r="E600" i="56"/>
  <c r="F600" i="56"/>
  <c r="E601" i="56"/>
  <c r="F601" i="56"/>
  <c r="E602" i="56"/>
  <c r="F602" i="56"/>
  <c r="E603" i="56"/>
  <c r="F603" i="56"/>
  <c r="E604" i="56"/>
  <c r="F604" i="56"/>
  <c r="E605" i="56"/>
  <c r="F605" i="56"/>
  <c r="E606" i="56"/>
  <c r="F606" i="56"/>
  <c r="E607" i="56"/>
  <c r="F607" i="56"/>
  <c r="E608" i="56"/>
  <c r="F608" i="56"/>
  <c r="E609" i="56"/>
  <c r="F609" i="56"/>
  <c r="E610" i="56"/>
  <c r="F610" i="56"/>
  <c r="E611" i="56"/>
  <c r="F611" i="56"/>
  <c r="E612" i="56"/>
  <c r="F612" i="56"/>
  <c r="E613" i="56"/>
  <c r="F613" i="56"/>
  <c r="E614" i="56"/>
  <c r="F614" i="56"/>
  <c r="E615" i="56"/>
  <c r="F615" i="56"/>
  <c r="E616" i="56"/>
  <c r="F616" i="56"/>
  <c r="E617" i="56"/>
  <c r="F617" i="56"/>
  <c r="E618" i="56"/>
  <c r="F618" i="56"/>
  <c r="E619" i="56"/>
  <c r="F619" i="56"/>
  <c r="E620" i="56"/>
  <c r="F620" i="56"/>
  <c r="E621" i="56"/>
  <c r="F621" i="56"/>
  <c r="E622" i="56"/>
  <c r="F622" i="56"/>
  <c r="E623" i="56"/>
  <c r="F623" i="56"/>
  <c r="E624" i="56"/>
  <c r="F624" i="56"/>
  <c r="E625" i="56"/>
  <c r="F625" i="56"/>
  <c r="E626" i="56"/>
  <c r="F626" i="56"/>
  <c r="E627" i="56"/>
  <c r="F627" i="56"/>
  <c r="E628" i="56"/>
  <c r="F628" i="56"/>
  <c r="E629" i="56"/>
  <c r="F629" i="56"/>
  <c r="E630" i="56"/>
  <c r="F630" i="56"/>
  <c r="E631" i="56"/>
  <c r="F631" i="56"/>
  <c r="E632" i="56"/>
  <c r="F632" i="56"/>
  <c r="E633" i="56"/>
  <c r="F633" i="56"/>
  <c r="E634" i="56"/>
  <c r="F634" i="56"/>
  <c r="E635" i="56"/>
  <c r="F635" i="56"/>
  <c r="E636" i="56"/>
  <c r="F636" i="56"/>
  <c r="E637" i="56"/>
  <c r="F637" i="56"/>
  <c r="E638" i="56"/>
  <c r="F638" i="56"/>
  <c r="E639" i="56"/>
  <c r="F639" i="56"/>
  <c r="E640" i="56"/>
  <c r="F640" i="56"/>
  <c r="E641" i="56"/>
  <c r="F641" i="56"/>
  <c r="E642" i="56"/>
  <c r="F642" i="56"/>
  <c r="E643" i="56"/>
  <c r="F643" i="56"/>
  <c r="E644" i="56"/>
  <c r="F644" i="56"/>
  <c r="E645" i="56"/>
  <c r="F645" i="56"/>
  <c r="E646" i="56"/>
  <c r="F646" i="56"/>
  <c r="E647" i="56"/>
  <c r="F647" i="56"/>
  <c r="E648" i="56"/>
  <c r="F648" i="56"/>
  <c r="E649" i="56"/>
  <c r="F649" i="56"/>
  <c r="E650" i="56"/>
  <c r="F650" i="56"/>
  <c r="E651" i="56"/>
  <c r="F651" i="56"/>
  <c r="E652" i="56"/>
  <c r="F652" i="56"/>
  <c r="E653" i="56"/>
  <c r="F653" i="56"/>
  <c r="E654" i="56"/>
  <c r="F654" i="56"/>
  <c r="E655" i="56"/>
  <c r="F655" i="56"/>
  <c r="E656" i="56"/>
  <c r="F656" i="56"/>
  <c r="E657" i="56"/>
  <c r="F657" i="56"/>
  <c r="E658" i="56"/>
  <c r="F658" i="56"/>
  <c r="E659" i="56"/>
  <c r="F659" i="56"/>
  <c r="E660" i="56"/>
  <c r="F660" i="56"/>
  <c r="E661" i="56"/>
  <c r="F661" i="56"/>
  <c r="E662" i="56"/>
  <c r="F662" i="56"/>
  <c r="E663" i="56"/>
  <c r="F663" i="56"/>
  <c r="E664" i="56"/>
  <c r="F664" i="56"/>
  <c r="E665" i="56"/>
  <c r="F665" i="56"/>
  <c r="E666" i="56"/>
  <c r="F666" i="56"/>
  <c r="E667" i="56"/>
  <c r="F667" i="56"/>
  <c r="E668" i="56"/>
  <c r="F668" i="56"/>
  <c r="E669" i="56"/>
  <c r="F669" i="56"/>
  <c r="E670" i="56"/>
  <c r="F670" i="56"/>
  <c r="E671" i="56"/>
  <c r="F671" i="56"/>
  <c r="E672" i="56"/>
  <c r="F672" i="56"/>
  <c r="E673" i="56"/>
  <c r="F673" i="56"/>
  <c r="E674" i="56"/>
  <c r="F674" i="56"/>
  <c r="E675" i="56"/>
  <c r="F675" i="56"/>
  <c r="E676" i="56"/>
  <c r="F676" i="56"/>
  <c r="E677" i="56"/>
  <c r="F677" i="56"/>
  <c r="E678" i="56"/>
  <c r="F678" i="56"/>
  <c r="E679" i="56"/>
  <c r="F679" i="56"/>
  <c r="E680" i="56"/>
  <c r="F680" i="56"/>
  <c r="E681" i="56"/>
  <c r="F681" i="56"/>
  <c r="E682" i="56"/>
  <c r="F682" i="56"/>
  <c r="E683" i="56"/>
  <c r="F683" i="56"/>
  <c r="E684" i="56"/>
  <c r="F684" i="56"/>
  <c r="E685" i="56"/>
  <c r="F685" i="56"/>
  <c r="E686" i="56"/>
  <c r="F686" i="56"/>
  <c r="E687" i="56"/>
  <c r="F687" i="56"/>
  <c r="E688" i="56"/>
  <c r="F688" i="56"/>
  <c r="E689" i="56"/>
  <c r="F689" i="56"/>
  <c r="E690" i="56"/>
  <c r="F690" i="56"/>
  <c r="E691" i="56"/>
  <c r="F691" i="56"/>
  <c r="E692" i="56"/>
  <c r="F692" i="56"/>
  <c r="E693" i="56"/>
  <c r="F693" i="56"/>
  <c r="E694" i="56"/>
  <c r="F694" i="56"/>
  <c r="E695" i="56"/>
  <c r="F695" i="56"/>
  <c r="E696" i="56"/>
  <c r="F696" i="56"/>
  <c r="E697" i="56"/>
  <c r="F697" i="56"/>
  <c r="E698" i="56"/>
  <c r="F698" i="56"/>
  <c r="E699" i="56"/>
  <c r="F699" i="56"/>
  <c r="E700" i="56"/>
  <c r="F700" i="56"/>
  <c r="E701" i="56"/>
  <c r="F701" i="56"/>
  <c r="E702" i="56"/>
  <c r="F702" i="56"/>
  <c r="E703" i="56"/>
  <c r="F703" i="56"/>
  <c r="E704" i="56"/>
  <c r="F704" i="56"/>
  <c r="E705" i="56"/>
  <c r="F705" i="56"/>
  <c r="E706" i="56"/>
  <c r="F706" i="56"/>
  <c r="E707" i="56"/>
  <c r="F707" i="56"/>
  <c r="E708" i="56"/>
  <c r="F708" i="56"/>
  <c r="E709" i="56"/>
  <c r="F709" i="56"/>
  <c r="E710" i="56"/>
  <c r="F710" i="56"/>
  <c r="E711" i="56"/>
  <c r="F711" i="56"/>
  <c r="E712" i="56"/>
  <c r="F712" i="56"/>
  <c r="E713" i="56"/>
  <c r="F713" i="56"/>
  <c r="E714" i="56"/>
  <c r="F714" i="56"/>
  <c r="E715" i="56"/>
  <c r="F715" i="56"/>
  <c r="E716" i="56"/>
  <c r="F716" i="56"/>
  <c r="E717" i="56"/>
  <c r="F717" i="56"/>
  <c r="E718" i="56"/>
  <c r="F718" i="56"/>
  <c r="E719" i="56"/>
  <c r="F719" i="56"/>
  <c r="E720" i="56"/>
  <c r="F720" i="56"/>
  <c r="E721" i="56"/>
  <c r="F721" i="56"/>
  <c r="E722" i="56"/>
  <c r="F722" i="56"/>
  <c r="E723" i="56"/>
  <c r="F723" i="56"/>
  <c r="E724" i="56"/>
  <c r="F724" i="56"/>
  <c r="E725" i="56"/>
  <c r="F725" i="56"/>
  <c r="E726" i="56"/>
  <c r="F726" i="56"/>
  <c r="E727" i="56"/>
  <c r="F727" i="56"/>
  <c r="E728" i="56"/>
  <c r="F728" i="56"/>
  <c r="E729" i="56"/>
  <c r="F729" i="56"/>
  <c r="E730" i="56"/>
  <c r="F730" i="56"/>
  <c r="E731" i="56"/>
  <c r="F731" i="56"/>
  <c r="E732" i="56"/>
  <c r="F732" i="56"/>
  <c r="E733" i="56"/>
  <c r="F733" i="56"/>
  <c r="E734" i="56"/>
  <c r="F734" i="56"/>
  <c r="E735" i="56"/>
  <c r="F735" i="56"/>
  <c r="E736" i="56"/>
  <c r="F736" i="56"/>
  <c r="E737" i="56"/>
  <c r="F737" i="56"/>
  <c r="E738" i="56"/>
  <c r="F738" i="56"/>
  <c r="E739" i="56"/>
  <c r="F739" i="56"/>
  <c r="E740" i="56"/>
  <c r="F740" i="56"/>
  <c r="E741" i="56"/>
  <c r="F741" i="56"/>
  <c r="E742" i="56"/>
  <c r="F742" i="56"/>
  <c r="E743" i="56"/>
  <c r="F743" i="56"/>
  <c r="E744" i="56"/>
  <c r="F744" i="56"/>
  <c r="E745" i="56"/>
  <c r="F745" i="56"/>
  <c r="E746" i="56"/>
  <c r="F746" i="56"/>
  <c r="E747" i="56"/>
  <c r="F747" i="56"/>
  <c r="E748" i="56"/>
  <c r="F748" i="56"/>
  <c r="E749" i="56"/>
  <c r="F749" i="56"/>
  <c r="E750" i="56"/>
  <c r="F750" i="56"/>
  <c r="E751" i="56"/>
  <c r="F751" i="56"/>
  <c r="E752" i="56"/>
  <c r="F752" i="56"/>
  <c r="E753" i="56"/>
  <c r="F753" i="56"/>
  <c r="E754" i="56"/>
  <c r="F754" i="56"/>
  <c r="E755" i="56"/>
  <c r="F755" i="56"/>
  <c r="E756" i="56"/>
  <c r="F756" i="56"/>
  <c r="E757" i="56"/>
  <c r="F757" i="56"/>
  <c r="E758" i="56"/>
  <c r="F758" i="56"/>
  <c r="E759" i="56"/>
  <c r="F759" i="56"/>
  <c r="E760" i="56"/>
  <c r="F760" i="56"/>
  <c r="E761" i="56"/>
  <c r="F761" i="56"/>
  <c r="E762" i="56"/>
  <c r="F762" i="56"/>
  <c r="E763" i="56"/>
  <c r="F763" i="56"/>
  <c r="E764" i="56"/>
  <c r="F764" i="56"/>
  <c r="E765" i="56"/>
  <c r="F765" i="56"/>
  <c r="E766" i="56"/>
  <c r="F766" i="56"/>
  <c r="E767" i="56"/>
  <c r="F767" i="56"/>
  <c r="E768" i="56"/>
  <c r="F768" i="56"/>
  <c r="E769" i="56"/>
  <c r="F769" i="56"/>
  <c r="E770" i="56"/>
  <c r="F770" i="56"/>
  <c r="E771" i="56"/>
  <c r="F771" i="56"/>
  <c r="E772" i="56"/>
  <c r="F772" i="56"/>
  <c r="E773" i="56"/>
  <c r="F773" i="56"/>
  <c r="E774" i="56"/>
  <c r="F774" i="56"/>
  <c r="E775" i="56"/>
  <c r="F775" i="56"/>
  <c r="E776" i="56"/>
  <c r="F776" i="56"/>
  <c r="E777" i="56"/>
  <c r="F777" i="56"/>
  <c r="E778" i="56"/>
  <c r="F778" i="56"/>
  <c r="E779" i="56"/>
  <c r="F779" i="56"/>
  <c r="E780" i="56"/>
  <c r="F780" i="56"/>
  <c r="E781" i="56"/>
  <c r="F781" i="56"/>
  <c r="E782" i="56"/>
  <c r="F782" i="56"/>
  <c r="E783" i="56"/>
  <c r="F783" i="56"/>
  <c r="E784" i="56"/>
  <c r="F784" i="56"/>
  <c r="E785" i="56"/>
  <c r="F785" i="56"/>
  <c r="E786" i="56"/>
  <c r="F786" i="56"/>
  <c r="E787" i="56"/>
  <c r="F787" i="56"/>
  <c r="E788" i="56"/>
  <c r="F788" i="56"/>
  <c r="E789" i="56"/>
  <c r="F789" i="56"/>
  <c r="E790" i="56"/>
  <c r="F790" i="56"/>
  <c r="E791" i="56"/>
  <c r="F791" i="56"/>
  <c r="E792" i="56"/>
  <c r="F792" i="56"/>
  <c r="E793" i="56"/>
  <c r="F793" i="56"/>
  <c r="E794" i="56"/>
  <c r="F794" i="56"/>
  <c r="E795" i="56"/>
  <c r="F795" i="56"/>
  <c r="E796" i="56"/>
  <c r="F796" i="56"/>
  <c r="E797" i="56"/>
  <c r="F797" i="56"/>
  <c r="E798" i="56"/>
  <c r="F798" i="56"/>
  <c r="E799" i="56"/>
  <c r="F799" i="56"/>
  <c r="E800" i="56"/>
  <c r="F800" i="56"/>
  <c r="E801" i="56"/>
  <c r="F801" i="56"/>
  <c r="E802" i="56"/>
  <c r="F802" i="56"/>
  <c r="E803" i="56"/>
  <c r="F803" i="56"/>
  <c r="E804" i="56"/>
  <c r="F804" i="56"/>
  <c r="E805" i="56"/>
  <c r="F805" i="56"/>
  <c r="F34" i="44" l="1"/>
  <c r="F33" i="44"/>
  <c r="H860" i="56"/>
  <c r="I861" i="56" s="1"/>
  <c r="H859" i="56"/>
  <c r="H858" i="56"/>
  <c r="H857" i="56"/>
  <c r="H856" i="56"/>
  <c r="H855" i="56"/>
  <c r="H854" i="56"/>
  <c r="H853" i="56"/>
  <c r="H852" i="56"/>
  <c r="H851" i="56"/>
  <c r="J863" i="56" s="1"/>
  <c r="H850" i="56"/>
  <c r="J862" i="56" s="1"/>
  <c r="H849" i="56"/>
  <c r="J861" i="56" s="1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H816" i="56"/>
  <c r="H815" i="56"/>
  <c r="H814" i="56"/>
  <c r="H813" i="56"/>
  <c r="H812" i="56"/>
  <c r="J859" i="56" l="1"/>
  <c r="I859" i="56"/>
  <c r="J860" i="56"/>
  <c r="I860" i="56"/>
  <c r="D29" i="56"/>
  <c r="E29" i="56"/>
  <c r="F29" i="56"/>
  <c r="G29" i="56"/>
  <c r="H29" i="56"/>
  <c r="I29" i="56"/>
  <c r="J29" i="56"/>
  <c r="K29" i="56"/>
  <c r="L29" i="56"/>
  <c r="M29" i="56"/>
  <c r="N29" i="56"/>
  <c r="O29" i="56"/>
  <c r="C29" i="56"/>
  <c r="I76" i="43" l="1"/>
  <c r="K75" i="43" l="1"/>
  <c r="K74" i="43"/>
  <c r="K73" i="43"/>
  <c r="K72" i="43"/>
  <c r="K71" i="43"/>
  <c r="K70" i="43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9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35" i="48" l="1"/>
  <c r="M78" i="48"/>
  <c r="M108" i="48" s="1"/>
  <c r="M158" i="44"/>
  <c r="M159" i="44" s="1"/>
  <c r="M167" i="44"/>
  <c r="M166" i="44"/>
  <c r="N159" i="44"/>
  <c r="O91" i="48"/>
  <c r="O92" i="48" s="1"/>
  <c r="M125" i="48"/>
  <c r="M98" i="48"/>
  <c r="M68" i="48"/>
  <c r="M69" i="48"/>
  <c r="L164" i="44"/>
  <c r="N126" i="48"/>
  <c r="N99" i="48"/>
  <c r="N118" i="48" s="1"/>
  <c r="N88" i="48"/>
  <c r="M72" i="48"/>
  <c r="L165" i="44"/>
  <c r="M135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89" i="48" l="1"/>
  <c r="L166" i="44"/>
  <c r="L167" i="44"/>
  <c r="L78" i="48"/>
  <c r="L108" i="48" s="1"/>
  <c r="L158" i="44"/>
  <c r="L159" i="44" s="1"/>
  <c r="L98" i="48"/>
  <c r="L68" i="48"/>
  <c r="L125" i="48"/>
  <c r="N91" i="48"/>
  <c r="N92" i="48" s="1"/>
  <c r="L137" i="48"/>
  <c r="L110" i="48"/>
  <c r="L134" i="48"/>
  <c r="L107" i="48"/>
  <c r="L72" i="48"/>
  <c r="L89" i="48" s="1"/>
  <c r="K165" i="44"/>
  <c r="L133" i="48"/>
  <c r="L106" i="48"/>
  <c r="L101" i="48"/>
  <c r="L128" i="48"/>
  <c r="L132" i="48"/>
  <c r="L105" i="48"/>
  <c r="L100" i="48"/>
  <c r="L127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18" i="48" s="1"/>
  <c r="M126" i="48"/>
  <c r="J140" i="44"/>
  <c r="K157" i="44"/>
  <c r="I141" i="44"/>
  <c r="K154" i="44"/>
  <c r="L82" i="48" s="1"/>
  <c r="K156" i="44"/>
  <c r="L135" i="48" l="1"/>
  <c r="M91" i="48"/>
  <c r="M92" i="48" s="1"/>
  <c r="K78" i="48"/>
  <c r="K108" i="48" s="1"/>
  <c r="K167" i="44"/>
  <c r="K158" i="44"/>
  <c r="K159" i="44" s="1"/>
  <c r="K166" i="44"/>
  <c r="M121" i="48"/>
  <c r="M122" i="48" s="1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K135" i="48" l="1"/>
  <c r="J158" i="44"/>
  <c r="J159" i="44" s="1"/>
  <c r="J167" i="44"/>
  <c r="J78" i="48"/>
  <c r="J108" i="48" s="1"/>
  <c r="J166" i="44"/>
  <c r="J125" i="48"/>
  <c r="J98" i="48"/>
  <c r="J68" i="48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46" i="48" s="1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J89" i="48" l="1"/>
  <c r="J135" i="48"/>
  <c r="I78" i="48"/>
  <c r="I108" i="48" s="1"/>
  <c r="I167" i="44"/>
  <c r="I158" i="44"/>
  <c r="I159" i="44" s="1"/>
  <c r="I166" i="44"/>
  <c r="I125" i="48"/>
  <c r="I98" i="48"/>
  <c r="I68" i="48"/>
  <c r="K91" i="48"/>
  <c r="K92" i="48" s="1"/>
  <c r="I69" i="48"/>
  <c r="H164" i="44"/>
  <c r="J112" i="48"/>
  <c r="J139" i="48"/>
  <c r="I104" i="48"/>
  <c r="I131" i="48"/>
  <c r="I137" i="48"/>
  <c r="I110" i="48"/>
  <c r="I135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146" i="48" l="1"/>
  <c r="I89" i="48"/>
  <c r="H78" i="48"/>
  <c r="H135" i="48" s="1"/>
  <c r="H167" i="44"/>
  <c r="H166" i="44"/>
  <c r="H158" i="44"/>
  <c r="H159" i="44" s="1"/>
  <c r="H98" i="48"/>
  <c r="H68" i="48"/>
  <c r="H125" i="48"/>
  <c r="J121" i="48"/>
  <c r="J122" i="48" s="1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H89" i="48" l="1"/>
  <c r="H108" i="48"/>
  <c r="G78" i="48"/>
  <c r="G135" i="48" s="1"/>
  <c r="G166" i="44"/>
  <c r="G167" i="44"/>
  <c r="G158" i="44"/>
  <c r="G159" i="44" s="1"/>
  <c r="G68" i="48"/>
  <c r="G98" i="48"/>
  <c r="G125" i="48"/>
  <c r="I121" i="48"/>
  <c r="I122" i="48" s="1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18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G108" i="48" l="1"/>
  <c r="F78" i="48"/>
  <c r="F108" i="48" s="1"/>
  <c r="F70" i="48"/>
  <c r="F100" i="48" s="1"/>
  <c r="F166" i="44"/>
  <c r="F167" i="44"/>
  <c r="F158" i="44"/>
  <c r="F159" i="44" s="1"/>
  <c r="H121" i="48"/>
  <c r="H122" i="48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F127" i="48"/>
  <c r="G89" i="48"/>
  <c r="D140" i="44"/>
  <c r="C141" i="44"/>
  <c r="B141" i="44" s="1"/>
  <c r="E154" i="44"/>
  <c r="F82" i="48" s="1"/>
  <c r="E156" i="44"/>
  <c r="E157" i="44"/>
  <c r="F135" i="48" l="1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G91" i="48"/>
  <c r="G92" i="48" s="1"/>
  <c r="E101" i="48"/>
  <c r="E128" i="48"/>
  <c r="G118" i="48"/>
  <c r="E134" i="48"/>
  <c r="E107" i="48"/>
  <c r="E137" i="48"/>
  <c r="E110" i="48"/>
  <c r="F112" i="48"/>
  <c r="F139" i="48"/>
  <c r="F99" i="48"/>
  <c r="F118" i="48" s="1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E89" i="48" l="1"/>
  <c r="F91" i="48"/>
  <c r="F92" i="48" s="1"/>
  <c r="G121" i="48"/>
  <c r="G122" i="48" s="1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F121" i="48"/>
  <c r="F122" i="48" s="1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5" i="48"/>
  <c r="D132" i="48"/>
  <c r="D105" i="48"/>
  <c r="D127" i="48"/>
  <c r="F145" i="48"/>
  <c r="F148" i="48" s="1"/>
  <c r="F149" i="48" s="1"/>
  <c r="B140" i="44"/>
  <c r="C154" i="44"/>
  <c r="D82" i="48" s="1"/>
  <c r="C156" i="44"/>
  <c r="C157" i="44"/>
  <c r="E146" i="48" l="1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06" i="48"/>
  <c r="C133" i="48"/>
  <c r="C128" i="48"/>
  <c r="C101" i="48"/>
  <c r="C136" i="48"/>
  <c r="C109" i="48"/>
  <c r="D102" i="48"/>
  <c r="D119" i="48" s="1"/>
  <c r="D129" i="48"/>
  <c r="D146" i="48" s="1"/>
  <c r="B157" i="44"/>
  <c r="B156" i="44"/>
  <c r="B154" i="44"/>
  <c r="B158" i="44" s="1"/>
  <c r="C108" i="48" l="1"/>
  <c r="C127" i="48"/>
  <c r="C82" i="48"/>
  <c r="C112" i="48" s="1"/>
  <c r="O158" i="44"/>
  <c r="B166" i="44"/>
  <c r="C89" i="48"/>
  <c r="B159" i="44"/>
  <c r="B167" i="44"/>
  <c r="D121" i="48"/>
  <c r="D122" i="48" s="1"/>
  <c r="C139" i="48"/>
  <c r="C102" i="48"/>
  <c r="C129" i="48"/>
  <c r="C99" i="48"/>
  <c r="C118" i="48" s="1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119" i="48" l="1"/>
  <c r="C91" i="48"/>
  <c r="C92" i="48" s="1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C121" i="48"/>
  <c r="C122" i="48" s="1"/>
  <c r="D3" i="21"/>
  <c r="E3" i="29"/>
  <c r="K3" i="6"/>
  <c r="F7" i="6" s="1"/>
  <c r="G8" i="6" s="1"/>
  <c r="H109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<sst xmlns="http://schemas.openxmlformats.org/spreadsheetml/2006/main" count="3614" uniqueCount="649">
  <si>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</si>
  <si>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</si>
  <si>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</si>
  <si>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</si>
  <si>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</si>
  <si>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</si>
  <si>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</si>
  <si>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</si>
  <si>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</si>
  <si>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</si>
  <si>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</si>
  <si>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</si>
  <si>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</si>
  <si>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</si>
  <si>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</si>
  <si>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</si>
  <si>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</si>
  <si>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</si>
  <si>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</si>
  <si>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</si>
  <si>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</si>
  <si>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</si>
  <si>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</si>
  <si>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</si>
  <si>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</si>
  <si>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</si>
  <si>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</si>
  <si>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</si>
  <si>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</si>
  <si>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</si>
  <si>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</si>
  <si>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</si>
  <si>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</si>
  <si>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</si>
  <si>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</si>
  <si>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</si>
  <si>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</si>
  <si>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</si>
  <si>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</si>
  <si>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</si>
  <si>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</si>
  <si>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</si>
  <si>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</si>
  <si>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</si>
  <si>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</si>
  <si>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</si>
  <si>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</si>
  <si>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</si>
  <si>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</si>
  <si>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</si>
  <si>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</si>
  <si>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</si>
  <si>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</si>
  <si>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</si>
  <si>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</si>
  <si>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</si>
  <si>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</si>
  <si>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</si>
  <si>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</si>
  <si>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</si>
  <si>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</si>
  <si>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</si>
  <si>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</si>
  <si>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</si>
  <si>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</si>
  <si>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</si>
  <si>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</si>
  <si>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</si>
  <si>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</si>
  <si>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</si>
  <si>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</si>
  <si>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</si>
  <si>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</si>
  <si>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</si>
  <si>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</si>
  <si>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</si>
  <si>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</si>
  <si>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</si>
  <si>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</si>
  <si>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</si>
  <si>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</si>
  <si>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</si>
  <si>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</si>
  <si>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</si>
  <si>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</si>
  <si>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</si>
  <si>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</si>
  <si>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</si>
  <si>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</si>
  <si>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</si>
  <si>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</si>
  <si>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</si>
  <si>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</si>
  <si>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</si>
  <si>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</si>
  <si>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</si>
  <si>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</si>
  <si>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</si>
  <si>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</si>
  <si>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</si>
  <si>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</si>
  <si>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</si>
  <si>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</si>
  <si>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</si>
  <si>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</si>
  <si>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</si>
  <si>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</si>
  <si>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</si>
  <si>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</si>
  <si>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</si>
  <si>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</si>
  <si>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</si>
  <si>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</si>
  <si>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</si>
  <si>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</si>
  <si>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</si>
  <si>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</si>
  <si>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</si>
  <si>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</si>
  <si>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</si>
  <si>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</si>
  <si>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</si>
  <si>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</si>
  <si>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</si>
  <si>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</si>
  <si>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</si>
  <si>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</si>
  <si>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</si>
  <si>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</si>
  <si>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</si>
  <si>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</si>
  <si>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</si>
  <si>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</si>
  <si>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</si>
  <si>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</si>
  <si>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</si>
  <si>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</si>
  <si>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</si>
  <si>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</si>
  <si>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</si>
  <si>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</si>
  <si>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</si>
  <si>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</si>
  <si>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</si>
  <si>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</si>
  <si>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</si>
  <si>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</si>
  <si>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</si>
  <si>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</si>
  <si>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</si>
  <si>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</si>
  <si>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</si>
  <si>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</si>
  <si>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</si>
  <si>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</si>
  <si>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</si>
  <si>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</si>
  <si>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</si>
  <si>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</si>
  <si>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</si>
  <si>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</si>
  <si>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</si>
  <si>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</si>
  <si>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</si>
  <si>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</si>
  <si>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</si>
  <si>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</si>
  <si>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</si>
  <si>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</si>
  <si>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</si>
  <si>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</si>
  <si>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</si>
  <si>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</si>
  <si>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</si>
  <si>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</si>
  <si>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</si>
  <si>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</si>
  <si>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</si>
  <si>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</si>
  <si>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</si>
  <si>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</si>
  <si>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</si>
  <si>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</si>
  <si>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</si>
  <si>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</si>
  <si>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</si>
  <si>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</si>
  <si>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</si>
  <si>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</si>
  <si>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</si>
  <si>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</si>
  <si>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</si>
  <si>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</si>
  <si>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</si>
  <si>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</si>
  <si>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</si>
  <si>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</si>
  <si>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</si>
  <si>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</si>
  <si>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</si>
  <si>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</si>
  <si>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</si>
  <si>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</si>
  <si>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</si>
  <si>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</si>
  <si>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</si>
  <si>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</si>
  <si>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</si>
  <si>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</si>
  <si>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</si>
  <si>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</si>
  <si>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</si>
  <si>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</si>
  <si>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</si>
  <si>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</si>
  <si>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</si>
  <si>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</si>
  <si>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</si>
  <si>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</si>
  <si>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</si>
  <si>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</si>
  <si>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</si>
  <si>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</si>
  <si>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</si>
  <si>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</si>
  <si>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</si>
  <si>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</si>
  <si>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</si>
  <si>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</si>
  <si>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</si>
  <si>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</si>
  <si>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</si>
  <si>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</si>
  <si>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</si>
  <si>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</si>
  <si>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</si>
  <si>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</si>
  <si>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</si>
  <si>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</si>
  <si>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</si>
  <si>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</si>
  <si>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</si>
  <si>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</si>
  <si>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</si>
  <si>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</si>
  <si>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</si>
  <si>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</si>
  <si>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</si>
  <si>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</si>
  <si>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</si>
  <si>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</si>
  <si>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</si>
  <si>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</si>
  <si>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</si>
  <si>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</si>
  <si>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</si>
  <si>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</si>
  <si>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</si>
  <si>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</si>
  <si>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</si>
  <si>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</si>
  <si>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</si>
  <si>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</si>
  <si>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</si>
  <si>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</si>
  <si>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</si>
  <si>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</si>
  <si>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</si>
  <si>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</si>
  <si>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</si>
  <si>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</si>
  <si>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</si>
  <si>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</si>
  <si>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</si>
  <si>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</si>
  <si>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</si>
  <si>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</si>
  <si>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</si>
  <si>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</si>
  <si>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</si>
  <si>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</si>
  <si>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</si>
  <si>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</si>
  <si>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</si>
  <si>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</si>
  <si>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</si>
  <si>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</si>
  <si>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</si>
  <si>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</si>
  <si>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</si>
  <si>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</si>
  <si>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</si>
  <si>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</si>
  <si>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</si>
  <si>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</si>
  <si>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</si>
  <si>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</si>
  <si>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</si>
  <si>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</si>
  <si>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</si>
  <si>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</si>
  <si>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</si>
  <si>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</si>
  <si>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</si>
  <si>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</si>
  <si>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</si>
  <si>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</si>
  <si>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</si>
  <si>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</si>
  <si>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</si>
  <si>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</si>
  <si>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</si>
  <si>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</si>
  <si>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</si>
  <si>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</si>
  <si>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</si>
  <si>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</si>
  <si>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</si>
  <si>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</si>
  <si>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</si>
  <si>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</si>
  <si>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</si>
  <si>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</si>
  <si>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</si>
  <si>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</si>
  <si>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</si>
  <si>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</si>
  <si>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</si>
  <si>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</si>
  <si>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</si>
  <si>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</si>
  <si>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</si>
  <si>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</si>
  <si>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</si>
  <si>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</si>
  <si>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</si>
  <si>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</si>
  <si>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</si>
  <si>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</si>
  <si>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</si>
  <si>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</si>
  <si>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</si>
  <si>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</si>
  <si>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</si>
  <si>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</si>
  <si>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</si>
  <si>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</si>
  <si>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</si>
  <si>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</si>
  <si>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</si>
  <si>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</si>
  <si>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</si>
  <si>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</si>
  <si>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</si>
  <si>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</si>
  <si>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</si>
  <si>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</si>
  <si>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</si>
  <si>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</si>
  <si>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</si>
  <si>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</si>
  <si>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</si>
  <si>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</si>
  <si>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</si>
  <si>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</si>
  <si>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</si>
  <si>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</si>
  <si>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</si>
  <si>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</si>
  <si>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</si>
  <si>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</si>
  <si>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</si>
  <si>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</si>
  <si>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</si>
  <si>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</si>
  <si>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</si>
  <si>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</si>
  <si>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</si>
  <si>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</si>
  <si>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</si>
  <si>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</si>
  <si>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</si>
  <si>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</si>
  <si>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</si>
  <si>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</si>
  <si>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</si>
  <si>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</si>
  <si>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</si>
  <si>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</si>
  <si>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</si>
  <si>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</si>
  <si>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</si>
  <si>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</si>
  <si>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</si>
  <si>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</si>
  <si>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</si>
  <si>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</si>
  <si>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</si>
  <si>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</si>
  <si>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</si>
  <si>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</si>
  <si>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</si>
  <si>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</si>
  <si>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</si>
  <si>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</si>
  <si>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</si>
  <si>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</si>
  <si>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</si>
  <si>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</si>
  <si>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</si>
  <si>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</si>
  <si>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</si>
  <si>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</si>
  <si>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</si>
  <si>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</si>
  <si>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</si>
  <si>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</si>
  <si>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</si>
  <si>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</si>
  <si>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</si>
  <si>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</si>
  <si>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</si>
  <si>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</si>
  <si>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</si>
  <si>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</si>
  <si>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</si>
  <si>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</si>
  <si>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</si>
  <si>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</si>
  <si>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</si>
  <si>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</si>
  <si>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</si>
  <si>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</si>
  <si>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</si>
  <si>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</si>
  <si>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</si>
  <si>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</si>
  <si>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</si>
  <si>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</si>
  <si>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</si>
  <si>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</si>
  <si>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</si>
  <si>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</si>
  <si>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</si>
  <si>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</si>
  <si>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</si>
  <si>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</si>
  <si>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</si>
  <si>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</si>
  <si>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</si>
  <si>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</si>
  <si>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</si>
  <si>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</si>
  <si>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</si>
  <si>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</si>
  <si>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</si>
  <si>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</si>
  <si>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</si>
  <si>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</si>
  <si>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</si>
  <si>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</si>
  <si>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</si>
  <si>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</si>
  <si>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</si>
  <si>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</si>
  <si>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</si>
  <si>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</si>
  <si>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</si>
  <si>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</si>
  <si>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</si>
  <si>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</si>
  <si>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</si>
  <si>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</si>
  <si>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</si>
  <si>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</si>
  <si>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</si>
  <si>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</si>
  <si>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</si>
  <si>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</si>
  <si>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</si>
  <si>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</si>
  <si>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</si>
  <si>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</si>
  <si>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</si>
  <si>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</si>
  <si>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</si>
  <si>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</si>
  <si>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</si>
  <si>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</si>
  <si>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</si>
  <si>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</si>
  <si>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</si>
  <si>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</si>
  <si>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</si>
  <si>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</si>
  <si>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</si>
  <si>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</si>
  <si>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</si>
  <si>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</si>
  <si>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</si>
  <si>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</si>
  <si>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</si>
  <si>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</si>
  <si>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</si>
  <si>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</si>
  <si>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</si>
  <si>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</si>
  <si>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</si>
  <si>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</si>
  <si>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</si>
  <si>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</si>
  <si>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</si>
  <si>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</si>
  <si>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</si>
  <si>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</si>
  <si>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</si>
  <si>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</si>
  <si>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</si>
  <si>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</si>
  <si>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</si>
  <si>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</si>
  <si>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</si>
  <si>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</si>
  <si>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</si>
  <si>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</si>
  <si>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</si>
  <si>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</si>
  <si>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</si>
  <si>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</si>
  <si>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</si>
  <si>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</si>
  <si>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</si>
  <si>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</si>
  <si>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</si>
  <si>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</si>
  <si>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</si>
  <si>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</si>
  <si>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</si>
  <si>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</si>
  <si>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</si>
  <si>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</si>
  <si>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</si>
  <si>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</si>
  <si>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</si>
  <si>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</si>
  <si>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</si>
  <si>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</si>
  <si>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</si>
  <si>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</si>
  <si>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</si>
  <si>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</si>
  <si>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</si>
  <si>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</si>
  <si>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</si>
  <si>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</si>
  <si>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</si>
  <si>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</si>
  <si>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</si>
  <si>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</si>
  <si>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</si>
  <si>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</si>
  <si>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</si>
  <si>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</si>
  <si>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</si>
  <si>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</si>
  <si>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</si>
  <si>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</si>
  <si>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</si>
  <si>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</si>
  <si>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</si>
  <si>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</si>
  <si>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</si>
  <si>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</si>
  <si>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</si>
  <si>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</si>
  <si>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</si>
  <si>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</si>
  <si>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</si>
  <si>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</si>
  <si>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</si>
  <si>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</si>
  <si>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</si>
  <si>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Motores diesel</t>
  </si>
  <si>
    <t>Turbina de gas</t>
  </si>
  <si>
    <t>Turbina de vapor</t>
  </si>
  <si>
    <t>Generación auxiliar</t>
  </si>
  <si>
    <t>Hidroeólica</t>
  </si>
  <si>
    <t>Ceuta</t>
  </si>
  <si>
    <t>Melilla</t>
  </si>
  <si>
    <t>Baleares</t>
  </si>
  <si>
    <t>Canarias</t>
  </si>
  <si>
    <t>Mes año anterior (MWh)</t>
  </si>
  <si>
    <t>Año anterior (MWh)</t>
  </si>
  <si>
    <t>Año móvil 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</si>
  <si>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</si>
  <si>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</si>
  <si>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</si>
  <si>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</si>
  <si>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</si>
  <si>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</si>
  <si>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</si>
  <si>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</si>
  <si>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</si>
  <si>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</si>
  <si>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</si>
  <si>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</si>
  <si>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</si>
  <si>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</si>
  <si>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</si>
  <si>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</si>
  <si>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</si>
  <si>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</si>
  <si>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</si>
  <si>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</si>
  <si>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</si>
  <si>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</si>
  <si>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</si>
  <si>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</si>
  <si>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</si>
  <si>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</si>
  <si>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</si>
  <si>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</si>
  <si>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</si>
  <si>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</si>
  <si>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</si>
  <si>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</si>
  <si>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ut="03/09/2020 11:13:14"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msgID="F61C018F11EA61F601740080EF8589FE"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nrr="151" nrc="145"&gt;&lt;pg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</si>
  <si>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</si>
  <si>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</si>
  <si>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</si>
  <si>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</si>
  <si>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</si>
  <si>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</si>
  <si>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li="SEVPENMA" am="s" /&gt;&lt;lu ut="03/09/2020 11:12:36" si="2.000000018b77f71af26c7923de7c325a5ab8b05693e86b169fbf380814981e99fd2126a1166b425e6ddce399c06a55f94a03ce69c7fa068492059560d7777dc4813633b5a39cafc8f7509b9fd7de82c9adb8830704a43c7f54bf2ff788c6d890b8bfd6bfcda94f0dd4b690bca9e52e99d598b81b11308fafcf3dbfd27c09d505f8db.3082.0.1.Europe/Madrid.upriv*_1*_pidn2*_58*_session*-lat*_1.000000019bdb34d8219d6f1d2b0395db21941621bc6025e04ff9fdba13c8d4c830bd7339b64db9421b23224cf05d75f252136e0d3fd75da4.000000010fa0bd29a9bd790998a22c6e62b23f59bc6025e0debbe6e46f1c928454a89ef5c34bf795dc7778a910e011cf7c067e9a6504af8f.0.1.1.BDEbi.D066E1C611E6257C10D00080EF253B44.0-3082.1.1_-0.1.0_-3082.1.1_5.5.0.*0.000000010e200aeba1dc75e79f7d6267349e8da3c911585adaf704c4832e0293e19bfae7ca218f60.0.10*.25*.15*.214.23.10*.4*.0400*.0074J.e.0000000147fdc6136c27f0e32c7d3374ef7bbb75c911585aaf87473f7d667989c61ee8429c340ada.0" msgID="C861C47611EA939301740080EF756AFF"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nrr="299" nrc="3825"&gt;&lt;pg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</si>
  <si>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Reservas hidroelectricas a 30 de Abril de 2020 por cuencas</t>
  </si>
  <si>
    <t>Mayo 2020</t>
  </si>
  <si>
    <t>31/05/2020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</si>
  <si>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10:49:23"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msgID="0AE450E511EAAB08256C0080EF45F0F1"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</si>
  <si>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10:58:32"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msgID="185DFB8111EAAB08256C0080EF9591F4"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nrr="810" nrc="636"&gt;&lt;pg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</si>
  <si>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01/05/2020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</si>
  <si>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11:11:27"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msgID="1472FE5A11EAAB0B256C0080EF45F0F1"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nrr="699" nrc="39"&gt;&lt;pg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</si>
  <si>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11:18:15"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msgID="DB4CF7F711EAAB0B256C0080EFE530F0"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nrr="752" nrc="41"&gt;&lt;pg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</si>
  <si>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11:20:13"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msgID="31E4154A11EAAB0C256C0080EF35CFEF"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nrr="734" nrc="1000"&gt;&lt;pg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</si>
  <si>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11:26:32"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msgID="238C5D8B11EAAB0D256C0080EFB5CFF0"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nrr="1260" nrc="1640"&gt;&lt;pg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</si>
  <si>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11:27:13"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msgID="5094990111EAAB0D256C0080EF45F1F3"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nrr="1041" nrc="806"&gt;&lt;pg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</si>
  <si>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c94e92f02dec4db1abcb6ab22eeb3de9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</si>
  <si>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ut="06/10/2020 11:30:43"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msgID="C2736A9211EAAB0D256C0080EF45F1F3"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nrr="173" nrc="172"&gt;&lt;pg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</si>
  <si>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04/05/2020 (19:47 h)</t>
  </si>
  <si>
    <t>Viernes 01/05/2020 (05:56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</si>
</sst>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#,##0.000;\(#,##0.000\)"/>
    <numFmt numFmtId="179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FFCC99"/>
      </patternFill>
    </fill>
    <fill>
      <patternFill patternType="solid">
        <fgColor rgb="FF8192AD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4" fontId="0" fillId="0" borderId="0"/>
    <xf numFmtId="0" fontId="3" fillId="0" borderId="0"/>
    <xf numFmtId="0" fontId="3" fillId="0" borderId="0"/>
    <xf numFmtId="0" fontId="3" fillId="0" borderId="0"/>
    <xf numFmtId="164" fontId="7" fillId="0" borderId="0"/>
    <xf numFmtId="0" fontId="7" fillId="0" borderId="0"/>
    <xf numFmtId="0" fontId="3" fillId="0" borderId="0"/>
    <xf numFmtId="164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4" fontId="65" fillId="13" borderId="13">
      <alignment horizontal="center" wrapText="1"/>
    </xf>
    <xf numFmtId="178" fontId="17" fillId="4" borderId="13">
      <alignment horizontal="right" vertical="center"/>
    </xf>
    <xf numFmtId="164" fontId="65" fillId="13" borderId="13">
      <alignment vertical="center" wrapText="1"/>
    </xf>
    <xf numFmtId="164" fontId="66" fillId="4" borderId="13">
      <alignment horizontal="left" vertical="center" wrapText="1"/>
    </xf>
    <xf numFmtId="178" fontId="65" fillId="13" borderId="13">
      <alignment horizontal="right" vertical="center"/>
    </xf>
    <xf numFmtId="164" fontId="65" fillId="13" borderId="13">
      <alignment horizontal="left" vertical="center"/>
    </xf>
    <xf numFmtId="167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67">
    <xf numFmtId="164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4" fontId="7" fillId="0" borderId="0" xfId="4" applyFill="1" applyProtection="1"/>
    <xf numFmtId="164" fontId="4" fillId="0" borderId="0" xfId="4" applyFont="1" applyFill="1" applyAlignment="1" applyProtection="1">
      <alignment horizontal="right"/>
    </xf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10" fillId="0" borderId="0" xfId="4" applyFont="1" applyFill="1" applyBorder="1" applyProtection="1"/>
    <xf numFmtId="164" fontId="5" fillId="0" borderId="0" xfId="4" applyFont="1" applyFill="1" applyBorder="1" applyAlignment="1" applyProtection="1"/>
    <xf numFmtId="164" fontId="5" fillId="0" borderId="0" xfId="4" applyFont="1" applyFill="1" applyBorder="1" applyAlignment="1" applyProtection="1">
      <alignment horizontal="left" vertical="center" indent="1"/>
    </xf>
    <xf numFmtId="164" fontId="8" fillId="0" borderId="0" xfId="4" applyFont="1" applyFill="1" applyBorder="1" applyAlignment="1" applyProtection="1">
      <alignment horizontal="left" indent="1"/>
    </xf>
    <xf numFmtId="164" fontId="11" fillId="3" borderId="0" xfId="4" applyFont="1" applyFill="1" applyBorder="1" applyAlignment="1" applyProtection="1">
      <alignment horizontal="left"/>
    </xf>
    <xf numFmtId="166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6" fontId="14" fillId="0" borderId="0" xfId="4" applyNumberFormat="1" applyFont="1" applyFill="1" applyBorder="1" applyProtection="1"/>
    <xf numFmtId="166" fontId="15" fillId="0" borderId="0" xfId="4" applyNumberFormat="1" applyFont="1" applyFill="1" applyBorder="1" applyProtection="1"/>
    <xf numFmtId="164" fontId="5" fillId="0" borderId="0" xfId="4" applyFont="1" applyFill="1" applyBorder="1" applyAlignment="1" applyProtection="1">
      <alignment vertical="top" wrapText="1"/>
    </xf>
    <xf numFmtId="167" fontId="3" fillId="0" borderId="0" xfId="4" applyNumberFormat="1" applyFont="1" applyFill="1" applyBorder="1" applyProtection="1"/>
    <xf numFmtId="164" fontId="6" fillId="0" borderId="0" xfId="4" applyFont="1" applyFill="1" applyProtection="1"/>
    <xf numFmtId="166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4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4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4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20" fillId="0" borderId="0" xfId="0" applyNumberFormat="1" applyFont="1"/>
    <xf numFmtId="164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7" fontId="22" fillId="0" borderId="0" xfId="11" applyNumberFormat="1" applyFont="1"/>
    <xf numFmtId="172" fontId="22" fillId="0" borderId="0" xfId="11" applyNumberFormat="1" applyFont="1"/>
    <xf numFmtId="4" fontId="22" fillId="0" borderId="0" xfId="11" applyNumberFormat="1" applyFont="1"/>
    <xf numFmtId="170" fontId="22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2" fillId="0" borderId="0" xfId="11" applyNumberFormat="1" applyFont="1" applyBorder="1"/>
    <xf numFmtId="175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0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6" fontId="16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6" fillId="2" borderId="6" xfId="0" applyFont="1" applyFill="1" applyBorder="1" applyAlignment="1">
      <alignment horizontal="left"/>
    </xf>
    <xf numFmtId="164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6" fontId="16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4" fontId="16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6" fillId="0" borderId="1" xfId="0" applyFont="1" applyFill="1" applyBorder="1"/>
    <xf numFmtId="164" fontId="16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0" fontId="22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6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4" fontId="16" fillId="0" borderId="0" xfId="11" applyNumberFormat="1" applyFont="1" applyFill="1" applyBorder="1" applyAlignment="1">
      <alignment horizontal="right"/>
    </xf>
    <xf numFmtId="170" fontId="16" fillId="0" borderId="0" xfId="11" applyNumberFormat="1" applyFont="1"/>
    <xf numFmtId="1" fontId="16" fillId="0" borderId="0" xfId="12" applyNumberFormat="1" applyFont="1"/>
    <xf numFmtId="173" fontId="16" fillId="0" borderId="0" xfId="11" quotePrefix="1" applyNumberFormat="1" applyFont="1" applyFill="1" applyAlignment="1" applyProtection="1">
      <alignment horizontal="left"/>
    </xf>
    <xf numFmtId="173" fontId="16" fillId="0" borderId="0" xfId="11" quotePrefix="1" applyNumberFormat="1" applyFont="1" applyFill="1" applyBorder="1" applyAlignment="1" applyProtection="1">
      <alignment horizontal="left"/>
    </xf>
    <xf numFmtId="164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4" fontId="16" fillId="0" borderId="0" xfId="0" applyFont="1"/>
    <xf numFmtId="164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6" fontId="16" fillId="0" borderId="0" xfId="9" applyNumberFormat="1" applyFont="1" applyFill="1" applyBorder="1" applyAlignment="1" applyProtection="1">
      <alignment horizontal="right" indent="1"/>
    </xf>
    <xf numFmtId="164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6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6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4" fontId="16" fillId="0" borderId="0" xfId="0" applyFont="1" applyAlignment="1">
      <alignment horizontal="center"/>
    </xf>
    <xf numFmtId="164" fontId="16" fillId="2" borderId="0" xfId="0" applyFont="1" applyFill="1"/>
    <xf numFmtId="3" fontId="16" fillId="2" borderId="0" xfId="0" applyNumberFormat="1" applyFont="1" applyFill="1"/>
    <xf numFmtId="164" fontId="16" fillId="2" borderId="7" xfId="0" applyFont="1" applyFill="1" applyBorder="1"/>
    <xf numFmtId="3" fontId="16" fillId="2" borderId="7" xfId="0" applyNumberFormat="1" applyFont="1" applyFill="1" applyBorder="1"/>
    <xf numFmtId="164" fontId="16" fillId="2" borderId="20" xfId="0" applyFont="1" applyFill="1" applyBorder="1"/>
    <xf numFmtId="3" fontId="16" fillId="2" borderId="20" xfId="0" applyNumberFormat="1" applyFont="1" applyFill="1" applyBorder="1"/>
    <xf numFmtId="168" fontId="16" fillId="2" borderId="20" xfId="0" applyNumberFormat="1" applyFont="1" applyFill="1" applyBorder="1"/>
    <xf numFmtId="0" fontId="16" fillId="2" borderId="7" xfId="0" applyNumberFormat="1" applyFont="1" applyFill="1" applyBorder="1"/>
    <xf numFmtId="164" fontId="16" fillId="0" borderId="0" xfId="0" applyFont="1" applyAlignment="1">
      <alignment horizontal="left" indent="1"/>
    </xf>
    <xf numFmtId="168" fontId="16" fillId="0" borderId="0" xfId="0" applyNumberFormat="1" applyFont="1" applyAlignment="1">
      <alignment horizontal="center"/>
    </xf>
    <xf numFmtId="164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6" fontId="16" fillId="2" borderId="0" xfId="0" applyNumberFormat="1" applyFont="1" applyFill="1"/>
    <xf numFmtId="164" fontId="16" fillId="2" borderId="0" xfId="0" applyFont="1" applyFill="1" applyAlignment="1">
      <alignment horizontal="left" indent="1"/>
    </xf>
    <xf numFmtId="164" fontId="16" fillId="2" borderId="7" xfId="0" applyNumberFormat="1" applyFont="1" applyFill="1" applyBorder="1"/>
    <xf numFmtId="168" fontId="16" fillId="2" borderId="7" xfId="0" applyNumberFormat="1" applyFont="1" applyFill="1" applyBorder="1"/>
    <xf numFmtId="164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0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69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1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69" fontId="16" fillId="0" borderId="0" xfId="11" applyNumberFormat="1" applyFont="1" applyFill="1"/>
    <xf numFmtId="0" fontId="16" fillId="0" borderId="0" xfId="11" applyFont="1" applyFill="1"/>
    <xf numFmtId="171" fontId="16" fillId="2" borderId="0" xfId="11" applyNumberFormat="1" applyFont="1" applyFill="1" applyBorder="1"/>
    <xf numFmtId="0" fontId="16" fillId="2" borderId="11" xfId="11" applyFont="1" applyFill="1" applyBorder="1"/>
    <xf numFmtId="171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0" fontId="16" fillId="0" borderId="0" xfId="11" applyNumberFormat="1" applyFont="1" applyFill="1"/>
    <xf numFmtId="169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8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6" fontId="16" fillId="12" borderId="0" xfId="13" applyNumberFormat="1" applyFont="1" applyFill="1" applyAlignment="1" applyProtection="1">
      <alignment horizontal="right" vertical="center"/>
    </xf>
    <xf numFmtId="176" fontId="34" fillId="12" borderId="1" xfId="13" applyNumberFormat="1" applyFont="1" applyFill="1" applyBorder="1" applyAlignment="1" applyProtection="1">
      <alignment horizontal="right"/>
    </xf>
    <xf numFmtId="164" fontId="34" fillId="0" borderId="0" xfId="0" applyFont="1"/>
    <xf numFmtId="164" fontId="0" fillId="0" borderId="0" xfId="0" applyAlignment="1">
      <alignment horizontal="right"/>
    </xf>
    <xf numFmtId="164" fontId="65" fillId="13" borderId="13" xfId="42" applyAlignment="1">
      <alignment vertical="center"/>
    </xf>
    <xf numFmtId="164" fontId="65" fillId="13" borderId="13" xfId="40" quotePrefix="1" applyAlignment="1">
      <alignment horizontal="center"/>
    </xf>
    <xf numFmtId="164" fontId="65" fillId="13" borderId="13" xfId="40" applyAlignment="1">
      <alignment horizontal="center"/>
    </xf>
    <xf numFmtId="164" fontId="66" fillId="4" borderId="13" xfId="43" quotePrefix="1" applyAlignment="1">
      <alignment horizontal="left" vertical="center"/>
    </xf>
    <xf numFmtId="164" fontId="65" fillId="13" borderId="13" xfId="45" quotePrefix="1" applyAlignment="1">
      <alignment horizontal="left" vertical="center"/>
    </xf>
    <xf numFmtId="164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6" fontId="47" fillId="4" borderId="13" xfId="23" applyNumberFormat="1" applyAlignment="1">
      <alignment horizontal="right" vertical="center"/>
    </xf>
    <xf numFmtId="3" fontId="47" fillId="4" borderId="13" xfId="23" applyNumberFormat="1" applyAlignment="1">
      <alignment horizontal="right" vertical="center"/>
    </xf>
    <xf numFmtId="14" fontId="48" fillId="4" borderId="13" xfId="25" quotePrefix="1" applyNumberFormat="1" applyAlignment="1">
      <alignment horizontal="left" vertical="center"/>
    </xf>
    <xf numFmtId="164" fontId="0" fillId="0" borderId="0" xfId="0" quotePrefix="1"/>
    <xf numFmtId="178" fontId="17" fillId="4" borderId="13" xfId="41" applyAlignment="1">
      <alignment horizontal="right" vertical="center"/>
    </xf>
    <xf numFmtId="178" fontId="65" fillId="13" borderId="13" xfId="44" applyAlignment="1">
      <alignment horizontal="right" vertical="center"/>
    </xf>
    <xf numFmtId="164" fontId="46" fillId="10" borderId="14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3" fontId="45" fillId="5" borderId="13" xfId="20" applyNumberFormat="1" applyAlignment="1">
      <alignment horizontal="right" vertical="center"/>
    </xf>
    <xf numFmtId="168" fontId="16" fillId="0" borderId="0" xfId="0" applyNumberFormat="1" applyFont="1"/>
    <xf numFmtId="170" fontId="16" fillId="0" borderId="9" xfId="0" applyNumberFormat="1" applyFont="1" applyBorder="1" applyAlignment="1">
      <alignment horizontal="right" vertical="center" wrapText="1" readingOrder="1"/>
    </xf>
    <xf numFmtId="164" fontId="16" fillId="0" borderId="9" xfId="0" applyFont="1" applyFill="1" applyBorder="1" applyAlignment="1">
      <alignment horizontal="right" vertical="center" wrapText="1" readingOrder="1"/>
    </xf>
    <xf numFmtId="170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4" fontId="54" fillId="11" borderId="0" xfId="0" applyFont="1" applyFill="1" applyBorder="1" applyAlignment="1">
      <alignment horizontal="right" vertical="center" wrapText="1"/>
    </xf>
    <xf numFmtId="170" fontId="16" fillId="11" borderId="9" xfId="0" applyNumberFormat="1" applyFont="1" applyFill="1" applyBorder="1" applyAlignment="1">
      <alignment horizontal="right" vertical="center" wrapText="1"/>
    </xf>
    <xf numFmtId="164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4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4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5" xfId="48" applyNumberFormat="1" applyFont="1" applyBorder="1" applyAlignment="1">
      <alignment horizontal="right" vertical="center"/>
    </xf>
    <xf numFmtId="166" fontId="68" fillId="0" borderId="25" xfId="48" applyNumberFormat="1" applyFont="1" applyBorder="1" applyAlignment="1">
      <alignment horizontal="right" vertical="center"/>
    </xf>
    <xf numFmtId="170" fontId="1" fillId="0" borderId="0" xfId="48" applyNumberFormat="1"/>
    <xf numFmtId="1" fontId="1" fillId="0" borderId="0" xfId="48" applyNumberFormat="1"/>
    <xf numFmtId="179" fontId="16" fillId="0" borderId="0" xfId="0" applyNumberFormat="1" applyFont="1"/>
    <xf numFmtId="168" fontId="56" fillId="0" borderId="0" xfId="0" applyNumberFormat="1" applyFont="1" applyFill="1"/>
    <xf numFmtId="1" fontId="16" fillId="0" borderId="0" xfId="12" applyNumberFormat="1" applyFont="1" applyFill="1"/>
    <xf numFmtId="168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4" fontId="0" fillId="0" borderId="0" xfId="0" applyFill="1"/>
    <xf numFmtId="164" fontId="46" fillId="15" borderId="13" xfId="0" applyFont="1" applyFill="1" applyBorder="1" applyAlignment="1">
      <alignment horizontal="center" vertical="center" wrapText="1"/>
    </xf>
    <xf numFmtId="164" fontId="46" fillId="15" borderId="24" xfId="0" applyFont="1" applyFill="1" applyBorder="1" applyAlignment="1">
      <alignment horizontal="center" vertical="center" wrapText="1"/>
    </xf>
    <xf numFmtId="166" fontId="47" fillId="16" borderId="13" xfId="0" applyNumberFormat="1" applyFont="1" applyFill="1" applyBorder="1" applyAlignment="1">
      <alignment horizontal="right" vertical="center" wrapText="1"/>
    </xf>
    <xf numFmtId="10" fontId="47" fillId="16" borderId="13" xfId="0" applyNumberFormat="1" applyFont="1" applyFill="1" applyBorder="1" applyAlignment="1">
      <alignment horizontal="right" vertical="center" wrapText="1"/>
    </xf>
    <xf numFmtId="10" fontId="47" fillId="16" borderId="24" xfId="0" applyNumberFormat="1" applyFont="1" applyFill="1" applyBorder="1" applyAlignment="1">
      <alignment horizontal="right" vertical="center" wrapText="1"/>
    </xf>
    <xf numFmtId="166" fontId="45" fillId="14" borderId="13" xfId="0" applyNumberFormat="1" applyFont="1" applyFill="1" applyBorder="1" applyAlignment="1">
      <alignment horizontal="right" vertical="center" wrapText="1"/>
    </xf>
    <xf numFmtId="10" fontId="45" fillId="14" borderId="13" xfId="0" applyNumberFormat="1" applyFont="1" applyFill="1" applyBorder="1" applyAlignment="1">
      <alignment horizontal="right" vertical="center" wrapText="1"/>
    </xf>
    <xf numFmtId="10" fontId="45" fillId="14" borderId="24" xfId="0" applyNumberFormat="1" applyFont="1" applyFill="1" applyBorder="1" applyAlignment="1">
      <alignment horizontal="right" vertical="center" wrapText="1"/>
    </xf>
    <xf numFmtId="164" fontId="46" fillId="6" borderId="13" xfId="29" quotePrefix="1" applyAlignment="1">
      <alignment horizontal="center"/>
    </xf>
    <xf numFmtId="164" fontId="34" fillId="0" borderId="0" xfId="4" applyFont="1" applyFill="1" applyBorder="1" applyAlignment="1" applyProtection="1">
      <alignment horizontal="left" vertical="top" wrapText="1"/>
    </xf>
    <xf numFmtId="164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4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6" fillId="2" borderId="20" xfId="0" applyFont="1" applyFill="1" applyBorder="1" applyAlignment="1">
      <alignment horizontal="center" wrapText="1"/>
    </xf>
    <xf numFmtId="164" fontId="16" fillId="2" borderId="7" xfId="0" applyFont="1" applyFill="1" applyBorder="1" applyAlignment="1">
      <alignment horizontal="center" wrapText="1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66" fillId="4" borderId="22" xfId="43" quotePrefix="1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0" fillId="0" borderId="24" xfId="0" applyBorder="1" applyAlignment="1">
      <alignment horizontal="left" vertic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6" fillId="4" borderId="23" xfId="43" quotePrefix="1" applyBorder="1" applyAlignment="1">
      <alignment horizontal="left" vertical="center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  <xf numFmtId="164" fontId="46" fillId="15" borderId="15" xfId="0" applyFont="1" applyFill="1" applyBorder="1" applyAlignment="1">
      <alignment horizontal="center" wrapText="1"/>
    </xf>
    <xf numFmtId="164" fontId="46" fillId="15" borderId="14" xfId="0" applyFont="1" applyFill="1" applyBorder="1" applyAlignment="1">
      <alignment horizontal="center" wrapText="1"/>
    </xf>
    <xf numFmtId="164" fontId="46" fillId="15" borderId="21" xfId="0" applyFont="1" applyFill="1" applyBorder="1" applyAlignment="1">
      <alignment horizontal="center" wrapText="1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BFBFBF"/>
      <color rgb="FFF5F5F5"/>
      <color rgb="FFCCCCFF"/>
      <color rgb="FFFF9933"/>
      <color rgb="FFCC3300"/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7235772357723578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284552845528455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666666666666666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3.1506096633420708</c:v>
                </c:pt>
                <c:pt idx="1">
                  <c:v>6.7361200432600317</c:v>
                </c:pt>
                <c:pt idx="2">
                  <c:v>8.721528745357169</c:v>
                </c:pt>
                <c:pt idx="3">
                  <c:v>23.24643754093859</c:v>
                </c:pt>
                <c:pt idx="4">
                  <c:v>5.3585695864112886</c:v>
                </c:pt>
                <c:pt idx="5">
                  <c:v>0.42696714547472275</c:v>
                </c:pt>
                <c:pt idx="6">
                  <c:v>0.11526889648288943</c:v>
                </c:pt>
                <c:pt idx="7">
                  <c:v>24.103984751300953</c:v>
                </c:pt>
                <c:pt idx="8">
                  <c:v>16.167878002254795</c:v>
                </c:pt>
                <c:pt idx="9">
                  <c:v>8.7791860975558631</c:v>
                </c:pt>
                <c:pt idx="10">
                  <c:v>2.1806204537445679</c:v>
                </c:pt>
                <c:pt idx="11">
                  <c:v>1.012829073877042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837398373983739"/>
                  <c:y val="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8536585365853658"/>
                  <c:y val="0.101828778755596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0813008130081301"/>
                  <c:y val="7.8746719160104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1382113821138211"/>
                  <c:y val="0.15379419484329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333333333333333"/>
                  <c:y val="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6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21138211382114"/>
                  <c:y val="2.9411764705882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1.424118618505452</c:v>
                </c:pt>
                <c:pt idx="1">
                  <c:v>17.997175491332204</c:v>
                </c:pt>
                <c:pt idx="2">
                  <c:v>1.4296974184356523</c:v>
                </c:pt>
                <c:pt idx="3">
                  <c:v>11.796574422560733</c:v>
                </c:pt>
                <c:pt idx="4">
                  <c:v>12.158647310890384</c:v>
                </c:pt>
                <c:pt idx="5">
                  <c:v>0.81542029163823604</c:v>
                </c:pt>
                <c:pt idx="6">
                  <c:v>0.17998019722000777</c:v>
                </c:pt>
                <c:pt idx="7">
                  <c:v>22.737520103912782</c:v>
                </c:pt>
                <c:pt idx="8">
                  <c:v>16.704123092661028</c:v>
                </c:pt>
                <c:pt idx="9">
                  <c:v>9.2748397280237338</c:v>
                </c:pt>
                <c:pt idx="10">
                  <c:v>3.2293714046304198</c:v>
                </c:pt>
                <c:pt idx="11">
                  <c:v>2.2525319201893783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47.640232724783871</c:v>
                </c:pt>
                <c:pt idx="1">
                  <c:v>52.359767275216115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30409384730289385"/>
                  <c:y val="-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1052697014041546"/>
                  <c:y val="0.130718954248366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45.621633553362656</c:v>
                </c:pt>
                <c:pt idx="1">
                  <c:v>54.378366446637351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01/05/2020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6504065040656"/>
                  <c:y val="9.934640522875812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05691056910568"/>
                  <c:y val="-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33.181811859396738</c:v>
                </c:pt>
                <c:pt idx="1">
                  <c:v>66.81818814060324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113821138211381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8848089110812369"/>
                  <c:y val="8.6274509803921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560028167210807"/>
                  <c:y val="8.19959857958931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3"/>
                  <c:y val="0.11177438114353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0.10731707317073159"/>
                  <c:y val="0.247507590962894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28104575163398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2.2838707610508857</c:v>
                </c:pt>
                <c:pt idx="1">
                  <c:v>14.364225048854259</c:v>
                </c:pt>
                <c:pt idx="2">
                  <c:v>0</c:v>
                </c:pt>
                <c:pt idx="3">
                  <c:v>7.5340410319176545</c:v>
                </c:pt>
                <c:pt idx="4">
                  <c:v>8.235022202026137</c:v>
                </c:pt>
                <c:pt idx="5">
                  <c:v>0.76465281554780573</c:v>
                </c:pt>
                <c:pt idx="6">
                  <c:v>0.17828684000735848</c:v>
                </c:pt>
                <c:pt idx="7">
                  <c:v>42.369655768742874</c:v>
                </c:pt>
                <c:pt idx="8">
                  <c:v>11.660365877109111</c:v>
                </c:pt>
                <c:pt idx="9">
                  <c:v>8.2690820183548457</c:v>
                </c:pt>
                <c:pt idx="10">
                  <c:v>2.5174761208179852</c:v>
                </c:pt>
                <c:pt idx="11">
                  <c:v>1.8233215155710703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9418373758454051E-2"/>
                  <c:y val="-2.6347493600336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0-44D9-980C-77E7A74B5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43.416190889425643</c:v>
                </c:pt>
                <c:pt idx="1">
                  <c:v>34.882001021984976</c:v>
                </c:pt>
                <c:pt idx="2">
                  <c:v>31.075193050984716</c:v>
                </c:pt>
                <c:pt idx="3">
                  <c:v>28.836188599801464</c:v>
                </c:pt>
                <c:pt idx="4">
                  <c:v>33.031878076988747</c:v>
                </c:pt>
                <c:pt idx="5">
                  <c:v>31.581968552791668</c:v>
                </c:pt>
                <c:pt idx="6">
                  <c:v>50.717713278085675</c:v>
                </c:pt>
                <c:pt idx="7">
                  <c:v>51.56604421069423</c:v>
                </c:pt>
                <c:pt idx="8">
                  <c:v>43.308843671590111</c:v>
                </c:pt>
                <c:pt idx="9">
                  <c:v>44.476092066111946</c:v>
                </c:pt>
                <c:pt idx="10">
                  <c:v>51.307420688524978</c:v>
                </c:pt>
                <c:pt idx="11">
                  <c:v>49.080184273119968</c:v>
                </c:pt>
                <c:pt idx="12">
                  <c:v>54.378366446637344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7612178251870255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0-44D9-980C-77E7A74B5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56.583809110574343</c:v>
                </c:pt>
                <c:pt idx="1">
                  <c:v>65.117998978015024</c:v>
                </c:pt>
                <c:pt idx="2">
                  <c:v>68.924806949015249</c:v>
                </c:pt>
                <c:pt idx="3">
                  <c:v>71.163811400198554</c:v>
                </c:pt>
                <c:pt idx="4">
                  <c:v>66.968121923011253</c:v>
                </c:pt>
                <c:pt idx="5">
                  <c:v>68.418031447208335</c:v>
                </c:pt>
                <c:pt idx="6">
                  <c:v>49.282286721914325</c:v>
                </c:pt>
                <c:pt idx="7">
                  <c:v>48.43395578930577</c:v>
                </c:pt>
                <c:pt idx="8">
                  <c:v>56.691156328409889</c:v>
                </c:pt>
                <c:pt idx="9">
                  <c:v>55.523907933888054</c:v>
                </c:pt>
                <c:pt idx="10">
                  <c:v>48.692579311475022</c:v>
                </c:pt>
                <c:pt idx="11">
                  <c:v>50.919815726880032</c:v>
                </c:pt>
                <c:pt idx="12">
                  <c:v>45.621633553362656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2788850.86491</c:v>
                </c:pt>
                <c:pt idx="1">
                  <c:v>3248092.04691</c:v>
                </c:pt>
                <c:pt idx="2">
                  <c:v>4182216.4226500001</c:v>
                </c:pt>
                <c:pt idx="3">
                  <c:v>3875452.0642200001</c:v>
                </c:pt>
                <c:pt idx="4">
                  <c:v>3375172.6762799998</c:v>
                </c:pt>
                <c:pt idx="5">
                  <c:v>3717173.8139</c:v>
                </c:pt>
                <c:pt idx="6">
                  <c:v>2927806.0096300002</c:v>
                </c:pt>
                <c:pt idx="7">
                  <c:v>2317300.8648799998</c:v>
                </c:pt>
                <c:pt idx="8">
                  <c:v>2992626.6434999998</c:v>
                </c:pt>
                <c:pt idx="9">
                  <c:v>2552552.95493</c:v>
                </c:pt>
                <c:pt idx="10">
                  <c:v>1858011.64756</c:v>
                </c:pt>
                <c:pt idx="11">
                  <c:v>1705836.8358400001</c:v>
                </c:pt>
                <c:pt idx="12">
                  <c:v>1826526.10721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64.432766324460616</c:v>
                </c:pt>
                <c:pt idx="1">
                  <c:v>58.798948026907055</c:v>
                </c:pt>
                <c:pt idx="2">
                  <c:v>54.134913406829419</c:v>
                </c:pt>
                <c:pt idx="3">
                  <c:v>53.161424052042435</c:v>
                </c:pt>
                <c:pt idx="4">
                  <c:v>58.309037640689034</c:v>
                </c:pt>
                <c:pt idx="5">
                  <c:v>54.944572041241379</c:v>
                </c:pt>
                <c:pt idx="6">
                  <c:v>67.42097002465097</c:v>
                </c:pt>
                <c:pt idx="7">
                  <c:v>73.515629469893028</c:v>
                </c:pt>
                <c:pt idx="8">
                  <c:v>68.851885984445104</c:v>
                </c:pt>
                <c:pt idx="9">
                  <c:v>70.968125060580917</c:v>
                </c:pt>
                <c:pt idx="10">
                  <c:v>78.70548976321038</c:v>
                </c:pt>
                <c:pt idx="11">
                  <c:v>75.505536755601838</c:v>
                </c:pt>
                <c:pt idx="12">
                  <c:v>73.799660556475004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35.567233675539363</c:v>
                </c:pt>
                <c:pt idx="1">
                  <c:v>41.201051973092959</c:v>
                </c:pt>
                <c:pt idx="2">
                  <c:v>45.86508659317056</c:v>
                </c:pt>
                <c:pt idx="3">
                  <c:v>46.838575947957573</c:v>
                </c:pt>
                <c:pt idx="4">
                  <c:v>41.690962359310959</c:v>
                </c:pt>
                <c:pt idx="5">
                  <c:v>45.055427958758642</c:v>
                </c:pt>
                <c:pt idx="6">
                  <c:v>32.579029975349016</c:v>
                </c:pt>
                <c:pt idx="7">
                  <c:v>26.484370530106958</c:v>
                </c:pt>
                <c:pt idx="8">
                  <c:v>31.148114015554896</c:v>
                </c:pt>
                <c:pt idx="9">
                  <c:v>29.031874939419097</c:v>
                </c:pt>
                <c:pt idx="10">
                  <c:v>21.294510236789634</c:v>
                </c:pt>
                <c:pt idx="11">
                  <c:v>24.49446324439819</c:v>
                </c:pt>
                <c:pt idx="12">
                  <c:v>26.200339443525003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1935.0616367759999</c:v>
                </c:pt>
                <c:pt idx="1">
                  <c:v>1626.26904491</c:v>
                </c:pt>
                <c:pt idx="2">
                  <c:v>1579.960283826</c:v>
                </c:pt>
                <c:pt idx="3">
                  <c:v>1254.5406578279999</c:v>
                </c:pt>
                <c:pt idx="4">
                  <c:v>1224.795245668</c:v>
                </c:pt>
                <c:pt idx="5">
                  <c:v>1122.0242994600001</c:v>
                </c:pt>
                <c:pt idx="6">
                  <c:v>2661.9900573</c:v>
                </c:pt>
                <c:pt idx="7">
                  <c:v>4636.0918287759996</c:v>
                </c:pt>
                <c:pt idx="8">
                  <c:v>3725.7484249300001</c:v>
                </c:pt>
                <c:pt idx="9">
                  <c:v>2837.6434274379999</c:v>
                </c:pt>
                <c:pt idx="10">
                  <c:v>3110.508486446</c:v>
                </c:pt>
                <c:pt idx="11">
                  <c:v>2860.8422885260002</c:v>
                </c:pt>
                <c:pt idx="12">
                  <c:v>2857.7615056260001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4580.991387</c:v>
                </c:pt>
                <c:pt idx="1">
                  <c:v>3212.1599219999998</c:v>
                </c:pt>
                <c:pt idx="2">
                  <c:v>3282.320815</c:v>
                </c:pt>
                <c:pt idx="3">
                  <c:v>2731.931869</c:v>
                </c:pt>
                <c:pt idx="4">
                  <c:v>3793.205336</c:v>
                </c:pt>
                <c:pt idx="5">
                  <c:v>3719.9108110000002</c:v>
                </c:pt>
                <c:pt idx="6">
                  <c:v>7330.0649590000003</c:v>
                </c:pt>
                <c:pt idx="7">
                  <c:v>5405.9702500000003</c:v>
                </c:pt>
                <c:pt idx="8">
                  <c:v>4563.1646540000002</c:v>
                </c:pt>
                <c:pt idx="9">
                  <c:v>4177.8230540000004</c:v>
                </c:pt>
                <c:pt idx="10">
                  <c:v>5496.5220570000001</c:v>
                </c:pt>
                <c:pt idx="11">
                  <c:v>3635.8080770000001</c:v>
                </c:pt>
                <c:pt idx="12">
                  <c:v>3889.9623360000001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898.00119700000005</c:v>
                </c:pt>
                <c:pt idx="1">
                  <c:v>896.78578300000004</c:v>
                </c:pt>
                <c:pt idx="2">
                  <c:v>960.17611099999999</c:v>
                </c:pt>
                <c:pt idx="3">
                  <c:v>972.99709299999995</c:v>
                </c:pt>
                <c:pt idx="4">
                  <c:v>826.34228099999996</c:v>
                </c:pt>
                <c:pt idx="5">
                  <c:v>763.60654399999999</c:v>
                </c:pt>
                <c:pt idx="6">
                  <c:v>499.57157699999999</c:v>
                </c:pt>
                <c:pt idx="7">
                  <c:v>492.12939599999999</c:v>
                </c:pt>
                <c:pt idx="8">
                  <c:v>600.07644300000004</c:v>
                </c:pt>
                <c:pt idx="9">
                  <c:v>944.520487</c:v>
                </c:pt>
                <c:pt idx="10">
                  <c:v>1020.937394</c:v>
                </c:pt>
                <c:pt idx="11">
                  <c:v>1109.7213429999999</c:v>
                </c:pt>
                <c:pt idx="12">
                  <c:v>1586.7507559999999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740.99772700000005</c:v>
                </c:pt>
                <c:pt idx="1">
                  <c:v>775.05760599999996</c:v>
                </c:pt>
                <c:pt idx="2">
                  <c:v>722.86748999999998</c:v>
                </c:pt>
                <c:pt idx="3">
                  <c:v>745.49877100000003</c:v>
                </c:pt>
                <c:pt idx="4">
                  <c:v>454.73186500000003</c:v>
                </c:pt>
                <c:pt idx="5">
                  <c:v>303.08525700000001</c:v>
                </c:pt>
                <c:pt idx="6">
                  <c:v>69.970612000000003</c:v>
                </c:pt>
                <c:pt idx="7">
                  <c:v>68.978174999999993</c:v>
                </c:pt>
                <c:pt idx="8">
                  <c:v>85.969313</c:v>
                </c:pt>
                <c:pt idx="9">
                  <c:v>227.955996</c:v>
                </c:pt>
                <c:pt idx="10">
                  <c:v>235.95704799999999</c:v>
                </c:pt>
                <c:pt idx="11">
                  <c:v>206.86543699999999</c:v>
                </c:pt>
                <c:pt idx="12">
                  <c:v>552.48475099999996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282.125969</c:v>
                </c:pt>
                <c:pt idx="1">
                  <c:v>285.68225699999999</c:v>
                </c:pt>
                <c:pt idx="2">
                  <c:v>325.706703</c:v>
                </c:pt>
                <c:pt idx="3">
                  <c:v>320.61878899999999</c:v>
                </c:pt>
                <c:pt idx="4">
                  <c:v>301.51870000000002</c:v>
                </c:pt>
                <c:pt idx="5">
                  <c:v>310.891053</c:v>
                </c:pt>
                <c:pt idx="6">
                  <c:v>308.165526</c:v>
                </c:pt>
                <c:pt idx="7">
                  <c:v>299.93067000000002</c:v>
                </c:pt>
                <c:pt idx="8">
                  <c:v>334.20812999999998</c:v>
                </c:pt>
                <c:pt idx="9">
                  <c:v>344.25860499999999</c:v>
                </c:pt>
                <c:pt idx="10">
                  <c:v>344.025553</c:v>
                </c:pt>
                <c:pt idx="11">
                  <c:v>329.11393299999997</c:v>
                </c:pt>
                <c:pt idx="12">
                  <c:v>385.36587500000002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36.450611000000002</c:v>
                </c:pt>
                <c:pt idx="1">
                  <c:v>62.621202500000003</c:v>
                </c:pt>
                <c:pt idx="2">
                  <c:v>65.608477500000006</c:v>
                </c:pt>
                <c:pt idx="3">
                  <c:v>66.150598000000002</c:v>
                </c:pt>
                <c:pt idx="4">
                  <c:v>63.723962499999999</c:v>
                </c:pt>
                <c:pt idx="5">
                  <c:v>61.976173000000003</c:v>
                </c:pt>
                <c:pt idx="6">
                  <c:v>60.149876499999998</c:v>
                </c:pt>
                <c:pt idx="7">
                  <c:v>65.337529000000004</c:v>
                </c:pt>
                <c:pt idx="8">
                  <c:v>55.184336000000002</c:v>
                </c:pt>
                <c:pt idx="9">
                  <c:v>55.978365500000002</c:v>
                </c:pt>
                <c:pt idx="10">
                  <c:v>51.389567499999998</c:v>
                </c:pt>
                <c:pt idx="11">
                  <c:v>29.749654499999998</c:v>
                </c:pt>
                <c:pt idx="12">
                  <c:v>30.791229000000001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124.931396316</c:v>
                </c:pt>
                <c:pt idx="1">
                  <c:v>54.725804748000002</c:v>
                </c:pt>
                <c:pt idx="2">
                  <c:v>24.305235333999999</c:v>
                </c:pt>
                <c:pt idx="3">
                  <c:v>70.640000060000006</c:v>
                </c:pt>
                <c:pt idx="4">
                  <c:v>104.26472390000001</c:v>
                </c:pt>
                <c:pt idx="5">
                  <c:v>116.03515081</c:v>
                </c:pt>
                <c:pt idx="6">
                  <c:v>172.10635217000001</c:v>
                </c:pt>
                <c:pt idx="7">
                  <c:v>318.75078227400002</c:v>
                </c:pt>
                <c:pt idx="8">
                  <c:v>233.77888705199999</c:v>
                </c:pt>
                <c:pt idx="9">
                  <c:v>229.83714941400001</c:v>
                </c:pt>
                <c:pt idx="10">
                  <c:v>303.52379088800001</c:v>
                </c:pt>
                <c:pt idx="11">
                  <c:v>314.35098405000002</c:v>
                </c:pt>
                <c:pt idx="12">
                  <c:v>243.63992918599999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3976.917465</c:v>
                </c:pt>
                <c:pt idx="1">
                  <c:v>4647.8769560000001</c:v>
                </c:pt>
                <c:pt idx="2">
                  <c:v>5123.1117279999999</c:v>
                </c:pt>
                <c:pt idx="3">
                  <c:v>5068.1443870000003</c:v>
                </c:pt>
                <c:pt idx="4">
                  <c:v>4995.5062809999999</c:v>
                </c:pt>
                <c:pt idx="5">
                  <c:v>4530.6687620000002</c:v>
                </c:pt>
                <c:pt idx="6">
                  <c:v>3427.5262950000001</c:v>
                </c:pt>
                <c:pt idx="7">
                  <c:v>4350.070831</c:v>
                </c:pt>
                <c:pt idx="8">
                  <c:v>5289.2044400000004</c:v>
                </c:pt>
                <c:pt idx="9">
                  <c:v>4885.6830239999999</c:v>
                </c:pt>
                <c:pt idx="10">
                  <c:v>5174.9451150000004</c:v>
                </c:pt>
                <c:pt idx="11">
                  <c:v>4085.6048350000001</c:v>
                </c:pt>
                <c:pt idx="12">
                  <c:v>3078.9784679999998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342.70352400000002</c:v>
                </c:pt>
                <c:pt idx="1">
                  <c:v>416.30111399999998</c:v>
                </c:pt>
                <c:pt idx="2">
                  <c:v>661.90379600000006</c:v>
                </c:pt>
                <c:pt idx="3">
                  <c:v>341.25626699999998</c:v>
                </c:pt>
                <c:pt idx="4">
                  <c:v>443.18280800000002</c:v>
                </c:pt>
                <c:pt idx="5">
                  <c:v>675.55828299999996</c:v>
                </c:pt>
                <c:pt idx="6">
                  <c:v>548.21677799999998</c:v>
                </c:pt>
                <c:pt idx="7">
                  <c:v>374.11575099999999</c:v>
                </c:pt>
                <c:pt idx="8">
                  <c:v>869.07579999999996</c:v>
                </c:pt>
                <c:pt idx="9">
                  <c:v>822.66154500000005</c:v>
                </c:pt>
                <c:pt idx="10">
                  <c:v>476.52099399999997</c:v>
                </c:pt>
                <c:pt idx="11">
                  <c:v>306.838932</c:v>
                </c:pt>
                <c:pt idx="12">
                  <c:v>244.594357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3899.400517</c:v>
                </c:pt>
                <c:pt idx="1">
                  <c:v>5107.4552830000002</c:v>
                </c:pt>
                <c:pt idx="2">
                  <c:v>6956.6262459999998</c:v>
                </c:pt>
                <c:pt idx="3">
                  <c:v>7016.5746319999998</c:v>
                </c:pt>
                <c:pt idx="4">
                  <c:v>5427.2651390000001</c:v>
                </c:pt>
                <c:pt idx="5">
                  <c:v>5623.0261039999996</c:v>
                </c:pt>
                <c:pt idx="6">
                  <c:v>3859.056505</c:v>
                </c:pt>
                <c:pt idx="7">
                  <c:v>2755.5529339999998</c:v>
                </c:pt>
                <c:pt idx="8">
                  <c:v>3272.2781949999999</c:v>
                </c:pt>
                <c:pt idx="9">
                  <c:v>2388.4234710000001</c:v>
                </c:pt>
                <c:pt idx="10">
                  <c:v>1386.628242</c:v>
                </c:pt>
                <c:pt idx="11">
                  <c:v>1731.0454139999999</c:v>
                </c:pt>
                <c:pt idx="12">
                  <c:v>2018.1721660000001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2544.944947</c:v>
                </c:pt>
                <c:pt idx="1">
                  <c:v>2420.3906200000001</c:v>
                </c:pt>
                <c:pt idx="2">
                  <c:v>2458.2190430000001</c:v>
                </c:pt>
                <c:pt idx="3">
                  <c:v>2354.658089</c:v>
                </c:pt>
                <c:pt idx="4">
                  <c:v>2352.8584179999998</c:v>
                </c:pt>
                <c:pt idx="5">
                  <c:v>2493.3366209999999</c:v>
                </c:pt>
                <c:pt idx="6">
                  <c:v>2469.0819270000002</c:v>
                </c:pt>
                <c:pt idx="7">
                  <c:v>2342.7392070000001</c:v>
                </c:pt>
                <c:pt idx="8">
                  <c:v>2435.5959750000002</c:v>
                </c:pt>
                <c:pt idx="9">
                  <c:v>2231.3244639999998</c:v>
                </c:pt>
                <c:pt idx="10">
                  <c:v>2228.7966339999998</c:v>
                </c:pt>
                <c:pt idx="11">
                  <c:v>1906.6885179999999</c:v>
                </c:pt>
                <c:pt idx="12">
                  <c:v>2080.1160319999999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154.68218999999999</c:v>
                </c:pt>
                <c:pt idx="1">
                  <c:v>156.89450450000001</c:v>
                </c:pt>
                <c:pt idx="2">
                  <c:v>161.3076265</c:v>
                </c:pt>
                <c:pt idx="3">
                  <c:v>182.311137</c:v>
                </c:pt>
                <c:pt idx="4">
                  <c:v>188.01692750000001</c:v>
                </c:pt>
                <c:pt idx="5">
                  <c:v>169.37619900000001</c:v>
                </c:pt>
                <c:pt idx="6">
                  <c:v>144.5833825</c:v>
                </c:pt>
                <c:pt idx="7">
                  <c:v>160.99247</c:v>
                </c:pt>
                <c:pt idx="8">
                  <c:v>157.97660099999999</c:v>
                </c:pt>
                <c:pt idx="9">
                  <c:v>163.5454105</c:v>
                </c:pt>
                <c:pt idx="10">
                  <c:v>166.06632350000001</c:v>
                </c:pt>
                <c:pt idx="11">
                  <c:v>133.88005949999999</c:v>
                </c:pt>
                <c:pt idx="12">
                  <c:v>139.503086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265.79700700000001</c:v>
                </c:pt>
                <c:pt idx="1">
                  <c:v>151.81857699999998</c:v>
                </c:pt>
                <c:pt idx="2">
                  <c:v>63.651142</c:v>
                </c:pt>
                <c:pt idx="3">
                  <c:v>222.959936</c:v>
                </c:pt>
                <c:pt idx="4">
                  <c:v>106.83061900000001</c:v>
                </c:pt>
                <c:pt idx="5">
                  <c:v>49.506928000000002</c:v>
                </c:pt>
                <c:pt idx="6">
                  <c:v>153.991636</c:v>
                </c:pt>
                <c:pt idx="7">
                  <c:v>115.45499099999999</c:v>
                </c:pt>
                <c:pt idx="8">
                  <c:v>108.08998600000001</c:v>
                </c:pt>
                <c:pt idx="9">
                  <c:v>151.32555499999998</c:v>
                </c:pt>
                <c:pt idx="10">
                  <c:v>185.10224199999999</c:v>
                </c:pt>
                <c:pt idx="11">
                  <c:v>61.266777000000005</c:v>
                </c:pt>
                <c:pt idx="12">
                  <c:v>67.754913999999999</c:v>
                </c:pt>
                <c:pt idx="13">
                  <c:v>148.545514</c:v>
                </c:pt>
                <c:pt idx="14">
                  <c:v>178.965642</c:v>
                </c:pt>
                <c:pt idx="15">
                  <c:v>189.11406500000001</c:v>
                </c:pt>
                <c:pt idx="16">
                  <c:v>109.839162</c:v>
                </c:pt>
                <c:pt idx="17">
                  <c:v>98.679419999999993</c:v>
                </c:pt>
                <c:pt idx="18">
                  <c:v>104.155264</c:v>
                </c:pt>
                <c:pt idx="19">
                  <c:v>48.319815000000006</c:v>
                </c:pt>
                <c:pt idx="20">
                  <c:v>46.940533000000002</c:v>
                </c:pt>
                <c:pt idx="21">
                  <c:v>46.023463999999997</c:v>
                </c:pt>
                <c:pt idx="22">
                  <c:v>150.19852799999998</c:v>
                </c:pt>
                <c:pt idx="23">
                  <c:v>158.95041399999999</c:v>
                </c:pt>
                <c:pt idx="24">
                  <c:v>153.231019</c:v>
                </c:pt>
                <c:pt idx="25">
                  <c:v>203.74604600000001</c:v>
                </c:pt>
                <c:pt idx="26">
                  <c:v>170.77610999999999</c:v>
                </c:pt>
                <c:pt idx="27">
                  <c:v>117.448058</c:v>
                </c:pt>
                <c:pt idx="28">
                  <c:v>72.697546000000003</c:v>
                </c:pt>
                <c:pt idx="29">
                  <c:v>97.010528999999991</c:v>
                </c:pt>
                <c:pt idx="30">
                  <c:v>91.770896999999991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42.43611886661381</c:v>
                </c:pt>
                <c:pt idx="1">
                  <c:v>26.46721471242661</c:v>
                </c:pt>
                <c:pt idx="2">
                  <c:v>13.17522310454485</c:v>
                </c:pt>
                <c:pt idx="3">
                  <c:v>36.133015510627118</c:v>
                </c:pt>
                <c:pt idx="4">
                  <c:v>19.130579624124781</c:v>
                </c:pt>
                <c:pt idx="5">
                  <c:v>9.344513640631698</c:v>
                </c:pt>
                <c:pt idx="6">
                  <c:v>26.680941144285498</c:v>
                </c:pt>
                <c:pt idx="7">
                  <c:v>21.086273022879332</c:v>
                </c:pt>
                <c:pt idx="8">
                  <c:v>20.544072362305872</c:v>
                </c:pt>
                <c:pt idx="9">
                  <c:v>28.38412352557695</c:v>
                </c:pt>
                <c:pt idx="10">
                  <c:v>32.430878034876535</c:v>
                </c:pt>
                <c:pt idx="11">
                  <c:v>11.784219761059875</c:v>
                </c:pt>
                <c:pt idx="12">
                  <c:v>13.091819035522482</c:v>
                </c:pt>
                <c:pt idx="13">
                  <c:v>27.927173228711755</c:v>
                </c:pt>
                <c:pt idx="14">
                  <c:v>31.799143362536846</c:v>
                </c:pt>
                <c:pt idx="15">
                  <c:v>32.564925977135054</c:v>
                </c:pt>
                <c:pt idx="16">
                  <c:v>21.196565654309556</c:v>
                </c:pt>
                <c:pt idx="17">
                  <c:v>18.231139277800541</c:v>
                </c:pt>
                <c:pt idx="18">
                  <c:v>18.772121343889616</c:v>
                </c:pt>
                <c:pt idx="19">
                  <c:v>9.2957221060902366</c:v>
                </c:pt>
                <c:pt idx="20">
                  <c:v>8.9873470874505763</c:v>
                </c:pt>
                <c:pt idx="21">
                  <c:v>8.6894222015293909</c:v>
                </c:pt>
                <c:pt idx="22">
                  <c:v>27.177619835815776</c:v>
                </c:pt>
                <c:pt idx="23">
                  <c:v>29.29235192637173</c:v>
                </c:pt>
                <c:pt idx="24">
                  <c:v>26.447834484781751</c:v>
                </c:pt>
                <c:pt idx="25">
                  <c:v>33.746945553112951</c:v>
                </c:pt>
                <c:pt idx="26">
                  <c:v>28.439363938918788</c:v>
                </c:pt>
                <c:pt idx="27">
                  <c:v>19.937236609010007</c:v>
                </c:pt>
                <c:pt idx="28">
                  <c:v>12.680943969130897</c:v>
                </c:pt>
                <c:pt idx="29">
                  <c:v>18.282573628636609</c:v>
                </c:pt>
                <c:pt idx="30">
                  <c:v>18.568416988819397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9">
                    <c:v>M</c:v>
                  </c:pt>
                  <c:pt idx="350">
                    <c:v>A</c:v>
                  </c:pt>
                  <c:pt idx="380">
                    <c:v>M</c:v>
                  </c:pt>
                </c:lvl>
                <c:lvl>
                  <c:pt idx="0">
                    <c:v>2019</c:v>
                  </c:pt>
                  <c:pt idx="245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113.44165099999999</c:v>
                </c:pt>
                <c:pt idx="1">
                  <c:v>194.80742499999999</c:v>
                </c:pt>
                <c:pt idx="2">
                  <c:v>165.68433199999998</c:v>
                </c:pt>
                <c:pt idx="3">
                  <c:v>157.025701</c:v>
                </c:pt>
                <c:pt idx="4">
                  <c:v>178.43676199999999</c:v>
                </c:pt>
                <c:pt idx="5">
                  <c:v>58.181482000000003</c:v>
                </c:pt>
                <c:pt idx="6">
                  <c:v>142.63820199999998</c:v>
                </c:pt>
                <c:pt idx="7">
                  <c:v>314.322676</c:v>
                </c:pt>
                <c:pt idx="8">
                  <c:v>233.60022099999998</c:v>
                </c:pt>
                <c:pt idx="9">
                  <c:v>190.585532</c:v>
                </c:pt>
                <c:pt idx="10">
                  <c:v>129.24148600000001</c:v>
                </c:pt>
                <c:pt idx="11">
                  <c:v>191.58425299999999</c:v>
                </c:pt>
                <c:pt idx="12">
                  <c:v>186.90061700000001</c:v>
                </c:pt>
                <c:pt idx="13">
                  <c:v>104.14895200000001</c:v>
                </c:pt>
                <c:pt idx="14">
                  <c:v>93.727000000000004</c:v>
                </c:pt>
                <c:pt idx="15">
                  <c:v>133.972016</c:v>
                </c:pt>
                <c:pt idx="16">
                  <c:v>286.71820600000001</c:v>
                </c:pt>
                <c:pt idx="17">
                  <c:v>148.617771</c:v>
                </c:pt>
                <c:pt idx="18">
                  <c:v>130.25906800000001</c:v>
                </c:pt>
                <c:pt idx="19">
                  <c:v>67.222395000000006</c:v>
                </c:pt>
                <c:pt idx="20">
                  <c:v>50.460292000000003</c:v>
                </c:pt>
                <c:pt idx="21">
                  <c:v>41.479586000000005</c:v>
                </c:pt>
                <c:pt idx="22">
                  <c:v>59.654964999999997</c:v>
                </c:pt>
                <c:pt idx="23">
                  <c:v>170.901636</c:v>
                </c:pt>
                <c:pt idx="24">
                  <c:v>177.07270600000001</c:v>
                </c:pt>
                <c:pt idx="25">
                  <c:v>147.48101</c:v>
                </c:pt>
                <c:pt idx="26">
                  <c:v>136.96270899999999</c:v>
                </c:pt>
                <c:pt idx="27">
                  <c:v>193.76042000000001</c:v>
                </c:pt>
                <c:pt idx="28">
                  <c:v>183.7413</c:v>
                </c:pt>
                <c:pt idx="29">
                  <c:v>112.774343</c:v>
                </c:pt>
                <c:pt idx="30">
                  <c:v>86.367972000000009</c:v>
                </c:pt>
                <c:pt idx="31">
                  <c:v>75.255207999999996</c:v>
                </c:pt>
                <c:pt idx="32">
                  <c:v>93.191675000000004</c:v>
                </c:pt>
                <c:pt idx="33">
                  <c:v>84.89735300000001</c:v>
                </c:pt>
                <c:pt idx="34">
                  <c:v>167.34461899999999</c:v>
                </c:pt>
                <c:pt idx="35">
                  <c:v>180.35898999999998</c:v>
                </c:pt>
                <c:pt idx="36">
                  <c:v>179.09233099999997</c:v>
                </c:pt>
                <c:pt idx="37">
                  <c:v>177.716566</c:v>
                </c:pt>
                <c:pt idx="38">
                  <c:v>107.69246200000001</c:v>
                </c:pt>
                <c:pt idx="39">
                  <c:v>89.505182000000005</c:v>
                </c:pt>
                <c:pt idx="40">
                  <c:v>122.00797100000001</c:v>
                </c:pt>
                <c:pt idx="41">
                  <c:v>133.97547299999999</c:v>
                </c:pt>
                <c:pt idx="42">
                  <c:v>79.767346000000003</c:v>
                </c:pt>
                <c:pt idx="43">
                  <c:v>120.43603200000001</c:v>
                </c:pt>
                <c:pt idx="44">
                  <c:v>107.029398</c:v>
                </c:pt>
                <c:pt idx="45">
                  <c:v>84.974616999999995</c:v>
                </c:pt>
                <c:pt idx="46">
                  <c:v>53.384005999999999</c:v>
                </c:pt>
                <c:pt idx="47">
                  <c:v>52.711660000000002</c:v>
                </c:pt>
                <c:pt idx="48">
                  <c:v>157.68767499999998</c:v>
                </c:pt>
                <c:pt idx="49">
                  <c:v>89.913594000000003</c:v>
                </c:pt>
                <c:pt idx="50">
                  <c:v>90.846999999999994</c:v>
                </c:pt>
                <c:pt idx="51">
                  <c:v>83.858829999999998</c:v>
                </c:pt>
                <c:pt idx="52">
                  <c:v>82.499785999999986</c:v>
                </c:pt>
                <c:pt idx="53">
                  <c:v>112.385998</c:v>
                </c:pt>
                <c:pt idx="54">
                  <c:v>80.022929000000005</c:v>
                </c:pt>
                <c:pt idx="55">
                  <c:v>60.699717</c:v>
                </c:pt>
                <c:pt idx="56">
                  <c:v>140.71645799999999</c:v>
                </c:pt>
                <c:pt idx="57">
                  <c:v>168.42622</c:v>
                </c:pt>
                <c:pt idx="58">
                  <c:v>83.919637000000009</c:v>
                </c:pt>
                <c:pt idx="59">
                  <c:v>63.880876999999998</c:v>
                </c:pt>
                <c:pt idx="60">
                  <c:v>88.834611999999993</c:v>
                </c:pt>
                <c:pt idx="61">
                  <c:v>135.105165</c:v>
                </c:pt>
                <c:pt idx="62">
                  <c:v>129.971214</c:v>
                </c:pt>
                <c:pt idx="63">
                  <c:v>104.586901</c:v>
                </c:pt>
                <c:pt idx="64">
                  <c:v>97.685996000000003</c:v>
                </c:pt>
                <c:pt idx="65">
                  <c:v>59.052302000000005</c:v>
                </c:pt>
                <c:pt idx="66">
                  <c:v>66.342085000000012</c:v>
                </c:pt>
                <c:pt idx="67">
                  <c:v>90.960764999999995</c:v>
                </c:pt>
                <c:pt idx="68">
                  <c:v>139.578034</c:v>
                </c:pt>
                <c:pt idx="69">
                  <c:v>107.43433999999999</c:v>
                </c:pt>
                <c:pt idx="70">
                  <c:v>72.834372999999999</c:v>
                </c:pt>
                <c:pt idx="71">
                  <c:v>54.431428999999994</c:v>
                </c:pt>
                <c:pt idx="72">
                  <c:v>58.835746</c:v>
                </c:pt>
                <c:pt idx="73">
                  <c:v>124.905764</c:v>
                </c:pt>
                <c:pt idx="74">
                  <c:v>127.996726</c:v>
                </c:pt>
                <c:pt idx="75">
                  <c:v>131.20280300000002</c:v>
                </c:pt>
                <c:pt idx="76">
                  <c:v>116.281373</c:v>
                </c:pt>
                <c:pt idx="77">
                  <c:v>105.91152700000001</c:v>
                </c:pt>
                <c:pt idx="78">
                  <c:v>81.670012</c:v>
                </c:pt>
                <c:pt idx="79">
                  <c:v>91.059771999999995</c:v>
                </c:pt>
                <c:pt idx="80">
                  <c:v>96.312916999999999</c:v>
                </c:pt>
                <c:pt idx="81">
                  <c:v>101.89939099999999</c:v>
                </c:pt>
                <c:pt idx="82">
                  <c:v>137.10335899999998</c:v>
                </c:pt>
                <c:pt idx="83">
                  <c:v>118.32955199999999</c:v>
                </c:pt>
                <c:pt idx="84">
                  <c:v>83.225479000000007</c:v>
                </c:pt>
                <c:pt idx="85">
                  <c:v>122.12699600000001</c:v>
                </c:pt>
                <c:pt idx="86">
                  <c:v>103.991049</c:v>
                </c:pt>
                <c:pt idx="87">
                  <c:v>169.98884700000002</c:v>
                </c:pt>
                <c:pt idx="88">
                  <c:v>89.185971000000009</c:v>
                </c:pt>
                <c:pt idx="89">
                  <c:v>108.64397100000001</c:v>
                </c:pt>
                <c:pt idx="90">
                  <c:v>114.79355</c:v>
                </c:pt>
                <c:pt idx="91">
                  <c:v>142.508306</c:v>
                </c:pt>
                <c:pt idx="92">
                  <c:v>93.588239000000002</c:v>
                </c:pt>
                <c:pt idx="93">
                  <c:v>59.687374000000005</c:v>
                </c:pt>
                <c:pt idx="94">
                  <c:v>54.264406999999999</c:v>
                </c:pt>
                <c:pt idx="95">
                  <c:v>58.230099000000003</c:v>
                </c:pt>
                <c:pt idx="96">
                  <c:v>54.752099000000001</c:v>
                </c:pt>
                <c:pt idx="97">
                  <c:v>63.142616000000004</c:v>
                </c:pt>
                <c:pt idx="98">
                  <c:v>93.789354000000003</c:v>
                </c:pt>
                <c:pt idx="99">
                  <c:v>138.09226000000001</c:v>
                </c:pt>
                <c:pt idx="100">
                  <c:v>197.77098900000001</c:v>
                </c:pt>
                <c:pt idx="101">
                  <c:v>72.200203000000002</c:v>
                </c:pt>
                <c:pt idx="102">
                  <c:v>103.08261</c:v>
                </c:pt>
                <c:pt idx="103">
                  <c:v>135.18901399999999</c:v>
                </c:pt>
                <c:pt idx="104">
                  <c:v>98.556506999999996</c:v>
                </c:pt>
                <c:pt idx="105">
                  <c:v>63.658560999999999</c:v>
                </c:pt>
                <c:pt idx="106">
                  <c:v>78.229511000000002</c:v>
                </c:pt>
                <c:pt idx="107">
                  <c:v>56.800855000000006</c:v>
                </c:pt>
                <c:pt idx="108">
                  <c:v>94.802976999999998</c:v>
                </c:pt>
                <c:pt idx="109">
                  <c:v>111.169729</c:v>
                </c:pt>
                <c:pt idx="110">
                  <c:v>124.86436</c:v>
                </c:pt>
                <c:pt idx="111">
                  <c:v>151.76837400000002</c:v>
                </c:pt>
                <c:pt idx="112">
                  <c:v>127.378496</c:v>
                </c:pt>
                <c:pt idx="113">
                  <c:v>107.892602</c:v>
                </c:pt>
                <c:pt idx="114">
                  <c:v>85.492512000000005</c:v>
                </c:pt>
                <c:pt idx="115">
                  <c:v>65.305668999999995</c:v>
                </c:pt>
                <c:pt idx="116">
                  <c:v>121.01041099999999</c:v>
                </c:pt>
                <c:pt idx="117">
                  <c:v>119.197209</c:v>
                </c:pt>
                <c:pt idx="118">
                  <c:v>28.541407</c:v>
                </c:pt>
                <c:pt idx="119">
                  <c:v>18.682870999999999</c:v>
                </c:pt>
                <c:pt idx="120">
                  <c:v>58.289442000000001</c:v>
                </c:pt>
                <c:pt idx="121">
                  <c:v>55.152144</c:v>
                </c:pt>
                <c:pt idx="122">
                  <c:v>44.095667999999996</c:v>
                </c:pt>
                <c:pt idx="123">
                  <c:v>123.17209200000001</c:v>
                </c:pt>
                <c:pt idx="124">
                  <c:v>221.38080399999998</c:v>
                </c:pt>
                <c:pt idx="125">
                  <c:v>95.662532000000013</c:v>
                </c:pt>
                <c:pt idx="126">
                  <c:v>104.89559</c:v>
                </c:pt>
                <c:pt idx="127">
                  <c:v>234.003253</c:v>
                </c:pt>
                <c:pt idx="128">
                  <c:v>248.76780600000001</c:v>
                </c:pt>
                <c:pt idx="129">
                  <c:v>214.60368199999999</c:v>
                </c:pt>
                <c:pt idx="130">
                  <c:v>125.77710400000001</c:v>
                </c:pt>
                <c:pt idx="131">
                  <c:v>88.600934999999993</c:v>
                </c:pt>
                <c:pt idx="132">
                  <c:v>285.581255</c:v>
                </c:pt>
                <c:pt idx="133">
                  <c:v>255.06726999999998</c:v>
                </c:pt>
                <c:pt idx="134">
                  <c:v>152.80404099999998</c:v>
                </c:pt>
                <c:pt idx="135">
                  <c:v>167.375316</c:v>
                </c:pt>
                <c:pt idx="136">
                  <c:v>157.94118799999998</c:v>
                </c:pt>
                <c:pt idx="137">
                  <c:v>104.288706</c:v>
                </c:pt>
                <c:pt idx="138">
                  <c:v>36.019993999999997</c:v>
                </c:pt>
                <c:pt idx="139">
                  <c:v>36.641493000000004</c:v>
                </c:pt>
                <c:pt idx="140">
                  <c:v>31.951511</c:v>
                </c:pt>
                <c:pt idx="141">
                  <c:v>34.625415999999994</c:v>
                </c:pt>
                <c:pt idx="142">
                  <c:v>116.823841</c:v>
                </c:pt>
                <c:pt idx="143">
                  <c:v>151.32453399999997</c:v>
                </c:pt>
                <c:pt idx="144">
                  <c:v>147.45970399999999</c:v>
                </c:pt>
                <c:pt idx="145">
                  <c:v>105.64954700000001</c:v>
                </c:pt>
                <c:pt idx="146">
                  <c:v>160.52439299999998</c:v>
                </c:pt>
                <c:pt idx="147">
                  <c:v>102.20869999999999</c:v>
                </c:pt>
                <c:pt idx="148">
                  <c:v>61.352178000000002</c:v>
                </c:pt>
                <c:pt idx="149">
                  <c:v>53.340119000000001</c:v>
                </c:pt>
                <c:pt idx="150">
                  <c:v>38.507182</c:v>
                </c:pt>
                <c:pt idx="151">
                  <c:v>104.09197500000001</c:v>
                </c:pt>
                <c:pt idx="152">
                  <c:v>51.832574999999999</c:v>
                </c:pt>
                <c:pt idx="153">
                  <c:v>140.98248900000002</c:v>
                </c:pt>
                <c:pt idx="154">
                  <c:v>162.64238800000001</c:v>
                </c:pt>
                <c:pt idx="155">
                  <c:v>110.34991599999999</c:v>
                </c:pt>
                <c:pt idx="156">
                  <c:v>49.789268999999997</c:v>
                </c:pt>
                <c:pt idx="157">
                  <c:v>47.233865999999999</c:v>
                </c:pt>
                <c:pt idx="158">
                  <c:v>83.371409</c:v>
                </c:pt>
                <c:pt idx="159">
                  <c:v>109.77317599999999</c:v>
                </c:pt>
                <c:pt idx="160">
                  <c:v>68.990971000000002</c:v>
                </c:pt>
                <c:pt idx="161">
                  <c:v>78.874635999999995</c:v>
                </c:pt>
                <c:pt idx="162">
                  <c:v>90.500077999999988</c:v>
                </c:pt>
                <c:pt idx="163">
                  <c:v>119.58362099999999</c:v>
                </c:pt>
                <c:pt idx="164">
                  <c:v>202.45939100000001</c:v>
                </c:pt>
                <c:pt idx="165">
                  <c:v>194.21317000000002</c:v>
                </c:pt>
                <c:pt idx="166">
                  <c:v>261.07820900000002</c:v>
                </c:pt>
                <c:pt idx="167">
                  <c:v>202.74864400000001</c:v>
                </c:pt>
                <c:pt idx="168">
                  <c:v>150.26917800000001</c:v>
                </c:pt>
                <c:pt idx="169">
                  <c:v>130.97950299999999</c:v>
                </c:pt>
                <c:pt idx="170">
                  <c:v>123.728887</c:v>
                </c:pt>
                <c:pt idx="171">
                  <c:v>146.17308</c:v>
                </c:pt>
                <c:pt idx="172">
                  <c:v>126.513661</c:v>
                </c:pt>
                <c:pt idx="173">
                  <c:v>22.593836000000003</c:v>
                </c:pt>
                <c:pt idx="174">
                  <c:v>133.397875</c:v>
                </c:pt>
                <c:pt idx="175">
                  <c:v>138.62161499999999</c:v>
                </c:pt>
                <c:pt idx="176">
                  <c:v>169.59914600000002</c:v>
                </c:pt>
                <c:pt idx="177">
                  <c:v>115.17270300000001</c:v>
                </c:pt>
                <c:pt idx="178">
                  <c:v>101.656307</c:v>
                </c:pt>
                <c:pt idx="179">
                  <c:v>59.577652999999998</c:v>
                </c:pt>
                <c:pt idx="180">
                  <c:v>64.976430999999991</c:v>
                </c:pt>
                <c:pt idx="181">
                  <c:v>72.134840999999994</c:v>
                </c:pt>
                <c:pt idx="182">
                  <c:v>96.363099000000005</c:v>
                </c:pt>
                <c:pt idx="183">
                  <c:v>153.456063</c:v>
                </c:pt>
                <c:pt idx="184">
                  <c:v>266.96188900000004</c:v>
                </c:pt>
                <c:pt idx="185">
                  <c:v>317.64266900000001</c:v>
                </c:pt>
                <c:pt idx="186">
                  <c:v>349.04719699999998</c:v>
                </c:pt>
                <c:pt idx="187">
                  <c:v>347.30126200000007</c:v>
                </c:pt>
                <c:pt idx="188">
                  <c:v>330.28262800000005</c:v>
                </c:pt>
                <c:pt idx="189">
                  <c:v>213.847117</c:v>
                </c:pt>
                <c:pt idx="190">
                  <c:v>246.386168</c:v>
                </c:pt>
                <c:pt idx="191">
                  <c:v>303.51011299999999</c:v>
                </c:pt>
                <c:pt idx="192">
                  <c:v>253.79981899999999</c:v>
                </c:pt>
                <c:pt idx="193">
                  <c:v>287.63457199999999</c:v>
                </c:pt>
                <c:pt idx="194">
                  <c:v>215.33249600000002</c:v>
                </c:pt>
                <c:pt idx="195">
                  <c:v>224.703959</c:v>
                </c:pt>
                <c:pt idx="196">
                  <c:v>248.30129199999999</c:v>
                </c:pt>
                <c:pt idx="197">
                  <c:v>287.408703</c:v>
                </c:pt>
                <c:pt idx="198">
                  <c:v>217.40760299999999</c:v>
                </c:pt>
                <c:pt idx="199">
                  <c:v>153.56776600000001</c:v>
                </c:pt>
                <c:pt idx="200">
                  <c:v>214.219965</c:v>
                </c:pt>
                <c:pt idx="201">
                  <c:v>177.14007000000001</c:v>
                </c:pt>
                <c:pt idx="202">
                  <c:v>96.379054999999994</c:v>
                </c:pt>
                <c:pt idx="203">
                  <c:v>104.865495</c:v>
                </c:pt>
                <c:pt idx="204">
                  <c:v>136.17629300000002</c:v>
                </c:pt>
                <c:pt idx="205">
                  <c:v>310.56678799999997</c:v>
                </c:pt>
                <c:pt idx="206">
                  <c:v>345.92075900000003</c:v>
                </c:pt>
                <c:pt idx="207">
                  <c:v>257.72985</c:v>
                </c:pt>
                <c:pt idx="208">
                  <c:v>252.72909100000001</c:v>
                </c:pt>
                <c:pt idx="209">
                  <c:v>272.62192100000004</c:v>
                </c:pt>
                <c:pt idx="210">
                  <c:v>317.67494599999998</c:v>
                </c:pt>
                <c:pt idx="211">
                  <c:v>260.033209</c:v>
                </c:pt>
                <c:pt idx="212">
                  <c:v>121.803073</c:v>
                </c:pt>
                <c:pt idx="213">
                  <c:v>200.190291</c:v>
                </c:pt>
                <c:pt idx="214">
                  <c:v>121.650701</c:v>
                </c:pt>
                <c:pt idx="215">
                  <c:v>259.28923400000002</c:v>
                </c:pt>
                <c:pt idx="216">
                  <c:v>171.439412</c:v>
                </c:pt>
                <c:pt idx="217">
                  <c:v>136.341981</c:v>
                </c:pt>
                <c:pt idx="218">
                  <c:v>171.32936699999999</c:v>
                </c:pt>
                <c:pt idx="219">
                  <c:v>48.926917000000003</c:v>
                </c:pt>
                <c:pt idx="220">
                  <c:v>36.689464000000001</c:v>
                </c:pt>
                <c:pt idx="221">
                  <c:v>121.176546</c:v>
                </c:pt>
                <c:pt idx="222">
                  <c:v>205.07976199999999</c:v>
                </c:pt>
                <c:pt idx="223">
                  <c:v>159.07894399999998</c:v>
                </c:pt>
                <c:pt idx="224">
                  <c:v>250.81971299999998</c:v>
                </c:pt>
                <c:pt idx="225">
                  <c:v>375.050771</c:v>
                </c:pt>
                <c:pt idx="226">
                  <c:v>397.54074699999995</c:v>
                </c:pt>
                <c:pt idx="227">
                  <c:v>306.04045600000001</c:v>
                </c:pt>
                <c:pt idx="228">
                  <c:v>189.72524799999999</c:v>
                </c:pt>
                <c:pt idx="229">
                  <c:v>251.068513</c:v>
                </c:pt>
                <c:pt idx="230">
                  <c:v>112.453388</c:v>
                </c:pt>
                <c:pt idx="231">
                  <c:v>201.90303800000001</c:v>
                </c:pt>
                <c:pt idx="232">
                  <c:v>313.10053099999999</c:v>
                </c:pt>
                <c:pt idx="233">
                  <c:v>308.41143399999999</c:v>
                </c:pt>
                <c:pt idx="234">
                  <c:v>236.58196699999999</c:v>
                </c:pt>
                <c:pt idx="235">
                  <c:v>236.244665</c:v>
                </c:pt>
                <c:pt idx="236">
                  <c:v>210.09329799999998</c:v>
                </c:pt>
                <c:pt idx="237">
                  <c:v>119.56389799999999</c:v>
                </c:pt>
                <c:pt idx="238">
                  <c:v>87.977356999999998</c:v>
                </c:pt>
                <c:pt idx="239">
                  <c:v>112.29498600000001</c:v>
                </c:pt>
                <c:pt idx="240">
                  <c:v>68.835535000000007</c:v>
                </c:pt>
                <c:pt idx="241">
                  <c:v>58.400517000000001</c:v>
                </c:pt>
                <c:pt idx="242">
                  <c:v>51.101296000000005</c:v>
                </c:pt>
                <c:pt idx="243">
                  <c:v>48.094987000000003</c:v>
                </c:pt>
                <c:pt idx="244">
                  <c:v>41.015277000000005</c:v>
                </c:pt>
                <c:pt idx="245">
                  <c:v>22.724927000000001</c:v>
                </c:pt>
                <c:pt idx="246">
                  <c:v>76.359437</c:v>
                </c:pt>
                <c:pt idx="247">
                  <c:v>82.357377999999997</c:v>
                </c:pt>
                <c:pt idx="248">
                  <c:v>122.930302</c:v>
                </c:pt>
                <c:pt idx="249">
                  <c:v>58.951243000000005</c:v>
                </c:pt>
                <c:pt idx="250">
                  <c:v>46.909008999999998</c:v>
                </c:pt>
                <c:pt idx="251">
                  <c:v>51.859757999999999</c:v>
                </c:pt>
                <c:pt idx="252">
                  <c:v>55.688370000000006</c:v>
                </c:pt>
                <c:pt idx="253">
                  <c:v>129.95999800000001</c:v>
                </c:pt>
                <c:pt idx="254">
                  <c:v>167.80155300000001</c:v>
                </c:pt>
                <c:pt idx="255">
                  <c:v>74.824323000000007</c:v>
                </c:pt>
                <c:pt idx="256">
                  <c:v>55.224654000000001</c:v>
                </c:pt>
                <c:pt idx="257">
                  <c:v>124.76865400000001</c:v>
                </c:pt>
                <c:pt idx="258">
                  <c:v>189.80912499999999</c:v>
                </c:pt>
                <c:pt idx="259">
                  <c:v>191.274371</c:v>
                </c:pt>
                <c:pt idx="260">
                  <c:v>208.316698</c:v>
                </c:pt>
                <c:pt idx="261">
                  <c:v>204.68982800000001</c:v>
                </c:pt>
                <c:pt idx="262">
                  <c:v>192.59481599999998</c:v>
                </c:pt>
                <c:pt idx="263">
                  <c:v>325.86082099999999</c:v>
                </c:pt>
                <c:pt idx="264">
                  <c:v>342.83838799999995</c:v>
                </c:pt>
                <c:pt idx="265">
                  <c:v>275.09015199999999</c:v>
                </c:pt>
                <c:pt idx="266">
                  <c:v>155.30305999999999</c:v>
                </c:pt>
                <c:pt idx="267">
                  <c:v>78.354112000000015</c:v>
                </c:pt>
                <c:pt idx="268">
                  <c:v>59.711828999999994</c:v>
                </c:pt>
                <c:pt idx="269">
                  <c:v>45.159900999999998</c:v>
                </c:pt>
                <c:pt idx="270">
                  <c:v>128.33091400000001</c:v>
                </c:pt>
                <c:pt idx="271">
                  <c:v>258.64250599999997</c:v>
                </c:pt>
                <c:pt idx="272">
                  <c:v>218.50132099999999</c:v>
                </c:pt>
                <c:pt idx="273">
                  <c:v>204.02632499999999</c:v>
                </c:pt>
                <c:pt idx="274">
                  <c:v>224.80902700000001</c:v>
                </c:pt>
                <c:pt idx="275">
                  <c:v>190.74755400000001</c:v>
                </c:pt>
                <c:pt idx="276">
                  <c:v>230.61926099999999</c:v>
                </c:pt>
                <c:pt idx="277">
                  <c:v>162.64180500000001</c:v>
                </c:pt>
                <c:pt idx="278">
                  <c:v>120.744383</c:v>
                </c:pt>
                <c:pt idx="279">
                  <c:v>185.79829100000001</c:v>
                </c:pt>
                <c:pt idx="280">
                  <c:v>161.839415</c:v>
                </c:pt>
                <c:pt idx="281">
                  <c:v>139.65227200000001</c:v>
                </c:pt>
                <c:pt idx="282">
                  <c:v>94.027540999999999</c:v>
                </c:pt>
                <c:pt idx="283">
                  <c:v>67.082881</c:v>
                </c:pt>
                <c:pt idx="284">
                  <c:v>161.79557200000002</c:v>
                </c:pt>
                <c:pt idx="285">
                  <c:v>218.38976300000002</c:v>
                </c:pt>
                <c:pt idx="286">
                  <c:v>108.933109</c:v>
                </c:pt>
                <c:pt idx="287">
                  <c:v>41.669137999999997</c:v>
                </c:pt>
                <c:pt idx="288">
                  <c:v>157.639207</c:v>
                </c:pt>
                <c:pt idx="289">
                  <c:v>66.170907</c:v>
                </c:pt>
                <c:pt idx="290">
                  <c:v>118.31805300000001</c:v>
                </c:pt>
                <c:pt idx="291">
                  <c:v>183.91827900000001</c:v>
                </c:pt>
                <c:pt idx="292">
                  <c:v>177.07946100000001</c:v>
                </c:pt>
                <c:pt idx="293">
                  <c:v>108.664946</c:v>
                </c:pt>
                <c:pt idx="294">
                  <c:v>80.602721000000003</c:v>
                </c:pt>
                <c:pt idx="295">
                  <c:v>96.209157000000005</c:v>
                </c:pt>
                <c:pt idx="296">
                  <c:v>96.731923999999992</c:v>
                </c:pt>
                <c:pt idx="297">
                  <c:v>54.388354</c:v>
                </c:pt>
                <c:pt idx="298">
                  <c:v>52.171464999999998</c:v>
                </c:pt>
                <c:pt idx="299">
                  <c:v>67.393058000000011</c:v>
                </c:pt>
                <c:pt idx="300">
                  <c:v>209.89894200000001</c:v>
                </c:pt>
                <c:pt idx="301">
                  <c:v>234.50959</c:v>
                </c:pt>
                <c:pt idx="302">
                  <c:v>278.96727700000002</c:v>
                </c:pt>
                <c:pt idx="303">
                  <c:v>169.08485000000002</c:v>
                </c:pt>
                <c:pt idx="304">
                  <c:v>329.02773500000001</c:v>
                </c:pt>
                <c:pt idx="305">
                  <c:v>356.06030200000004</c:v>
                </c:pt>
                <c:pt idx="306">
                  <c:v>343.43933299999998</c:v>
                </c:pt>
                <c:pt idx="307">
                  <c:v>343.36612400000001</c:v>
                </c:pt>
                <c:pt idx="308">
                  <c:v>292.89290500000004</c:v>
                </c:pt>
                <c:pt idx="309">
                  <c:v>350.05910899999998</c:v>
                </c:pt>
                <c:pt idx="310">
                  <c:v>353.81008000000003</c:v>
                </c:pt>
                <c:pt idx="311">
                  <c:v>206.33933100000002</c:v>
                </c:pt>
                <c:pt idx="312">
                  <c:v>172.75144</c:v>
                </c:pt>
                <c:pt idx="313">
                  <c:v>226.30973699999998</c:v>
                </c:pt>
                <c:pt idx="314">
                  <c:v>149.84729300000001</c:v>
                </c:pt>
                <c:pt idx="315">
                  <c:v>74.675736000000001</c:v>
                </c:pt>
                <c:pt idx="316">
                  <c:v>89.800333999999992</c:v>
                </c:pt>
                <c:pt idx="317">
                  <c:v>148.69320400000001</c:v>
                </c:pt>
                <c:pt idx="318">
                  <c:v>56.137732999999997</c:v>
                </c:pt>
                <c:pt idx="319">
                  <c:v>149.07390900000001</c:v>
                </c:pt>
                <c:pt idx="320">
                  <c:v>246.53942000000001</c:v>
                </c:pt>
                <c:pt idx="321">
                  <c:v>219.539807</c:v>
                </c:pt>
                <c:pt idx="322">
                  <c:v>113.73943300000001</c:v>
                </c:pt>
                <c:pt idx="323">
                  <c:v>116.548064</c:v>
                </c:pt>
                <c:pt idx="324">
                  <c:v>130.29440600000001</c:v>
                </c:pt>
                <c:pt idx="325">
                  <c:v>70.048262000000008</c:v>
                </c:pt>
                <c:pt idx="326">
                  <c:v>47.687173999999999</c:v>
                </c:pt>
                <c:pt idx="327">
                  <c:v>119.42298699999999</c:v>
                </c:pt>
                <c:pt idx="328">
                  <c:v>133.073207</c:v>
                </c:pt>
                <c:pt idx="329">
                  <c:v>54.533076000000001</c:v>
                </c:pt>
                <c:pt idx="330">
                  <c:v>196.25137900000001</c:v>
                </c:pt>
                <c:pt idx="331">
                  <c:v>109.598991</c:v>
                </c:pt>
                <c:pt idx="332">
                  <c:v>36.647103000000001</c:v>
                </c:pt>
                <c:pt idx="333">
                  <c:v>153.997535</c:v>
                </c:pt>
                <c:pt idx="334">
                  <c:v>232.671074</c:v>
                </c:pt>
                <c:pt idx="335">
                  <c:v>208.13696900000002</c:v>
                </c:pt>
                <c:pt idx="336">
                  <c:v>85.191224000000005</c:v>
                </c:pt>
                <c:pt idx="337">
                  <c:v>119.91842</c:v>
                </c:pt>
                <c:pt idx="338">
                  <c:v>95.39755199999999</c:v>
                </c:pt>
                <c:pt idx="339">
                  <c:v>188.22557599999999</c:v>
                </c:pt>
                <c:pt idx="340">
                  <c:v>187.78804099999999</c:v>
                </c:pt>
                <c:pt idx="341">
                  <c:v>87.762314000000003</c:v>
                </c:pt>
                <c:pt idx="342">
                  <c:v>75.185068999999999</c:v>
                </c:pt>
                <c:pt idx="343">
                  <c:v>64.449962999999997</c:v>
                </c:pt>
                <c:pt idx="344">
                  <c:v>87.743884000000008</c:v>
                </c:pt>
                <c:pt idx="345">
                  <c:v>81.505103000000005</c:v>
                </c:pt>
                <c:pt idx="346">
                  <c:v>70.531351999999998</c:v>
                </c:pt>
                <c:pt idx="347">
                  <c:v>103.151787</c:v>
                </c:pt>
                <c:pt idx="348">
                  <c:v>74.569249999999997</c:v>
                </c:pt>
                <c:pt idx="349">
                  <c:v>98.348529999999997</c:v>
                </c:pt>
                <c:pt idx="350">
                  <c:v>189.98361799999998</c:v>
                </c:pt>
                <c:pt idx="351">
                  <c:v>210.42901900000001</c:v>
                </c:pt>
                <c:pt idx="352">
                  <c:v>160.622885</c:v>
                </c:pt>
                <c:pt idx="353">
                  <c:v>47.134995000000004</c:v>
                </c:pt>
                <c:pt idx="354">
                  <c:v>72.963993000000002</c:v>
                </c:pt>
                <c:pt idx="355">
                  <c:v>133.626476</c:v>
                </c:pt>
                <c:pt idx="356">
                  <c:v>176.237719</c:v>
                </c:pt>
                <c:pt idx="357">
                  <c:v>130.76642799999999</c:v>
                </c:pt>
                <c:pt idx="358">
                  <c:v>60.852269999999997</c:v>
                </c:pt>
                <c:pt idx="359">
                  <c:v>82.626198000000002</c:v>
                </c:pt>
                <c:pt idx="360">
                  <c:v>35.884959000000002</c:v>
                </c:pt>
                <c:pt idx="361">
                  <c:v>57.652974</c:v>
                </c:pt>
                <c:pt idx="362">
                  <c:v>114.834345</c:v>
                </c:pt>
                <c:pt idx="363">
                  <c:v>180.68839700000001</c:v>
                </c:pt>
                <c:pt idx="364">
                  <c:v>246.37424799999999</c:v>
                </c:pt>
                <c:pt idx="365">
                  <c:v>315.61358799999999</c:v>
                </c:pt>
                <c:pt idx="366">
                  <c:v>261.89070000000004</c:v>
                </c:pt>
                <c:pt idx="367">
                  <c:v>157.54320000000001</c:v>
                </c:pt>
                <c:pt idx="368">
                  <c:v>66.364699999999999</c:v>
                </c:pt>
                <c:pt idx="369">
                  <c:v>217.3347</c:v>
                </c:pt>
                <c:pt idx="370">
                  <c:v>109.6463</c:v>
                </c:pt>
                <c:pt idx="371">
                  <c:v>50.775599999999997</c:v>
                </c:pt>
                <c:pt idx="372">
                  <c:v>152.15079999999998</c:v>
                </c:pt>
                <c:pt idx="373">
                  <c:v>112.37039999999999</c:v>
                </c:pt>
                <c:pt idx="374">
                  <c:v>105.0574</c:v>
                </c:pt>
                <c:pt idx="375">
                  <c:v>153.30779999999999</c:v>
                </c:pt>
                <c:pt idx="376">
                  <c:v>186.64879999999999</c:v>
                </c:pt>
                <c:pt idx="377">
                  <c:v>66.422300000000007</c:v>
                </c:pt>
                <c:pt idx="378">
                  <c:v>69.722499999999997</c:v>
                </c:pt>
                <c:pt idx="379">
                  <c:v>139.37970000000001</c:v>
                </c:pt>
                <c:pt idx="380">
                  <c:v>175.18610000000001</c:v>
                </c:pt>
                <c:pt idx="381">
                  <c:v>187.03070000000002</c:v>
                </c:pt>
                <c:pt idx="382">
                  <c:v>117.4344</c:v>
                </c:pt>
                <c:pt idx="383">
                  <c:v>97.972300000000004</c:v>
                </c:pt>
                <c:pt idx="384">
                  <c:v>105.27129999999998</c:v>
                </c:pt>
                <c:pt idx="385">
                  <c:v>53.536200000000001</c:v>
                </c:pt>
                <c:pt idx="386">
                  <c:v>49.512100000000004</c:v>
                </c:pt>
                <c:pt idx="387">
                  <c:v>48.968400000000003</c:v>
                </c:pt>
                <c:pt idx="388">
                  <c:v>150.82509999999999</c:v>
                </c:pt>
                <c:pt idx="389">
                  <c:v>165.72140000000002</c:v>
                </c:pt>
                <c:pt idx="390">
                  <c:v>154.5566</c:v>
                </c:pt>
                <c:pt idx="391">
                  <c:v>200.71979999999999</c:v>
                </c:pt>
                <c:pt idx="392">
                  <c:v>167.7809</c:v>
                </c:pt>
                <c:pt idx="393">
                  <c:v>117.92910000000001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9">
                    <c:v>M</c:v>
                  </c:pt>
                  <c:pt idx="350">
                    <c:v>A</c:v>
                  </c:pt>
                  <c:pt idx="380">
                    <c:v>M</c:v>
                  </c:pt>
                </c:lvl>
                <c:lvl>
                  <c:pt idx="0">
                    <c:v>2019</c:v>
                  </c:pt>
                  <c:pt idx="245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128.6993424317983</c:v>
                </c:pt>
                <c:pt idx="1">
                  <c:v>128.6993424317983</c:v>
                </c:pt>
                <c:pt idx="2">
                  <c:v>128.6993424317983</c:v>
                </c:pt>
                <c:pt idx="3">
                  <c:v>128.6993424317983</c:v>
                </c:pt>
                <c:pt idx="4">
                  <c:v>128.6993424317983</c:v>
                </c:pt>
                <c:pt idx="5">
                  <c:v>128.6993424317983</c:v>
                </c:pt>
                <c:pt idx="6">
                  <c:v>128.6993424317983</c:v>
                </c:pt>
                <c:pt idx="7">
                  <c:v>128.6993424317983</c:v>
                </c:pt>
                <c:pt idx="8">
                  <c:v>128.6993424317983</c:v>
                </c:pt>
                <c:pt idx="9">
                  <c:v>128.6993424317983</c:v>
                </c:pt>
                <c:pt idx="10">
                  <c:v>128.6993424317983</c:v>
                </c:pt>
                <c:pt idx="11">
                  <c:v>128.6993424317983</c:v>
                </c:pt>
                <c:pt idx="12">
                  <c:v>128.6993424317983</c:v>
                </c:pt>
                <c:pt idx="13">
                  <c:v>128.6993424317983</c:v>
                </c:pt>
                <c:pt idx="14">
                  <c:v>128.6993424317983</c:v>
                </c:pt>
                <c:pt idx="15">
                  <c:v>128.6993424317983</c:v>
                </c:pt>
                <c:pt idx="16">
                  <c:v>128.6993424317983</c:v>
                </c:pt>
                <c:pt idx="17">
                  <c:v>128.6993424317983</c:v>
                </c:pt>
                <c:pt idx="18">
                  <c:v>128.6993424317983</c:v>
                </c:pt>
                <c:pt idx="19">
                  <c:v>128.6993424317983</c:v>
                </c:pt>
                <c:pt idx="20">
                  <c:v>128.6993424317983</c:v>
                </c:pt>
                <c:pt idx="21">
                  <c:v>128.6993424317983</c:v>
                </c:pt>
                <c:pt idx="22">
                  <c:v>128.6993424317983</c:v>
                </c:pt>
                <c:pt idx="23">
                  <c:v>128.6993424317983</c:v>
                </c:pt>
                <c:pt idx="24">
                  <c:v>128.6993424317983</c:v>
                </c:pt>
                <c:pt idx="25">
                  <c:v>128.6993424317983</c:v>
                </c:pt>
                <c:pt idx="26">
                  <c:v>128.6993424317983</c:v>
                </c:pt>
                <c:pt idx="27">
                  <c:v>128.6993424317983</c:v>
                </c:pt>
                <c:pt idx="28">
                  <c:v>128.6993424317983</c:v>
                </c:pt>
                <c:pt idx="29">
                  <c:v>128.6993424317983</c:v>
                </c:pt>
                <c:pt idx="30">
                  <c:v>128.6993424317983</c:v>
                </c:pt>
                <c:pt idx="31">
                  <c:v>109.44020513401047</c:v>
                </c:pt>
                <c:pt idx="32">
                  <c:v>109.44020513401047</c:v>
                </c:pt>
                <c:pt idx="33">
                  <c:v>109.44020513401047</c:v>
                </c:pt>
                <c:pt idx="34">
                  <c:v>109.44020513401047</c:v>
                </c:pt>
                <c:pt idx="35">
                  <c:v>109.44020513401047</c:v>
                </c:pt>
                <c:pt idx="36">
                  <c:v>109.44020513401047</c:v>
                </c:pt>
                <c:pt idx="37">
                  <c:v>109.44020513401047</c:v>
                </c:pt>
                <c:pt idx="38">
                  <c:v>109.44020513401047</c:v>
                </c:pt>
                <c:pt idx="39">
                  <c:v>109.44020513401047</c:v>
                </c:pt>
                <c:pt idx="40">
                  <c:v>109.44020513401047</c:v>
                </c:pt>
                <c:pt idx="41">
                  <c:v>109.44020513401047</c:v>
                </c:pt>
                <c:pt idx="42">
                  <c:v>109.44020513401047</c:v>
                </c:pt>
                <c:pt idx="43">
                  <c:v>109.44020513401047</c:v>
                </c:pt>
                <c:pt idx="44">
                  <c:v>109.44020513401047</c:v>
                </c:pt>
                <c:pt idx="45">
                  <c:v>109.44020513401047</c:v>
                </c:pt>
                <c:pt idx="46">
                  <c:v>109.44020513401047</c:v>
                </c:pt>
                <c:pt idx="47">
                  <c:v>109.44020513401047</c:v>
                </c:pt>
                <c:pt idx="48">
                  <c:v>109.44020513401047</c:v>
                </c:pt>
                <c:pt idx="49">
                  <c:v>109.44020513401047</c:v>
                </c:pt>
                <c:pt idx="50">
                  <c:v>109.44020513401047</c:v>
                </c:pt>
                <c:pt idx="51">
                  <c:v>109.44020513401047</c:v>
                </c:pt>
                <c:pt idx="52">
                  <c:v>109.44020513401047</c:v>
                </c:pt>
                <c:pt idx="53">
                  <c:v>109.44020513401047</c:v>
                </c:pt>
                <c:pt idx="54">
                  <c:v>109.44020513401047</c:v>
                </c:pt>
                <c:pt idx="55">
                  <c:v>109.44020513401047</c:v>
                </c:pt>
                <c:pt idx="56">
                  <c:v>109.44020513401047</c:v>
                </c:pt>
                <c:pt idx="57">
                  <c:v>109.44020513401047</c:v>
                </c:pt>
                <c:pt idx="58">
                  <c:v>109.44020513401047</c:v>
                </c:pt>
                <c:pt idx="59">
                  <c:v>109.44020513401047</c:v>
                </c:pt>
                <c:pt idx="60">
                  <c:v>109.44020513401047</c:v>
                </c:pt>
                <c:pt idx="61">
                  <c:v>105.70111837201222</c:v>
                </c:pt>
                <c:pt idx="62">
                  <c:v>105.70111837201222</c:v>
                </c:pt>
                <c:pt idx="63">
                  <c:v>105.70111837201222</c:v>
                </c:pt>
                <c:pt idx="64">
                  <c:v>105.70111837201222</c:v>
                </c:pt>
                <c:pt idx="65">
                  <c:v>105.70111837201222</c:v>
                </c:pt>
                <c:pt idx="66">
                  <c:v>105.70111837201222</c:v>
                </c:pt>
                <c:pt idx="67">
                  <c:v>105.70111837201222</c:v>
                </c:pt>
                <c:pt idx="68">
                  <c:v>105.70111837201222</c:v>
                </c:pt>
                <c:pt idx="69">
                  <c:v>105.70111837201222</c:v>
                </c:pt>
                <c:pt idx="70">
                  <c:v>105.70111837201222</c:v>
                </c:pt>
                <c:pt idx="71">
                  <c:v>105.70111837201222</c:v>
                </c:pt>
                <c:pt idx="72">
                  <c:v>105.70111837201222</c:v>
                </c:pt>
                <c:pt idx="73">
                  <c:v>105.70111837201222</c:v>
                </c:pt>
                <c:pt idx="74">
                  <c:v>105.70111837201222</c:v>
                </c:pt>
                <c:pt idx="75">
                  <c:v>105.70111837201222</c:v>
                </c:pt>
                <c:pt idx="76">
                  <c:v>105.70111837201222</c:v>
                </c:pt>
                <c:pt idx="77">
                  <c:v>105.70111837201222</c:v>
                </c:pt>
                <c:pt idx="78">
                  <c:v>105.70111837201222</c:v>
                </c:pt>
                <c:pt idx="79">
                  <c:v>105.70111837201222</c:v>
                </c:pt>
                <c:pt idx="80">
                  <c:v>105.70111837201222</c:v>
                </c:pt>
                <c:pt idx="81">
                  <c:v>105.70111837201222</c:v>
                </c:pt>
                <c:pt idx="82">
                  <c:v>105.70111837201222</c:v>
                </c:pt>
                <c:pt idx="83">
                  <c:v>105.70111837201222</c:v>
                </c:pt>
                <c:pt idx="84">
                  <c:v>105.70111837201222</c:v>
                </c:pt>
                <c:pt idx="85">
                  <c:v>105.70111837201222</c:v>
                </c:pt>
                <c:pt idx="86">
                  <c:v>105.70111837201222</c:v>
                </c:pt>
                <c:pt idx="87">
                  <c:v>105.70111837201222</c:v>
                </c:pt>
                <c:pt idx="88">
                  <c:v>105.70111837201222</c:v>
                </c:pt>
                <c:pt idx="89">
                  <c:v>105.70111837201222</c:v>
                </c:pt>
                <c:pt idx="90">
                  <c:v>105.70111837201222</c:v>
                </c:pt>
                <c:pt idx="91">
                  <c:v>105.70111837201222</c:v>
                </c:pt>
                <c:pt idx="92">
                  <c:v>105.94785971897566</c:v>
                </c:pt>
                <c:pt idx="93">
                  <c:v>105.94785971897566</c:v>
                </c:pt>
                <c:pt idx="94">
                  <c:v>105.94785971897566</c:v>
                </c:pt>
                <c:pt idx="95">
                  <c:v>105.94785971897566</c:v>
                </c:pt>
                <c:pt idx="96">
                  <c:v>105.94785971897566</c:v>
                </c:pt>
                <c:pt idx="97">
                  <c:v>105.94785971897566</c:v>
                </c:pt>
                <c:pt idx="98">
                  <c:v>105.94785971897566</c:v>
                </c:pt>
                <c:pt idx="99">
                  <c:v>105.94785971897566</c:v>
                </c:pt>
                <c:pt idx="100">
                  <c:v>105.94785971897566</c:v>
                </c:pt>
                <c:pt idx="101">
                  <c:v>105.94785971897566</c:v>
                </c:pt>
                <c:pt idx="102">
                  <c:v>105.94785971897566</c:v>
                </c:pt>
                <c:pt idx="103">
                  <c:v>105.94785971897566</c:v>
                </c:pt>
                <c:pt idx="104">
                  <c:v>105.94785971897566</c:v>
                </c:pt>
                <c:pt idx="105">
                  <c:v>105.94785971897566</c:v>
                </c:pt>
                <c:pt idx="106">
                  <c:v>105.94785971897566</c:v>
                </c:pt>
                <c:pt idx="107">
                  <c:v>105.94785971897566</c:v>
                </c:pt>
                <c:pt idx="108">
                  <c:v>105.94785971897566</c:v>
                </c:pt>
                <c:pt idx="109">
                  <c:v>105.94785971897566</c:v>
                </c:pt>
                <c:pt idx="110">
                  <c:v>105.94785971897566</c:v>
                </c:pt>
                <c:pt idx="111">
                  <c:v>105.94785971897566</c:v>
                </c:pt>
                <c:pt idx="112">
                  <c:v>105.94785971897566</c:v>
                </c:pt>
                <c:pt idx="113">
                  <c:v>105.94785971897566</c:v>
                </c:pt>
                <c:pt idx="114">
                  <c:v>105.94785971897566</c:v>
                </c:pt>
                <c:pt idx="115">
                  <c:v>105.94785971897566</c:v>
                </c:pt>
                <c:pt idx="116">
                  <c:v>105.94785971897566</c:v>
                </c:pt>
                <c:pt idx="117">
                  <c:v>105.94785971897566</c:v>
                </c:pt>
                <c:pt idx="118">
                  <c:v>105.94785971897566</c:v>
                </c:pt>
                <c:pt idx="119">
                  <c:v>105.94785971897566</c:v>
                </c:pt>
                <c:pt idx="120">
                  <c:v>105.94785971897566</c:v>
                </c:pt>
                <c:pt idx="121">
                  <c:v>105.94785971897566</c:v>
                </c:pt>
                <c:pt idx="122">
                  <c:v>105.94785971897566</c:v>
                </c:pt>
                <c:pt idx="123">
                  <c:v>98.146391113723467</c:v>
                </c:pt>
                <c:pt idx="124">
                  <c:v>98.146391113723467</c:v>
                </c:pt>
                <c:pt idx="125">
                  <c:v>98.146391113723467</c:v>
                </c:pt>
                <c:pt idx="126">
                  <c:v>98.146391113723467</c:v>
                </c:pt>
                <c:pt idx="127">
                  <c:v>98.146391113723467</c:v>
                </c:pt>
                <c:pt idx="128">
                  <c:v>98.146391113723467</c:v>
                </c:pt>
                <c:pt idx="129">
                  <c:v>98.146391113723467</c:v>
                </c:pt>
                <c:pt idx="130">
                  <c:v>98.146391113723467</c:v>
                </c:pt>
                <c:pt idx="131">
                  <c:v>98.146391113723467</c:v>
                </c:pt>
                <c:pt idx="132">
                  <c:v>98.146391113723467</c:v>
                </c:pt>
                <c:pt idx="133">
                  <c:v>98.146391113723467</c:v>
                </c:pt>
                <c:pt idx="134">
                  <c:v>98.146391113723467</c:v>
                </c:pt>
                <c:pt idx="135">
                  <c:v>98.146391113723467</c:v>
                </c:pt>
                <c:pt idx="136">
                  <c:v>98.146391113723467</c:v>
                </c:pt>
                <c:pt idx="137">
                  <c:v>98.146391113723467</c:v>
                </c:pt>
                <c:pt idx="138">
                  <c:v>98.146391113723467</c:v>
                </c:pt>
                <c:pt idx="139">
                  <c:v>98.146391113723467</c:v>
                </c:pt>
                <c:pt idx="140">
                  <c:v>98.146391113723467</c:v>
                </c:pt>
                <c:pt idx="141">
                  <c:v>98.146391113723467</c:v>
                </c:pt>
                <c:pt idx="142">
                  <c:v>98.146391113723467</c:v>
                </c:pt>
                <c:pt idx="143">
                  <c:v>98.146391113723467</c:v>
                </c:pt>
                <c:pt idx="144">
                  <c:v>98.146391113723467</c:v>
                </c:pt>
                <c:pt idx="145">
                  <c:v>98.146391113723467</c:v>
                </c:pt>
                <c:pt idx="146">
                  <c:v>98.146391113723467</c:v>
                </c:pt>
                <c:pt idx="147">
                  <c:v>98.146391113723467</c:v>
                </c:pt>
                <c:pt idx="148">
                  <c:v>98.146391113723467</c:v>
                </c:pt>
                <c:pt idx="149">
                  <c:v>98.146391113723467</c:v>
                </c:pt>
                <c:pt idx="150">
                  <c:v>98.146391113723467</c:v>
                </c:pt>
                <c:pt idx="151">
                  <c:v>98.146391113723467</c:v>
                </c:pt>
                <c:pt idx="152">
                  <c:v>98.146391113723467</c:v>
                </c:pt>
                <c:pt idx="153">
                  <c:v>120.02723046378563</c:v>
                </c:pt>
                <c:pt idx="154">
                  <c:v>120.02723046378563</c:v>
                </c:pt>
                <c:pt idx="155">
                  <c:v>120.02723046378563</c:v>
                </c:pt>
                <c:pt idx="156">
                  <c:v>120.02723046378563</c:v>
                </c:pt>
                <c:pt idx="157">
                  <c:v>120.02723046378563</c:v>
                </c:pt>
                <c:pt idx="158">
                  <c:v>120.02723046378563</c:v>
                </c:pt>
                <c:pt idx="159">
                  <c:v>120.02723046378563</c:v>
                </c:pt>
                <c:pt idx="160">
                  <c:v>120.02723046378563</c:v>
                </c:pt>
                <c:pt idx="161">
                  <c:v>120.02723046378563</c:v>
                </c:pt>
                <c:pt idx="162">
                  <c:v>120.02723046378563</c:v>
                </c:pt>
                <c:pt idx="163">
                  <c:v>120.02723046378563</c:v>
                </c:pt>
                <c:pt idx="164">
                  <c:v>120.02723046378563</c:v>
                </c:pt>
                <c:pt idx="165">
                  <c:v>120.02723046378563</c:v>
                </c:pt>
                <c:pt idx="166">
                  <c:v>120.02723046378563</c:v>
                </c:pt>
                <c:pt idx="167">
                  <c:v>120.02723046378563</c:v>
                </c:pt>
                <c:pt idx="168">
                  <c:v>120.02723046378563</c:v>
                </c:pt>
                <c:pt idx="169">
                  <c:v>120.02723046378563</c:v>
                </c:pt>
                <c:pt idx="170">
                  <c:v>120.02723046378563</c:v>
                </c:pt>
                <c:pt idx="171">
                  <c:v>120.02723046378563</c:v>
                </c:pt>
                <c:pt idx="172">
                  <c:v>120.02723046378563</c:v>
                </c:pt>
                <c:pt idx="173">
                  <c:v>120.02723046378563</c:v>
                </c:pt>
                <c:pt idx="174">
                  <c:v>120.02723046378563</c:v>
                </c:pt>
                <c:pt idx="175">
                  <c:v>120.02723046378563</c:v>
                </c:pt>
                <c:pt idx="176">
                  <c:v>120.02723046378563</c:v>
                </c:pt>
                <c:pt idx="177">
                  <c:v>120.02723046378563</c:v>
                </c:pt>
                <c:pt idx="178">
                  <c:v>120.02723046378563</c:v>
                </c:pt>
                <c:pt idx="179">
                  <c:v>120.02723046378563</c:v>
                </c:pt>
                <c:pt idx="180">
                  <c:v>120.02723046378563</c:v>
                </c:pt>
                <c:pt idx="181">
                  <c:v>120.02723046378563</c:v>
                </c:pt>
                <c:pt idx="182">
                  <c:v>120.02723046378563</c:v>
                </c:pt>
                <c:pt idx="183">
                  <c:v>120.02723046378563</c:v>
                </c:pt>
                <c:pt idx="184">
                  <c:v>161.5068940387809</c:v>
                </c:pt>
                <c:pt idx="185">
                  <c:v>161.5068940387809</c:v>
                </c:pt>
                <c:pt idx="186">
                  <c:v>161.5068940387809</c:v>
                </c:pt>
                <c:pt idx="187">
                  <c:v>161.5068940387809</c:v>
                </c:pt>
                <c:pt idx="188">
                  <c:v>161.5068940387809</c:v>
                </c:pt>
                <c:pt idx="189">
                  <c:v>161.5068940387809</c:v>
                </c:pt>
                <c:pt idx="190">
                  <c:v>161.5068940387809</c:v>
                </c:pt>
                <c:pt idx="191">
                  <c:v>161.5068940387809</c:v>
                </c:pt>
                <c:pt idx="192">
                  <c:v>161.5068940387809</c:v>
                </c:pt>
                <c:pt idx="193">
                  <c:v>161.5068940387809</c:v>
                </c:pt>
                <c:pt idx="194">
                  <c:v>161.5068940387809</c:v>
                </c:pt>
                <c:pt idx="195">
                  <c:v>161.5068940387809</c:v>
                </c:pt>
                <c:pt idx="196">
                  <c:v>161.5068940387809</c:v>
                </c:pt>
                <c:pt idx="197">
                  <c:v>161.5068940387809</c:v>
                </c:pt>
                <c:pt idx="198">
                  <c:v>161.5068940387809</c:v>
                </c:pt>
                <c:pt idx="199">
                  <c:v>161.5068940387809</c:v>
                </c:pt>
                <c:pt idx="200">
                  <c:v>161.5068940387809</c:v>
                </c:pt>
                <c:pt idx="201">
                  <c:v>161.5068940387809</c:v>
                </c:pt>
                <c:pt idx="202">
                  <c:v>161.5068940387809</c:v>
                </c:pt>
                <c:pt idx="203">
                  <c:v>161.5068940387809</c:v>
                </c:pt>
                <c:pt idx="204">
                  <c:v>161.5068940387809</c:v>
                </c:pt>
                <c:pt idx="205">
                  <c:v>161.5068940387809</c:v>
                </c:pt>
                <c:pt idx="206">
                  <c:v>161.5068940387809</c:v>
                </c:pt>
                <c:pt idx="207">
                  <c:v>161.5068940387809</c:v>
                </c:pt>
                <c:pt idx="208">
                  <c:v>161.5068940387809</c:v>
                </c:pt>
                <c:pt idx="209">
                  <c:v>161.5068940387809</c:v>
                </c:pt>
                <c:pt idx="210">
                  <c:v>161.5068940387809</c:v>
                </c:pt>
                <c:pt idx="211">
                  <c:v>161.5068940387809</c:v>
                </c:pt>
                <c:pt idx="212">
                  <c:v>161.5068940387809</c:v>
                </c:pt>
                <c:pt idx="213">
                  <c:v>161.5068940387809</c:v>
                </c:pt>
                <c:pt idx="214">
                  <c:v>157.61292142479525</c:v>
                </c:pt>
                <c:pt idx="215">
                  <c:v>157.61292142479525</c:v>
                </c:pt>
                <c:pt idx="216">
                  <c:v>157.61292142479525</c:v>
                </c:pt>
                <c:pt idx="217">
                  <c:v>157.61292142479525</c:v>
                </c:pt>
                <c:pt idx="218">
                  <c:v>157.61292142479525</c:v>
                </c:pt>
                <c:pt idx="219">
                  <c:v>157.61292142479525</c:v>
                </c:pt>
                <c:pt idx="220">
                  <c:v>157.61292142479525</c:v>
                </c:pt>
                <c:pt idx="221">
                  <c:v>157.61292142479525</c:v>
                </c:pt>
                <c:pt idx="222">
                  <c:v>157.61292142479525</c:v>
                </c:pt>
                <c:pt idx="223">
                  <c:v>157.61292142479525</c:v>
                </c:pt>
                <c:pt idx="224">
                  <c:v>157.61292142479525</c:v>
                </c:pt>
                <c:pt idx="225">
                  <c:v>157.61292142479525</c:v>
                </c:pt>
                <c:pt idx="226">
                  <c:v>157.61292142479525</c:v>
                </c:pt>
                <c:pt idx="227">
                  <c:v>157.61292142479525</c:v>
                </c:pt>
                <c:pt idx="228">
                  <c:v>157.61292142479525</c:v>
                </c:pt>
                <c:pt idx="229">
                  <c:v>157.61292142479525</c:v>
                </c:pt>
                <c:pt idx="230">
                  <c:v>157.61292142479525</c:v>
                </c:pt>
                <c:pt idx="231">
                  <c:v>157.61292142479525</c:v>
                </c:pt>
                <c:pt idx="232">
                  <c:v>157.61292142479525</c:v>
                </c:pt>
                <c:pt idx="233">
                  <c:v>157.61292142479525</c:v>
                </c:pt>
                <c:pt idx="234">
                  <c:v>157.61292142479525</c:v>
                </c:pt>
                <c:pt idx="235">
                  <c:v>157.61292142479525</c:v>
                </c:pt>
                <c:pt idx="236">
                  <c:v>157.61292142479525</c:v>
                </c:pt>
                <c:pt idx="237">
                  <c:v>157.61292142479525</c:v>
                </c:pt>
                <c:pt idx="238">
                  <c:v>157.61292142479525</c:v>
                </c:pt>
                <c:pt idx="239">
                  <c:v>157.61292142479525</c:v>
                </c:pt>
                <c:pt idx="240">
                  <c:v>157.61292142479525</c:v>
                </c:pt>
                <c:pt idx="241">
                  <c:v>157.61292142479525</c:v>
                </c:pt>
                <c:pt idx="242">
                  <c:v>157.61292142479525</c:v>
                </c:pt>
                <c:pt idx="243">
                  <c:v>157.61292142479525</c:v>
                </c:pt>
                <c:pt idx="244">
                  <c:v>157.61292142479525</c:v>
                </c:pt>
                <c:pt idx="245">
                  <c:v>192.26697404085689</c:v>
                </c:pt>
                <c:pt idx="246">
                  <c:v>192.26697404085689</c:v>
                </c:pt>
                <c:pt idx="247">
                  <c:v>192.26697404085689</c:v>
                </c:pt>
                <c:pt idx="248">
                  <c:v>192.26697404085689</c:v>
                </c:pt>
                <c:pt idx="249">
                  <c:v>192.26697404085689</c:v>
                </c:pt>
                <c:pt idx="250">
                  <c:v>192.26697404085689</c:v>
                </c:pt>
                <c:pt idx="251">
                  <c:v>192.26697404085689</c:v>
                </c:pt>
                <c:pt idx="252">
                  <c:v>192.26697404085689</c:v>
                </c:pt>
                <c:pt idx="253">
                  <c:v>192.26697404085689</c:v>
                </c:pt>
                <c:pt idx="254">
                  <c:v>192.26697404085689</c:v>
                </c:pt>
                <c:pt idx="255">
                  <c:v>192.26697404085689</c:v>
                </c:pt>
                <c:pt idx="256">
                  <c:v>192.26697404085689</c:v>
                </c:pt>
                <c:pt idx="257">
                  <c:v>192.26697404085689</c:v>
                </c:pt>
                <c:pt idx="258">
                  <c:v>192.26697404085689</c:v>
                </c:pt>
                <c:pt idx="259">
                  <c:v>192.26697404085689</c:v>
                </c:pt>
                <c:pt idx="260">
                  <c:v>192.26697404085689</c:v>
                </c:pt>
                <c:pt idx="261">
                  <c:v>192.26697404085689</c:v>
                </c:pt>
                <c:pt idx="262">
                  <c:v>192.26697404085689</c:v>
                </c:pt>
                <c:pt idx="263">
                  <c:v>192.26697404085689</c:v>
                </c:pt>
                <c:pt idx="264">
                  <c:v>192.26697404085689</c:v>
                </c:pt>
                <c:pt idx="265">
                  <c:v>192.26697404085689</c:v>
                </c:pt>
                <c:pt idx="266">
                  <c:v>192.26697404085689</c:v>
                </c:pt>
                <c:pt idx="267">
                  <c:v>192.26697404085689</c:v>
                </c:pt>
                <c:pt idx="268">
                  <c:v>192.26697404085689</c:v>
                </c:pt>
                <c:pt idx="269">
                  <c:v>192.26697404085689</c:v>
                </c:pt>
                <c:pt idx="270">
                  <c:v>192.26697404085689</c:v>
                </c:pt>
                <c:pt idx="271">
                  <c:v>192.26697404085689</c:v>
                </c:pt>
                <c:pt idx="272">
                  <c:v>192.26697404085689</c:v>
                </c:pt>
                <c:pt idx="273">
                  <c:v>192.26697404085689</c:v>
                </c:pt>
                <c:pt idx="274">
                  <c:v>192.26697404085689</c:v>
                </c:pt>
                <c:pt idx="275">
                  <c:v>192.26697404085689</c:v>
                </c:pt>
                <c:pt idx="276">
                  <c:v>200.76573055416785</c:v>
                </c:pt>
                <c:pt idx="277">
                  <c:v>200.76573055416785</c:v>
                </c:pt>
                <c:pt idx="278">
                  <c:v>200.76573055416785</c:v>
                </c:pt>
                <c:pt idx="279">
                  <c:v>200.76573055416785</c:v>
                </c:pt>
                <c:pt idx="280">
                  <c:v>200.76573055416785</c:v>
                </c:pt>
                <c:pt idx="281">
                  <c:v>200.76573055416785</c:v>
                </c:pt>
                <c:pt idx="282">
                  <c:v>200.76573055416785</c:v>
                </c:pt>
                <c:pt idx="283">
                  <c:v>200.76573055416785</c:v>
                </c:pt>
                <c:pt idx="284">
                  <c:v>200.76573055416785</c:v>
                </c:pt>
                <c:pt idx="285">
                  <c:v>200.76573055416785</c:v>
                </c:pt>
                <c:pt idx="286">
                  <c:v>200.76573055416785</c:v>
                </c:pt>
                <c:pt idx="287">
                  <c:v>200.76573055416785</c:v>
                </c:pt>
                <c:pt idx="288">
                  <c:v>200.76573055416785</c:v>
                </c:pt>
                <c:pt idx="289">
                  <c:v>200.76573055416785</c:v>
                </c:pt>
                <c:pt idx="290">
                  <c:v>200.76573055416785</c:v>
                </c:pt>
                <c:pt idx="291">
                  <c:v>200.76573055416785</c:v>
                </c:pt>
                <c:pt idx="292">
                  <c:v>200.76573055416785</c:v>
                </c:pt>
                <c:pt idx="293">
                  <c:v>200.76573055416785</c:v>
                </c:pt>
                <c:pt idx="294">
                  <c:v>200.76573055416785</c:v>
                </c:pt>
                <c:pt idx="295">
                  <c:v>200.76573055416785</c:v>
                </c:pt>
                <c:pt idx="296">
                  <c:v>200.76573055416785</c:v>
                </c:pt>
                <c:pt idx="297">
                  <c:v>200.76573055416785</c:v>
                </c:pt>
                <c:pt idx="298">
                  <c:v>200.76573055416785</c:v>
                </c:pt>
                <c:pt idx="299">
                  <c:v>200.76573055416785</c:v>
                </c:pt>
                <c:pt idx="300">
                  <c:v>200.76573055416785</c:v>
                </c:pt>
                <c:pt idx="301">
                  <c:v>200.76573055416785</c:v>
                </c:pt>
                <c:pt idx="302">
                  <c:v>200.76573055416785</c:v>
                </c:pt>
                <c:pt idx="303">
                  <c:v>200.76573055416785</c:v>
                </c:pt>
                <c:pt idx="304">
                  <c:v>200.76573055416785</c:v>
                </c:pt>
                <c:pt idx="305">
                  <c:v>199.78466669500514</c:v>
                </c:pt>
                <c:pt idx="306">
                  <c:v>193.34000002742434</c:v>
                </c:pt>
                <c:pt idx="307">
                  <c:v>193.34000002742434</c:v>
                </c:pt>
                <c:pt idx="308">
                  <c:v>193.34000002742434</c:v>
                </c:pt>
                <c:pt idx="309">
                  <c:v>193.34000002742434</c:v>
                </c:pt>
                <c:pt idx="310">
                  <c:v>193.34000002742434</c:v>
                </c:pt>
                <c:pt idx="311">
                  <c:v>193.34000002742434</c:v>
                </c:pt>
                <c:pt idx="312">
                  <c:v>193.34000002742434</c:v>
                </c:pt>
                <c:pt idx="313">
                  <c:v>193.34000002742434</c:v>
                </c:pt>
                <c:pt idx="314">
                  <c:v>193.34000002742434</c:v>
                </c:pt>
                <c:pt idx="315">
                  <c:v>193.34000002742434</c:v>
                </c:pt>
                <c:pt idx="316">
                  <c:v>193.34000002742434</c:v>
                </c:pt>
                <c:pt idx="317">
                  <c:v>193.34000002742434</c:v>
                </c:pt>
                <c:pt idx="318">
                  <c:v>193.34000002742434</c:v>
                </c:pt>
                <c:pt idx="319">
                  <c:v>193.34000002742434</c:v>
                </c:pt>
                <c:pt idx="320">
                  <c:v>193.34000002742434</c:v>
                </c:pt>
                <c:pt idx="321">
                  <c:v>193.34000002742434</c:v>
                </c:pt>
                <c:pt idx="322">
                  <c:v>193.34000002742434</c:v>
                </c:pt>
                <c:pt idx="323">
                  <c:v>193.34000002742434</c:v>
                </c:pt>
                <c:pt idx="324">
                  <c:v>193.34000002742434</c:v>
                </c:pt>
                <c:pt idx="325">
                  <c:v>193.34000002742434</c:v>
                </c:pt>
                <c:pt idx="326">
                  <c:v>193.34000002742434</c:v>
                </c:pt>
                <c:pt idx="327">
                  <c:v>193.34000002742434</c:v>
                </c:pt>
                <c:pt idx="328">
                  <c:v>193.34000002742434</c:v>
                </c:pt>
                <c:pt idx="329">
                  <c:v>193.34000002742434</c:v>
                </c:pt>
                <c:pt idx="330">
                  <c:v>193.34000002742434</c:v>
                </c:pt>
                <c:pt idx="331">
                  <c:v>193.34000002742434</c:v>
                </c:pt>
                <c:pt idx="332">
                  <c:v>193.34000002742434</c:v>
                </c:pt>
                <c:pt idx="333">
                  <c:v>193.34000002742434</c:v>
                </c:pt>
                <c:pt idx="334">
                  <c:v>193.34000002742434</c:v>
                </c:pt>
                <c:pt idx="335">
                  <c:v>193.34000002742434</c:v>
                </c:pt>
                <c:pt idx="336">
                  <c:v>159.82570822226702</c:v>
                </c:pt>
                <c:pt idx="337">
                  <c:v>159.82570822226702</c:v>
                </c:pt>
                <c:pt idx="338">
                  <c:v>159.82570822226702</c:v>
                </c:pt>
                <c:pt idx="339">
                  <c:v>159.82570822226702</c:v>
                </c:pt>
                <c:pt idx="340">
                  <c:v>159.82570822226702</c:v>
                </c:pt>
                <c:pt idx="341">
                  <c:v>159.82570822226702</c:v>
                </c:pt>
                <c:pt idx="342">
                  <c:v>159.82570822226702</c:v>
                </c:pt>
                <c:pt idx="343">
                  <c:v>159.82570822226702</c:v>
                </c:pt>
                <c:pt idx="344">
                  <c:v>159.82570822226702</c:v>
                </c:pt>
                <c:pt idx="345">
                  <c:v>159.82570822226702</c:v>
                </c:pt>
                <c:pt idx="346">
                  <c:v>159.82570822226702</c:v>
                </c:pt>
                <c:pt idx="347">
                  <c:v>159.82570822226702</c:v>
                </c:pt>
                <c:pt idx="348">
                  <c:v>159.82570822226702</c:v>
                </c:pt>
                <c:pt idx="349">
                  <c:v>159.82570822226702</c:v>
                </c:pt>
                <c:pt idx="350">
                  <c:v>159.82570822226702</c:v>
                </c:pt>
                <c:pt idx="351">
                  <c:v>159.82570822226702</c:v>
                </c:pt>
                <c:pt idx="352">
                  <c:v>159.82570822226702</c:v>
                </c:pt>
                <c:pt idx="353">
                  <c:v>159.82570822226702</c:v>
                </c:pt>
                <c:pt idx="354">
                  <c:v>159.82570822226702</c:v>
                </c:pt>
                <c:pt idx="355">
                  <c:v>159.82570822226702</c:v>
                </c:pt>
                <c:pt idx="356">
                  <c:v>159.82570822226702</c:v>
                </c:pt>
                <c:pt idx="357">
                  <c:v>159.82570822226702</c:v>
                </c:pt>
                <c:pt idx="358">
                  <c:v>159.82570822226702</c:v>
                </c:pt>
                <c:pt idx="359">
                  <c:v>159.82570822226702</c:v>
                </c:pt>
                <c:pt idx="360">
                  <c:v>159.82570822226702</c:v>
                </c:pt>
                <c:pt idx="361">
                  <c:v>159.82570822226702</c:v>
                </c:pt>
                <c:pt idx="362">
                  <c:v>159.82570822226702</c:v>
                </c:pt>
                <c:pt idx="363">
                  <c:v>159.82570822226702</c:v>
                </c:pt>
                <c:pt idx="364">
                  <c:v>159.82570822226702</c:v>
                </c:pt>
                <c:pt idx="365">
                  <c:v>159.82570822226702</c:v>
                </c:pt>
                <c:pt idx="366">
                  <c:v>143.70168177852719</c:v>
                </c:pt>
                <c:pt idx="367">
                  <c:v>143.70168177852719</c:v>
                </c:pt>
                <c:pt idx="368">
                  <c:v>143.70168177852719</c:v>
                </c:pt>
                <c:pt idx="369">
                  <c:v>143.70168177852719</c:v>
                </c:pt>
                <c:pt idx="370">
                  <c:v>143.70168177852719</c:v>
                </c:pt>
                <c:pt idx="371">
                  <c:v>143.70168177852719</c:v>
                </c:pt>
                <c:pt idx="372">
                  <c:v>143.70168177852719</c:v>
                </c:pt>
                <c:pt idx="373">
                  <c:v>143.70168177852719</c:v>
                </c:pt>
                <c:pt idx="374">
                  <c:v>143.70168177852719</c:v>
                </c:pt>
                <c:pt idx="375">
                  <c:v>143.70168177852719</c:v>
                </c:pt>
                <c:pt idx="376">
                  <c:v>143.70168177852719</c:v>
                </c:pt>
                <c:pt idx="377">
                  <c:v>143.70168177852719</c:v>
                </c:pt>
                <c:pt idx="378">
                  <c:v>143.70168177852719</c:v>
                </c:pt>
                <c:pt idx="379">
                  <c:v>143.70168177852719</c:v>
                </c:pt>
                <c:pt idx="380">
                  <c:v>143.70168177852719</c:v>
                </c:pt>
                <c:pt idx="381">
                  <c:v>143.70168177852719</c:v>
                </c:pt>
                <c:pt idx="382">
                  <c:v>143.70168177852719</c:v>
                </c:pt>
                <c:pt idx="383">
                  <c:v>143.70168177852719</c:v>
                </c:pt>
                <c:pt idx="384">
                  <c:v>143.70168177852719</c:v>
                </c:pt>
                <c:pt idx="385">
                  <c:v>143.70168177852719</c:v>
                </c:pt>
                <c:pt idx="386">
                  <c:v>143.70168177852719</c:v>
                </c:pt>
                <c:pt idx="387">
                  <c:v>143.70168177852719</c:v>
                </c:pt>
                <c:pt idx="388">
                  <c:v>143.70168177852719</c:v>
                </c:pt>
                <c:pt idx="389">
                  <c:v>143.70168177852719</c:v>
                </c:pt>
                <c:pt idx="390">
                  <c:v>143.70168177852719</c:v>
                </c:pt>
                <c:pt idx="391">
                  <c:v>143.70168177852719</c:v>
                </c:pt>
                <c:pt idx="392">
                  <c:v>143.70168177852719</c:v>
                </c:pt>
                <c:pt idx="393">
                  <c:v>143.70168177852719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113.44165099999999</c:v>
                </c:pt>
                <c:pt idx="1">
                  <c:v>128.6993424317983</c:v>
                </c:pt>
                <c:pt idx="2">
                  <c:v>128.6993424317983</c:v>
                </c:pt>
                <c:pt idx="3">
                  <c:v>128.6993424317983</c:v>
                </c:pt>
                <c:pt idx="4">
                  <c:v>128.6993424317983</c:v>
                </c:pt>
                <c:pt idx="5">
                  <c:v>58.181482000000003</c:v>
                </c:pt>
                <c:pt idx="6">
                  <c:v>128.6993424317983</c:v>
                </c:pt>
                <c:pt idx="7">
                  <c:v>128.6993424317983</c:v>
                </c:pt>
                <c:pt idx="8">
                  <c:v>128.6993424317983</c:v>
                </c:pt>
                <c:pt idx="9">
                  <c:v>128.6993424317983</c:v>
                </c:pt>
                <c:pt idx="10">
                  <c:v>128.6993424317983</c:v>
                </c:pt>
                <c:pt idx="11">
                  <c:v>128.6993424317983</c:v>
                </c:pt>
                <c:pt idx="12">
                  <c:v>128.6993424317983</c:v>
                </c:pt>
                <c:pt idx="13">
                  <c:v>104.14895200000001</c:v>
                </c:pt>
                <c:pt idx="14">
                  <c:v>93.727000000000004</c:v>
                </c:pt>
                <c:pt idx="15">
                  <c:v>128.6993424317983</c:v>
                </c:pt>
                <c:pt idx="16">
                  <c:v>128.6993424317983</c:v>
                </c:pt>
                <c:pt idx="17">
                  <c:v>128.6993424317983</c:v>
                </c:pt>
                <c:pt idx="18">
                  <c:v>128.6993424317983</c:v>
                </c:pt>
                <c:pt idx="19">
                  <c:v>67.222395000000006</c:v>
                </c:pt>
                <c:pt idx="20">
                  <c:v>50.460292000000003</c:v>
                </c:pt>
                <c:pt idx="21">
                  <c:v>41.479586000000005</c:v>
                </c:pt>
                <c:pt idx="22">
                  <c:v>59.654964999999997</c:v>
                </c:pt>
                <c:pt idx="23">
                  <c:v>128.6993424317983</c:v>
                </c:pt>
                <c:pt idx="24">
                  <c:v>128.6993424317983</c:v>
                </c:pt>
                <c:pt idx="25">
                  <c:v>128.6993424317983</c:v>
                </c:pt>
                <c:pt idx="26">
                  <c:v>128.6993424317983</c:v>
                </c:pt>
                <c:pt idx="27">
                  <c:v>128.6993424317983</c:v>
                </c:pt>
                <c:pt idx="28">
                  <c:v>128.6993424317983</c:v>
                </c:pt>
                <c:pt idx="29">
                  <c:v>112.774343</c:v>
                </c:pt>
                <c:pt idx="30">
                  <c:v>86.367972000000009</c:v>
                </c:pt>
                <c:pt idx="31">
                  <c:v>75.255207999999996</c:v>
                </c:pt>
                <c:pt idx="32">
                  <c:v>93.191675000000004</c:v>
                </c:pt>
                <c:pt idx="33">
                  <c:v>84.89735300000001</c:v>
                </c:pt>
                <c:pt idx="34">
                  <c:v>109.44020513401047</c:v>
                </c:pt>
                <c:pt idx="35">
                  <c:v>109.44020513401047</c:v>
                </c:pt>
                <c:pt idx="36">
                  <c:v>109.44020513401047</c:v>
                </c:pt>
                <c:pt idx="37">
                  <c:v>109.44020513401047</c:v>
                </c:pt>
                <c:pt idx="38">
                  <c:v>107.69246200000001</c:v>
                </c:pt>
                <c:pt idx="39">
                  <c:v>89.505182000000005</c:v>
                </c:pt>
                <c:pt idx="40">
                  <c:v>109.44020513401047</c:v>
                </c:pt>
                <c:pt idx="41">
                  <c:v>109.44020513401047</c:v>
                </c:pt>
                <c:pt idx="42">
                  <c:v>79.767346000000003</c:v>
                </c:pt>
                <c:pt idx="43">
                  <c:v>109.44020513401047</c:v>
                </c:pt>
                <c:pt idx="44">
                  <c:v>107.029398</c:v>
                </c:pt>
                <c:pt idx="45">
                  <c:v>84.974616999999995</c:v>
                </c:pt>
                <c:pt idx="46">
                  <c:v>53.384005999999999</c:v>
                </c:pt>
                <c:pt idx="47">
                  <c:v>52.711660000000002</c:v>
                </c:pt>
                <c:pt idx="48">
                  <c:v>109.44020513401047</c:v>
                </c:pt>
                <c:pt idx="49">
                  <c:v>89.913594000000003</c:v>
                </c:pt>
                <c:pt idx="50">
                  <c:v>90.846999999999994</c:v>
                </c:pt>
                <c:pt idx="51">
                  <c:v>83.858829999999998</c:v>
                </c:pt>
                <c:pt idx="52">
                  <c:v>82.499785999999986</c:v>
                </c:pt>
                <c:pt idx="53">
                  <c:v>109.44020513401047</c:v>
                </c:pt>
                <c:pt idx="54">
                  <c:v>80.022929000000005</c:v>
                </c:pt>
                <c:pt idx="55">
                  <c:v>60.699717</c:v>
                </c:pt>
                <c:pt idx="56">
                  <c:v>109.44020513401047</c:v>
                </c:pt>
                <c:pt idx="57">
                  <c:v>109.44020513401047</c:v>
                </c:pt>
                <c:pt idx="58">
                  <c:v>83.919637000000009</c:v>
                </c:pt>
                <c:pt idx="59">
                  <c:v>63.880876999999998</c:v>
                </c:pt>
                <c:pt idx="60">
                  <c:v>88.834611999999993</c:v>
                </c:pt>
                <c:pt idx="61">
                  <c:v>105.70111837201222</c:v>
                </c:pt>
                <c:pt idx="62">
                  <c:v>105.70111837201222</c:v>
                </c:pt>
                <c:pt idx="63">
                  <c:v>104.586901</c:v>
                </c:pt>
                <c:pt idx="64">
                  <c:v>97.685996000000003</c:v>
                </c:pt>
                <c:pt idx="65">
                  <c:v>59.052302000000005</c:v>
                </c:pt>
                <c:pt idx="66">
                  <c:v>66.342085000000012</c:v>
                </c:pt>
                <c:pt idx="67">
                  <c:v>90.960764999999995</c:v>
                </c:pt>
                <c:pt idx="68">
                  <c:v>105.70111837201222</c:v>
                </c:pt>
                <c:pt idx="69">
                  <c:v>105.70111837201222</c:v>
                </c:pt>
                <c:pt idx="70">
                  <c:v>72.834372999999999</c:v>
                </c:pt>
                <c:pt idx="71">
                  <c:v>54.431428999999994</c:v>
                </c:pt>
                <c:pt idx="72">
                  <c:v>58.835746</c:v>
                </c:pt>
                <c:pt idx="73">
                  <c:v>105.70111837201222</c:v>
                </c:pt>
                <c:pt idx="74">
                  <c:v>105.70111837201222</c:v>
                </c:pt>
                <c:pt idx="75">
                  <c:v>105.70111837201222</c:v>
                </c:pt>
                <c:pt idx="76">
                  <c:v>105.70111837201222</c:v>
                </c:pt>
                <c:pt idx="77">
                  <c:v>105.70111837201222</c:v>
                </c:pt>
                <c:pt idx="78">
                  <c:v>81.670012</c:v>
                </c:pt>
                <c:pt idx="79">
                  <c:v>91.059771999999995</c:v>
                </c:pt>
                <c:pt idx="80">
                  <c:v>96.312916999999999</c:v>
                </c:pt>
                <c:pt idx="81">
                  <c:v>101.89939099999999</c:v>
                </c:pt>
                <c:pt idx="82">
                  <c:v>105.70111837201222</c:v>
                </c:pt>
                <c:pt idx="83">
                  <c:v>105.70111837201222</c:v>
                </c:pt>
                <c:pt idx="84">
                  <c:v>83.225479000000007</c:v>
                </c:pt>
                <c:pt idx="85">
                  <c:v>105.70111837201222</c:v>
                </c:pt>
                <c:pt idx="86">
                  <c:v>103.991049</c:v>
                </c:pt>
                <c:pt idx="87">
                  <c:v>105.70111837201222</c:v>
                </c:pt>
                <c:pt idx="88">
                  <c:v>89.185971000000009</c:v>
                </c:pt>
                <c:pt idx="89">
                  <c:v>105.70111837201222</c:v>
                </c:pt>
                <c:pt idx="90">
                  <c:v>105.70111837201222</c:v>
                </c:pt>
                <c:pt idx="91">
                  <c:v>105.70111837201222</c:v>
                </c:pt>
                <c:pt idx="92">
                  <c:v>93.588239000000002</c:v>
                </c:pt>
                <c:pt idx="93">
                  <c:v>59.687374000000005</c:v>
                </c:pt>
                <c:pt idx="94">
                  <c:v>54.264406999999999</c:v>
                </c:pt>
                <c:pt idx="95">
                  <c:v>58.230099000000003</c:v>
                </c:pt>
                <c:pt idx="96">
                  <c:v>54.752099000000001</c:v>
                </c:pt>
                <c:pt idx="97">
                  <c:v>63.142616000000004</c:v>
                </c:pt>
                <c:pt idx="98">
                  <c:v>93.789354000000003</c:v>
                </c:pt>
                <c:pt idx="99">
                  <c:v>105.94785971897566</c:v>
                </c:pt>
                <c:pt idx="100">
                  <c:v>105.94785971897566</c:v>
                </c:pt>
                <c:pt idx="101">
                  <c:v>72.200203000000002</c:v>
                </c:pt>
                <c:pt idx="102">
                  <c:v>103.08261</c:v>
                </c:pt>
                <c:pt idx="103">
                  <c:v>105.94785971897566</c:v>
                </c:pt>
                <c:pt idx="104">
                  <c:v>98.556506999999996</c:v>
                </c:pt>
                <c:pt idx="105">
                  <c:v>63.658560999999999</c:v>
                </c:pt>
                <c:pt idx="106">
                  <c:v>78.229511000000002</c:v>
                </c:pt>
                <c:pt idx="107">
                  <c:v>56.800855000000006</c:v>
                </c:pt>
                <c:pt idx="108">
                  <c:v>94.802976999999998</c:v>
                </c:pt>
                <c:pt idx="109">
                  <c:v>105.94785971897566</c:v>
                </c:pt>
                <c:pt idx="110">
                  <c:v>105.94785971897566</c:v>
                </c:pt>
                <c:pt idx="111">
                  <c:v>105.94785971897566</c:v>
                </c:pt>
                <c:pt idx="112">
                  <c:v>105.94785971897566</c:v>
                </c:pt>
                <c:pt idx="113">
                  <c:v>105.94785971897566</c:v>
                </c:pt>
                <c:pt idx="114">
                  <c:v>85.492512000000005</c:v>
                </c:pt>
                <c:pt idx="115">
                  <c:v>65.305668999999995</c:v>
                </c:pt>
                <c:pt idx="116">
                  <c:v>105.94785971897566</c:v>
                </c:pt>
                <c:pt idx="117">
                  <c:v>105.94785971897566</c:v>
                </c:pt>
                <c:pt idx="118">
                  <c:v>28.541407</c:v>
                </c:pt>
                <c:pt idx="119">
                  <c:v>18.682870999999999</c:v>
                </c:pt>
                <c:pt idx="120">
                  <c:v>58.289442000000001</c:v>
                </c:pt>
                <c:pt idx="121">
                  <c:v>55.152144</c:v>
                </c:pt>
                <c:pt idx="122">
                  <c:v>44.095667999999996</c:v>
                </c:pt>
                <c:pt idx="123">
                  <c:v>98.146391113723467</c:v>
                </c:pt>
                <c:pt idx="124">
                  <c:v>98.146391113723467</c:v>
                </c:pt>
                <c:pt idx="125">
                  <c:v>95.662532000000013</c:v>
                </c:pt>
                <c:pt idx="126">
                  <c:v>98.146391113723467</c:v>
                </c:pt>
                <c:pt idx="127">
                  <c:v>98.146391113723467</c:v>
                </c:pt>
                <c:pt idx="128">
                  <c:v>98.146391113723467</c:v>
                </c:pt>
                <c:pt idx="129">
                  <c:v>98.146391113723467</c:v>
                </c:pt>
                <c:pt idx="130">
                  <c:v>98.146391113723467</c:v>
                </c:pt>
                <c:pt idx="131">
                  <c:v>88.600934999999993</c:v>
                </c:pt>
                <c:pt idx="132">
                  <c:v>98.146391113723467</c:v>
                </c:pt>
                <c:pt idx="133">
                  <c:v>98.146391113723467</c:v>
                </c:pt>
                <c:pt idx="134">
                  <c:v>98.146391113723467</c:v>
                </c:pt>
                <c:pt idx="135">
                  <c:v>98.146391113723467</c:v>
                </c:pt>
                <c:pt idx="136">
                  <c:v>98.146391113723467</c:v>
                </c:pt>
                <c:pt idx="137">
                  <c:v>98.146391113723467</c:v>
                </c:pt>
                <c:pt idx="138">
                  <c:v>36.019993999999997</c:v>
                </c:pt>
                <c:pt idx="139">
                  <c:v>36.641493000000004</c:v>
                </c:pt>
                <c:pt idx="140">
                  <c:v>31.951511</c:v>
                </c:pt>
                <c:pt idx="141">
                  <c:v>34.625415999999994</c:v>
                </c:pt>
                <c:pt idx="142">
                  <c:v>98.146391113723467</c:v>
                </c:pt>
                <c:pt idx="143">
                  <c:v>98.146391113723467</c:v>
                </c:pt>
                <c:pt idx="144">
                  <c:v>98.146391113723467</c:v>
                </c:pt>
                <c:pt idx="145">
                  <c:v>98.146391113723467</c:v>
                </c:pt>
                <c:pt idx="146">
                  <c:v>98.146391113723467</c:v>
                </c:pt>
                <c:pt idx="147">
                  <c:v>98.146391113723467</c:v>
                </c:pt>
                <c:pt idx="148">
                  <c:v>61.352178000000002</c:v>
                </c:pt>
                <c:pt idx="149">
                  <c:v>53.340119000000001</c:v>
                </c:pt>
                <c:pt idx="150">
                  <c:v>38.507182</c:v>
                </c:pt>
                <c:pt idx="151">
                  <c:v>98.146391113723467</c:v>
                </c:pt>
                <c:pt idx="152">
                  <c:v>51.832574999999999</c:v>
                </c:pt>
                <c:pt idx="153">
                  <c:v>120.02723046378563</c:v>
                </c:pt>
                <c:pt idx="154">
                  <c:v>120.02723046378563</c:v>
                </c:pt>
                <c:pt idx="155">
                  <c:v>110.34991599999999</c:v>
                </c:pt>
                <c:pt idx="156">
                  <c:v>49.789268999999997</c:v>
                </c:pt>
                <c:pt idx="157">
                  <c:v>47.233865999999999</c:v>
                </c:pt>
                <c:pt idx="158">
                  <c:v>83.371409</c:v>
                </c:pt>
                <c:pt idx="159">
                  <c:v>109.77317599999999</c:v>
                </c:pt>
                <c:pt idx="160">
                  <c:v>68.990971000000002</c:v>
                </c:pt>
                <c:pt idx="161">
                  <c:v>78.874635999999995</c:v>
                </c:pt>
                <c:pt idx="162">
                  <c:v>90.500077999999988</c:v>
                </c:pt>
                <c:pt idx="163">
                  <c:v>119.58362099999999</c:v>
                </c:pt>
                <c:pt idx="164">
                  <c:v>120.02723046378563</c:v>
                </c:pt>
                <c:pt idx="165">
                  <c:v>120.02723046378563</c:v>
                </c:pt>
                <c:pt idx="166">
                  <c:v>120.02723046378563</c:v>
                </c:pt>
                <c:pt idx="167">
                  <c:v>120.02723046378563</c:v>
                </c:pt>
                <c:pt idx="168">
                  <c:v>120.02723046378563</c:v>
                </c:pt>
                <c:pt idx="169">
                  <c:v>120.02723046378563</c:v>
                </c:pt>
                <c:pt idx="170">
                  <c:v>120.02723046378563</c:v>
                </c:pt>
                <c:pt idx="171">
                  <c:v>120.02723046378563</c:v>
                </c:pt>
                <c:pt idx="172">
                  <c:v>120.02723046378563</c:v>
                </c:pt>
                <c:pt idx="173">
                  <c:v>22.593836000000003</c:v>
                </c:pt>
                <c:pt idx="174">
                  <c:v>120.02723046378563</c:v>
                </c:pt>
                <c:pt idx="175">
                  <c:v>120.02723046378563</c:v>
                </c:pt>
                <c:pt idx="176">
                  <c:v>120.02723046378563</c:v>
                </c:pt>
                <c:pt idx="177">
                  <c:v>115.17270300000001</c:v>
                </c:pt>
                <c:pt idx="178">
                  <c:v>101.656307</c:v>
                </c:pt>
                <c:pt idx="179">
                  <c:v>59.577652999999998</c:v>
                </c:pt>
                <c:pt idx="180">
                  <c:v>64.976430999999991</c:v>
                </c:pt>
                <c:pt idx="181">
                  <c:v>72.134840999999994</c:v>
                </c:pt>
                <c:pt idx="182">
                  <c:v>96.363099000000005</c:v>
                </c:pt>
                <c:pt idx="183">
                  <c:v>120.02723046378563</c:v>
                </c:pt>
                <c:pt idx="184">
                  <c:v>161.5068940387809</c:v>
                </c:pt>
                <c:pt idx="185">
                  <c:v>161.5068940387809</c:v>
                </c:pt>
                <c:pt idx="186">
                  <c:v>161.5068940387809</c:v>
                </c:pt>
                <c:pt idx="187">
                  <c:v>161.5068940387809</c:v>
                </c:pt>
                <c:pt idx="188">
                  <c:v>161.5068940387809</c:v>
                </c:pt>
                <c:pt idx="189">
                  <c:v>161.5068940387809</c:v>
                </c:pt>
                <c:pt idx="190">
                  <c:v>161.5068940387809</c:v>
                </c:pt>
                <c:pt idx="191">
                  <c:v>161.5068940387809</c:v>
                </c:pt>
                <c:pt idx="192">
                  <c:v>161.5068940387809</c:v>
                </c:pt>
                <c:pt idx="193">
                  <c:v>161.5068940387809</c:v>
                </c:pt>
                <c:pt idx="194">
                  <c:v>161.5068940387809</c:v>
                </c:pt>
                <c:pt idx="195">
                  <c:v>161.5068940387809</c:v>
                </c:pt>
                <c:pt idx="196">
                  <c:v>161.5068940387809</c:v>
                </c:pt>
                <c:pt idx="197">
                  <c:v>161.5068940387809</c:v>
                </c:pt>
                <c:pt idx="198">
                  <c:v>161.5068940387809</c:v>
                </c:pt>
                <c:pt idx="199">
                  <c:v>153.56776600000001</c:v>
                </c:pt>
                <c:pt idx="200">
                  <c:v>161.5068940387809</c:v>
                </c:pt>
                <c:pt idx="201">
                  <c:v>161.5068940387809</c:v>
                </c:pt>
                <c:pt idx="202">
                  <c:v>96.379054999999994</c:v>
                </c:pt>
                <c:pt idx="203">
                  <c:v>104.865495</c:v>
                </c:pt>
                <c:pt idx="204">
                  <c:v>136.17629300000002</c:v>
                </c:pt>
                <c:pt idx="205">
                  <c:v>161.5068940387809</c:v>
                </c:pt>
                <c:pt idx="206">
                  <c:v>161.5068940387809</c:v>
                </c:pt>
                <c:pt idx="207">
                  <c:v>161.5068940387809</c:v>
                </c:pt>
                <c:pt idx="208">
                  <c:v>161.5068940387809</c:v>
                </c:pt>
                <c:pt idx="209">
                  <c:v>161.5068940387809</c:v>
                </c:pt>
                <c:pt idx="210">
                  <c:v>161.5068940387809</c:v>
                </c:pt>
                <c:pt idx="211">
                  <c:v>161.5068940387809</c:v>
                </c:pt>
                <c:pt idx="212">
                  <c:v>121.803073</c:v>
                </c:pt>
                <c:pt idx="213">
                  <c:v>161.5068940387809</c:v>
                </c:pt>
                <c:pt idx="214">
                  <c:v>121.650701</c:v>
                </c:pt>
                <c:pt idx="215">
                  <c:v>157.61292142479525</c:v>
                </c:pt>
                <c:pt idx="216">
                  <c:v>157.61292142479525</c:v>
                </c:pt>
                <c:pt idx="217">
                  <c:v>136.341981</c:v>
                </c:pt>
                <c:pt idx="218">
                  <c:v>157.61292142479525</c:v>
                </c:pt>
                <c:pt idx="219">
                  <c:v>48.926917000000003</c:v>
                </c:pt>
                <c:pt idx="220">
                  <c:v>36.689464000000001</c:v>
                </c:pt>
                <c:pt idx="221">
                  <c:v>121.176546</c:v>
                </c:pt>
                <c:pt idx="222">
                  <c:v>157.61292142479525</c:v>
                </c:pt>
                <c:pt idx="223">
                  <c:v>157.61292142479525</c:v>
                </c:pt>
                <c:pt idx="224">
                  <c:v>157.61292142479525</c:v>
                </c:pt>
                <c:pt idx="225">
                  <c:v>157.61292142479525</c:v>
                </c:pt>
                <c:pt idx="226">
                  <c:v>157.61292142479525</c:v>
                </c:pt>
                <c:pt idx="227">
                  <c:v>157.61292142479525</c:v>
                </c:pt>
                <c:pt idx="228">
                  <c:v>157.61292142479525</c:v>
                </c:pt>
                <c:pt idx="229">
                  <c:v>157.61292142479525</c:v>
                </c:pt>
                <c:pt idx="230">
                  <c:v>112.453388</c:v>
                </c:pt>
                <c:pt idx="231">
                  <c:v>157.61292142479525</c:v>
                </c:pt>
                <c:pt idx="232">
                  <c:v>157.61292142479525</c:v>
                </c:pt>
                <c:pt idx="233">
                  <c:v>157.61292142479525</c:v>
                </c:pt>
                <c:pt idx="234">
                  <c:v>157.61292142479525</c:v>
                </c:pt>
                <c:pt idx="235">
                  <c:v>157.61292142479525</c:v>
                </c:pt>
                <c:pt idx="236">
                  <c:v>157.61292142479525</c:v>
                </c:pt>
                <c:pt idx="237">
                  <c:v>119.56389799999999</c:v>
                </c:pt>
                <c:pt idx="238">
                  <c:v>87.977356999999998</c:v>
                </c:pt>
                <c:pt idx="239">
                  <c:v>112.29498600000001</c:v>
                </c:pt>
                <c:pt idx="240">
                  <c:v>68.835535000000007</c:v>
                </c:pt>
                <c:pt idx="241">
                  <c:v>58.400517000000001</c:v>
                </c:pt>
                <c:pt idx="242">
                  <c:v>51.101296000000005</c:v>
                </c:pt>
                <c:pt idx="243">
                  <c:v>48.094987000000003</c:v>
                </c:pt>
                <c:pt idx="244">
                  <c:v>41.015277000000005</c:v>
                </c:pt>
                <c:pt idx="245">
                  <c:v>22.724927000000001</c:v>
                </c:pt>
                <c:pt idx="246">
                  <c:v>76.359437</c:v>
                </c:pt>
                <c:pt idx="247">
                  <c:v>82.357377999999997</c:v>
                </c:pt>
                <c:pt idx="248">
                  <c:v>122.930302</c:v>
                </c:pt>
                <c:pt idx="249">
                  <c:v>58.951243000000005</c:v>
                </c:pt>
                <c:pt idx="250">
                  <c:v>46.909008999999998</c:v>
                </c:pt>
                <c:pt idx="251">
                  <c:v>51.859757999999999</c:v>
                </c:pt>
                <c:pt idx="252">
                  <c:v>55.688370000000006</c:v>
                </c:pt>
                <c:pt idx="253">
                  <c:v>129.95999800000001</c:v>
                </c:pt>
                <c:pt idx="254">
                  <c:v>167.80155300000001</c:v>
                </c:pt>
                <c:pt idx="255">
                  <c:v>74.824323000000007</c:v>
                </c:pt>
                <c:pt idx="256">
                  <c:v>55.224654000000001</c:v>
                </c:pt>
                <c:pt idx="257">
                  <c:v>124.76865400000001</c:v>
                </c:pt>
                <c:pt idx="258">
                  <c:v>189.80912499999999</c:v>
                </c:pt>
                <c:pt idx="259">
                  <c:v>191.274371</c:v>
                </c:pt>
                <c:pt idx="260">
                  <c:v>192.26697404085689</c:v>
                </c:pt>
                <c:pt idx="261">
                  <c:v>192.26697404085689</c:v>
                </c:pt>
                <c:pt idx="262">
                  <c:v>192.26697404085689</c:v>
                </c:pt>
                <c:pt idx="263">
                  <c:v>192.26697404085689</c:v>
                </c:pt>
                <c:pt idx="264">
                  <c:v>192.26697404085689</c:v>
                </c:pt>
                <c:pt idx="265">
                  <c:v>192.26697404085689</c:v>
                </c:pt>
                <c:pt idx="266">
                  <c:v>155.30305999999999</c:v>
                </c:pt>
                <c:pt idx="267">
                  <c:v>78.354112000000015</c:v>
                </c:pt>
                <c:pt idx="268">
                  <c:v>59.711828999999994</c:v>
                </c:pt>
                <c:pt idx="269">
                  <c:v>45.159900999999998</c:v>
                </c:pt>
                <c:pt idx="270">
                  <c:v>128.33091400000001</c:v>
                </c:pt>
                <c:pt idx="271">
                  <c:v>192.26697404085689</c:v>
                </c:pt>
                <c:pt idx="272">
                  <c:v>192.26697404085689</c:v>
                </c:pt>
                <c:pt idx="273">
                  <c:v>192.26697404085689</c:v>
                </c:pt>
                <c:pt idx="274">
                  <c:v>192.26697404085689</c:v>
                </c:pt>
                <c:pt idx="275">
                  <c:v>190.74755400000001</c:v>
                </c:pt>
                <c:pt idx="276">
                  <c:v>200.76573055416785</c:v>
                </c:pt>
                <c:pt idx="277">
                  <c:v>162.64180500000001</c:v>
                </c:pt>
                <c:pt idx="278">
                  <c:v>120.744383</c:v>
                </c:pt>
                <c:pt idx="279">
                  <c:v>185.79829100000001</c:v>
                </c:pt>
                <c:pt idx="280">
                  <c:v>161.839415</c:v>
                </c:pt>
                <c:pt idx="281">
                  <c:v>139.65227200000001</c:v>
                </c:pt>
                <c:pt idx="282">
                  <c:v>94.027540999999999</c:v>
                </c:pt>
                <c:pt idx="283">
                  <c:v>67.082881</c:v>
                </c:pt>
                <c:pt idx="284">
                  <c:v>161.79557200000002</c:v>
                </c:pt>
                <c:pt idx="285">
                  <c:v>200.76573055416785</c:v>
                </c:pt>
                <c:pt idx="286">
                  <c:v>108.933109</c:v>
                </c:pt>
                <c:pt idx="287">
                  <c:v>41.669137999999997</c:v>
                </c:pt>
                <c:pt idx="288">
                  <c:v>157.639207</c:v>
                </c:pt>
                <c:pt idx="289">
                  <c:v>66.170907</c:v>
                </c:pt>
                <c:pt idx="290">
                  <c:v>118.31805300000001</c:v>
                </c:pt>
                <c:pt idx="291">
                  <c:v>183.91827900000001</c:v>
                </c:pt>
                <c:pt idx="292">
                  <c:v>177.07946100000001</c:v>
                </c:pt>
                <c:pt idx="293">
                  <c:v>108.664946</c:v>
                </c:pt>
                <c:pt idx="294">
                  <c:v>80.602721000000003</c:v>
                </c:pt>
                <c:pt idx="295">
                  <c:v>96.209157000000005</c:v>
                </c:pt>
                <c:pt idx="296">
                  <c:v>96.731923999999992</c:v>
                </c:pt>
                <c:pt idx="297">
                  <c:v>54.388354</c:v>
                </c:pt>
                <c:pt idx="298">
                  <c:v>52.171464999999998</c:v>
                </c:pt>
                <c:pt idx="299">
                  <c:v>67.393058000000011</c:v>
                </c:pt>
                <c:pt idx="300">
                  <c:v>200.76573055416785</c:v>
                </c:pt>
                <c:pt idx="301">
                  <c:v>200.76573055416785</c:v>
                </c:pt>
                <c:pt idx="302">
                  <c:v>200.76573055416785</c:v>
                </c:pt>
                <c:pt idx="303">
                  <c:v>169.08485000000002</c:v>
                </c:pt>
                <c:pt idx="304">
                  <c:v>200.76573055416785</c:v>
                </c:pt>
                <c:pt idx="305">
                  <c:v>199.78466669500514</c:v>
                </c:pt>
                <c:pt idx="306">
                  <c:v>193.34000002742434</c:v>
                </c:pt>
                <c:pt idx="307">
                  <c:v>193.34000002742434</c:v>
                </c:pt>
                <c:pt idx="308">
                  <c:v>193.34000002742434</c:v>
                </c:pt>
                <c:pt idx="309">
                  <c:v>193.34000002742434</c:v>
                </c:pt>
                <c:pt idx="310">
                  <c:v>193.34000002742434</c:v>
                </c:pt>
                <c:pt idx="311">
                  <c:v>193.34000002742434</c:v>
                </c:pt>
                <c:pt idx="312">
                  <c:v>172.75144</c:v>
                </c:pt>
                <c:pt idx="313">
                  <c:v>193.34000002742434</c:v>
                </c:pt>
                <c:pt idx="314">
                  <c:v>149.84729300000001</c:v>
                </c:pt>
                <c:pt idx="315">
                  <c:v>74.675736000000001</c:v>
                </c:pt>
                <c:pt idx="316">
                  <c:v>89.800333999999992</c:v>
                </c:pt>
                <c:pt idx="317">
                  <c:v>148.69320400000001</c:v>
                </c:pt>
                <c:pt idx="318">
                  <c:v>56.137732999999997</c:v>
                </c:pt>
                <c:pt idx="319">
                  <c:v>149.07390900000001</c:v>
                </c:pt>
                <c:pt idx="320">
                  <c:v>193.34000002742434</c:v>
                </c:pt>
                <c:pt idx="321">
                  <c:v>193.34000002742434</c:v>
                </c:pt>
                <c:pt idx="322">
                  <c:v>113.73943300000001</c:v>
                </c:pt>
                <c:pt idx="323">
                  <c:v>116.548064</c:v>
                </c:pt>
                <c:pt idx="324">
                  <c:v>130.29440600000001</c:v>
                </c:pt>
                <c:pt idx="325">
                  <c:v>70.048262000000008</c:v>
                </c:pt>
                <c:pt idx="326">
                  <c:v>47.687173999999999</c:v>
                </c:pt>
                <c:pt idx="327">
                  <c:v>119.42298699999999</c:v>
                </c:pt>
                <c:pt idx="328">
                  <c:v>133.073207</c:v>
                </c:pt>
                <c:pt idx="329">
                  <c:v>54.533076000000001</c:v>
                </c:pt>
                <c:pt idx="330">
                  <c:v>193.34000002742434</c:v>
                </c:pt>
                <c:pt idx="331">
                  <c:v>109.598991</c:v>
                </c:pt>
                <c:pt idx="332">
                  <c:v>36.647103000000001</c:v>
                </c:pt>
                <c:pt idx="333">
                  <c:v>153.997535</c:v>
                </c:pt>
                <c:pt idx="334">
                  <c:v>193.34000002742434</c:v>
                </c:pt>
                <c:pt idx="335">
                  <c:v>193.34000002742434</c:v>
                </c:pt>
                <c:pt idx="336">
                  <c:v>85.191224000000005</c:v>
                </c:pt>
                <c:pt idx="337">
                  <c:v>119.91842</c:v>
                </c:pt>
                <c:pt idx="338">
                  <c:v>95.39755199999999</c:v>
                </c:pt>
                <c:pt idx="339">
                  <c:v>159.82570822226702</c:v>
                </c:pt>
                <c:pt idx="340">
                  <c:v>159.82570822226702</c:v>
                </c:pt>
                <c:pt idx="341">
                  <c:v>87.762314000000003</c:v>
                </c:pt>
                <c:pt idx="342">
                  <c:v>75.185068999999999</c:v>
                </c:pt>
                <c:pt idx="343">
                  <c:v>64.449962999999997</c:v>
                </c:pt>
                <c:pt idx="344">
                  <c:v>87.743884000000008</c:v>
                </c:pt>
                <c:pt idx="345">
                  <c:v>81.505103000000005</c:v>
                </c:pt>
                <c:pt idx="346">
                  <c:v>70.531351999999998</c:v>
                </c:pt>
                <c:pt idx="347">
                  <c:v>103.151787</c:v>
                </c:pt>
                <c:pt idx="348">
                  <c:v>74.569249999999997</c:v>
                </c:pt>
                <c:pt idx="349">
                  <c:v>98.348529999999997</c:v>
                </c:pt>
                <c:pt idx="350">
                  <c:v>159.82570822226702</c:v>
                </c:pt>
                <c:pt idx="351">
                  <c:v>159.82570822226702</c:v>
                </c:pt>
                <c:pt idx="352">
                  <c:v>159.82570822226702</c:v>
                </c:pt>
                <c:pt idx="353">
                  <c:v>47.134995000000004</c:v>
                </c:pt>
                <c:pt idx="354">
                  <c:v>72.963993000000002</c:v>
                </c:pt>
                <c:pt idx="355">
                  <c:v>133.626476</c:v>
                </c:pt>
                <c:pt idx="356">
                  <c:v>159.82570822226702</c:v>
                </c:pt>
                <c:pt idx="357">
                  <c:v>130.76642799999999</c:v>
                </c:pt>
                <c:pt idx="358">
                  <c:v>60.852269999999997</c:v>
                </c:pt>
                <c:pt idx="359">
                  <c:v>82.626198000000002</c:v>
                </c:pt>
                <c:pt idx="360">
                  <c:v>35.884959000000002</c:v>
                </c:pt>
                <c:pt idx="361">
                  <c:v>57.652974</c:v>
                </c:pt>
                <c:pt idx="362">
                  <c:v>114.834345</c:v>
                </c:pt>
                <c:pt idx="363">
                  <c:v>159.82570822226702</c:v>
                </c:pt>
                <c:pt idx="364">
                  <c:v>159.82570822226702</c:v>
                </c:pt>
                <c:pt idx="365">
                  <c:v>159.82570822226702</c:v>
                </c:pt>
                <c:pt idx="366">
                  <c:v>143.70168177852719</c:v>
                </c:pt>
                <c:pt idx="367">
                  <c:v>143.70168177852719</c:v>
                </c:pt>
                <c:pt idx="368">
                  <c:v>66.364699999999999</c:v>
                </c:pt>
                <c:pt idx="369">
                  <c:v>143.70168177852719</c:v>
                </c:pt>
                <c:pt idx="370">
                  <c:v>109.6463</c:v>
                </c:pt>
                <c:pt idx="371">
                  <c:v>50.775599999999997</c:v>
                </c:pt>
                <c:pt idx="372">
                  <c:v>143.70168177852719</c:v>
                </c:pt>
                <c:pt idx="373">
                  <c:v>112.37039999999999</c:v>
                </c:pt>
                <c:pt idx="374">
                  <c:v>105.0574</c:v>
                </c:pt>
                <c:pt idx="375">
                  <c:v>143.70168177852719</c:v>
                </c:pt>
                <c:pt idx="376">
                  <c:v>143.70168177852719</c:v>
                </c:pt>
                <c:pt idx="377">
                  <c:v>66.422300000000007</c:v>
                </c:pt>
                <c:pt idx="378">
                  <c:v>69.722499999999997</c:v>
                </c:pt>
                <c:pt idx="379">
                  <c:v>139.37970000000001</c:v>
                </c:pt>
                <c:pt idx="380">
                  <c:v>143.70168177852719</c:v>
                </c:pt>
                <c:pt idx="381">
                  <c:v>143.70168177852719</c:v>
                </c:pt>
                <c:pt idx="382">
                  <c:v>117.4344</c:v>
                </c:pt>
                <c:pt idx="383">
                  <c:v>97.972300000000004</c:v>
                </c:pt>
                <c:pt idx="384">
                  <c:v>105.27129999999998</c:v>
                </c:pt>
                <c:pt idx="385">
                  <c:v>53.536200000000001</c:v>
                </c:pt>
                <c:pt idx="386">
                  <c:v>49.512100000000004</c:v>
                </c:pt>
                <c:pt idx="387">
                  <c:v>48.968400000000003</c:v>
                </c:pt>
                <c:pt idx="388">
                  <c:v>143.70168177852719</c:v>
                </c:pt>
                <c:pt idx="389">
                  <c:v>143.70168177852719</c:v>
                </c:pt>
                <c:pt idx="390">
                  <c:v>143.70168177852719</c:v>
                </c:pt>
                <c:pt idx="391">
                  <c:v>143.70168177852719</c:v>
                </c:pt>
                <c:pt idx="392">
                  <c:v>143.70168177852719</c:v>
                </c:pt>
                <c:pt idx="393">
                  <c:v>117.92910000000001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Dat_02!$C$3:$C$399</c:f>
              <c:numCache>
                <c:formatCode>#,##0.0</c:formatCode>
                <c:ptCount val="397"/>
                <c:pt idx="0">
                  <c:v>105.74578503098869</c:v>
                </c:pt>
                <c:pt idx="1">
                  <c:v>100.10085957899055</c:v>
                </c:pt>
                <c:pt idx="2">
                  <c:v>102.84508728298869</c:v>
                </c:pt>
                <c:pt idx="3">
                  <c:v>101.27597645099054</c:v>
                </c:pt>
                <c:pt idx="4">
                  <c:v>93.979603794990538</c:v>
                </c:pt>
                <c:pt idx="5">
                  <c:v>113.62013143498868</c:v>
                </c:pt>
                <c:pt idx="6">
                  <c:v>103.96619035099054</c:v>
                </c:pt>
                <c:pt idx="7">
                  <c:v>66.240335729308811</c:v>
                </c:pt>
                <c:pt idx="8">
                  <c:v>74.459838409306926</c:v>
                </c:pt>
                <c:pt idx="9">
                  <c:v>83.681761461306934</c:v>
                </c:pt>
                <c:pt idx="10">
                  <c:v>75.979343089306937</c:v>
                </c:pt>
                <c:pt idx="11">
                  <c:v>66.332061533306927</c:v>
                </c:pt>
                <c:pt idx="12">
                  <c:v>71.994792609306927</c:v>
                </c:pt>
                <c:pt idx="13">
                  <c:v>75.318443213308797</c:v>
                </c:pt>
                <c:pt idx="14">
                  <c:v>74.387238174155129</c:v>
                </c:pt>
                <c:pt idx="15">
                  <c:v>68.013996766156993</c:v>
                </c:pt>
                <c:pt idx="16">
                  <c:v>65.746196786157</c:v>
                </c:pt>
                <c:pt idx="17">
                  <c:v>64.555813354155134</c:v>
                </c:pt>
                <c:pt idx="18">
                  <c:v>60.693564762158857</c:v>
                </c:pt>
                <c:pt idx="19">
                  <c:v>72.660255906155129</c:v>
                </c:pt>
                <c:pt idx="20">
                  <c:v>76.323855826155139</c:v>
                </c:pt>
                <c:pt idx="21">
                  <c:v>66.072444093736294</c:v>
                </c:pt>
                <c:pt idx="22">
                  <c:v>60.112883253734438</c:v>
                </c:pt>
                <c:pt idx="23">
                  <c:v>59.233670805736296</c:v>
                </c:pt>
                <c:pt idx="24">
                  <c:v>57.441988131732572</c:v>
                </c:pt>
                <c:pt idx="25">
                  <c:v>54.705956471738155</c:v>
                </c:pt>
                <c:pt idx="26">
                  <c:v>58.482604127732571</c:v>
                </c:pt>
                <c:pt idx="27">
                  <c:v>53.428196333734434</c:v>
                </c:pt>
                <c:pt idx="28">
                  <c:v>47.014110174643342</c:v>
                </c:pt>
                <c:pt idx="29">
                  <c:v>47.436331922641486</c:v>
                </c:pt>
                <c:pt idx="30">
                  <c:v>54.150712124643348</c:v>
                </c:pt>
                <c:pt idx="31">
                  <c:v>46.035379642641487</c:v>
                </c:pt>
                <c:pt idx="32">
                  <c:v>41.264862216643344</c:v>
                </c:pt>
                <c:pt idx="33">
                  <c:v>49.679692986643339</c:v>
                </c:pt>
                <c:pt idx="34">
                  <c:v>42.171462116641479</c:v>
                </c:pt>
                <c:pt idx="35">
                  <c:v>44.143722011716378</c:v>
                </c:pt>
                <c:pt idx="36">
                  <c:v>41.298196523716378</c:v>
                </c:pt>
                <c:pt idx="37">
                  <c:v>46.56123279171824</c:v>
                </c:pt>
                <c:pt idx="38">
                  <c:v>36.393345447716378</c:v>
                </c:pt>
                <c:pt idx="39">
                  <c:v>36.232871243718243</c:v>
                </c:pt>
                <c:pt idx="40">
                  <c:v>34.968789279718237</c:v>
                </c:pt>
                <c:pt idx="41">
                  <c:v>40.611010139716377</c:v>
                </c:pt>
                <c:pt idx="42">
                  <c:v>39.255406186815591</c:v>
                </c:pt>
                <c:pt idx="43">
                  <c:v>28.645551794815596</c:v>
                </c:pt>
                <c:pt idx="44">
                  <c:v>32.449258178815597</c:v>
                </c:pt>
                <c:pt idx="45">
                  <c:v>29.766808250813732</c:v>
                </c:pt>
                <c:pt idx="46">
                  <c:v>32.918091950815594</c:v>
                </c:pt>
                <c:pt idx="47">
                  <c:v>39.100855578817459</c:v>
                </c:pt>
                <c:pt idx="48">
                  <c:v>30.570647338813732</c:v>
                </c:pt>
                <c:pt idx="49">
                  <c:v>41.692067397653197</c:v>
                </c:pt>
                <c:pt idx="50">
                  <c:v>34.647865205653197</c:v>
                </c:pt>
                <c:pt idx="51">
                  <c:v>40.431819057653193</c:v>
                </c:pt>
                <c:pt idx="52">
                  <c:v>28.847656745655055</c:v>
                </c:pt>
                <c:pt idx="53">
                  <c:v>27.14505994765133</c:v>
                </c:pt>
                <c:pt idx="54">
                  <c:v>32.887696653653201</c:v>
                </c:pt>
                <c:pt idx="55">
                  <c:v>46.072319117655063</c:v>
                </c:pt>
                <c:pt idx="56">
                  <c:v>29.632670615292451</c:v>
                </c:pt>
                <c:pt idx="57">
                  <c:v>25.568771355296178</c:v>
                </c:pt>
                <c:pt idx="58">
                  <c:v>35.395922383292444</c:v>
                </c:pt>
                <c:pt idx="59">
                  <c:v>19.287346891294312</c:v>
                </c:pt>
                <c:pt idx="60">
                  <c:v>18.160907819294312</c:v>
                </c:pt>
                <c:pt idx="61">
                  <c:v>29.007171399294318</c:v>
                </c:pt>
                <c:pt idx="62">
                  <c:v>23.823512133292454</c:v>
                </c:pt>
                <c:pt idx="63">
                  <c:v>24.15909229432453</c:v>
                </c:pt>
                <c:pt idx="64">
                  <c:v>24.506795548322668</c:v>
                </c:pt>
                <c:pt idx="65">
                  <c:v>40.253782306324531</c:v>
                </c:pt>
                <c:pt idx="66">
                  <c:v>13.163794920322667</c:v>
                </c:pt>
                <c:pt idx="67">
                  <c:v>7.1853347363226643</c:v>
                </c:pt>
                <c:pt idx="68">
                  <c:v>8.1221073823245309</c:v>
                </c:pt>
                <c:pt idx="69">
                  <c:v>10.875426208322663</c:v>
                </c:pt>
                <c:pt idx="70">
                  <c:v>20.650463620394113</c:v>
                </c:pt>
                <c:pt idx="71">
                  <c:v>33.778305168395981</c:v>
                </c:pt>
                <c:pt idx="72">
                  <c:v>47.432199778394121</c:v>
                </c:pt>
                <c:pt idx="73">
                  <c:v>12.600019404394116</c:v>
                </c:pt>
                <c:pt idx="74">
                  <c:v>5.0361356023959747</c:v>
                </c:pt>
                <c:pt idx="75">
                  <c:v>19.988557580394112</c:v>
                </c:pt>
                <c:pt idx="76">
                  <c:v>17.970239188394117</c:v>
                </c:pt>
                <c:pt idx="77">
                  <c:v>11.188074630132848</c:v>
                </c:pt>
                <c:pt idx="78">
                  <c:v>7.9383837181347117</c:v>
                </c:pt>
                <c:pt idx="79">
                  <c:v>9.7740682381328519</c:v>
                </c:pt>
                <c:pt idx="80">
                  <c:v>1.0667163581328496</c:v>
                </c:pt>
                <c:pt idx="81">
                  <c:v>3.5554506941309882</c:v>
                </c:pt>
                <c:pt idx="82">
                  <c:v>4.9836924981347108</c:v>
                </c:pt>
                <c:pt idx="83">
                  <c:v>5.8266570341328476</c:v>
                </c:pt>
                <c:pt idx="84">
                  <c:v>4.6114432504418943</c:v>
                </c:pt>
                <c:pt idx="85">
                  <c:v>2.967899526440029</c:v>
                </c:pt>
                <c:pt idx="86">
                  <c:v>1.8458410324400247</c:v>
                </c:pt>
                <c:pt idx="87">
                  <c:v>5.8290649124418925</c:v>
                </c:pt>
                <c:pt idx="88">
                  <c:v>4.9197075944381652</c:v>
                </c:pt>
                <c:pt idx="89">
                  <c:v>4.0195875144418896</c:v>
                </c:pt>
                <c:pt idx="90">
                  <c:v>3.7050798184390952</c:v>
                </c:pt>
                <c:pt idx="91">
                  <c:v>2.4359459225340325</c:v>
                </c:pt>
                <c:pt idx="92">
                  <c:v>7.9221372285340328</c:v>
                </c:pt>
                <c:pt idx="93">
                  <c:v>8.0711002285349682</c:v>
                </c:pt>
                <c:pt idx="94">
                  <c:v>2.3038681005331019</c:v>
                </c:pt>
                <c:pt idx="95">
                  <c:v>2.2580781045358962</c:v>
                </c:pt>
                <c:pt idx="96">
                  <c:v>8.6118408425331001</c:v>
                </c:pt>
                <c:pt idx="97">
                  <c:v>12.310718754534035</c:v>
                </c:pt>
                <c:pt idx="98">
                  <c:v>13.944522399182118</c:v>
                </c:pt>
                <c:pt idx="99">
                  <c:v>7.5507522591811869</c:v>
                </c:pt>
                <c:pt idx="100">
                  <c:v>9.3952813591811868</c:v>
                </c:pt>
                <c:pt idx="101">
                  <c:v>7.8897853671830527</c:v>
                </c:pt>
                <c:pt idx="102">
                  <c:v>1.0686120271802537</c:v>
                </c:pt>
                <c:pt idx="103">
                  <c:v>2.4965270811811862</c:v>
                </c:pt>
                <c:pt idx="104">
                  <c:v>7.1457263491811904</c:v>
                </c:pt>
                <c:pt idx="105">
                  <c:v>12.498075670538375</c:v>
                </c:pt>
                <c:pt idx="106">
                  <c:v>6.7643885145355815</c:v>
                </c:pt>
                <c:pt idx="107">
                  <c:v>10.198593332538374</c:v>
                </c:pt>
                <c:pt idx="108">
                  <c:v>6.5070954045346516</c:v>
                </c:pt>
                <c:pt idx="109">
                  <c:v>5.232278386536513</c:v>
                </c:pt>
                <c:pt idx="110">
                  <c:v>10.958174302537445</c:v>
                </c:pt>
                <c:pt idx="111">
                  <c:v>9.7328370045374459</c:v>
                </c:pt>
                <c:pt idx="112">
                  <c:v>13.338799306264452</c:v>
                </c:pt>
                <c:pt idx="113">
                  <c:v>16.765634846264454</c:v>
                </c:pt>
                <c:pt idx="114">
                  <c:v>17.646623842265384</c:v>
                </c:pt>
                <c:pt idx="115">
                  <c:v>9.7638023182635223</c:v>
                </c:pt>
                <c:pt idx="116">
                  <c:v>6.1928482722663176</c:v>
                </c:pt>
                <c:pt idx="117">
                  <c:v>21.388576054264458</c:v>
                </c:pt>
                <c:pt idx="118">
                  <c:v>26.523354198264453</c:v>
                </c:pt>
                <c:pt idx="119">
                  <c:v>22.040494261266648</c:v>
                </c:pt>
                <c:pt idx="120">
                  <c:v>28.383828925263849</c:v>
                </c:pt>
                <c:pt idx="121">
                  <c:v>25.552226657266647</c:v>
                </c:pt>
                <c:pt idx="122">
                  <c:v>15.920048253264779</c:v>
                </c:pt>
                <c:pt idx="123">
                  <c:v>1.0574971092657142</c:v>
                </c:pt>
                <c:pt idx="124">
                  <c:v>6.8017746692666474</c:v>
                </c:pt>
                <c:pt idx="125">
                  <c:v>7.4549108792647818</c:v>
                </c:pt>
                <c:pt idx="126">
                  <c:v>9.4749125041668165</c:v>
                </c:pt>
                <c:pt idx="127">
                  <c:v>7.5681810981686795</c:v>
                </c:pt>
                <c:pt idx="128">
                  <c:v>4.8948287881677501</c:v>
                </c:pt>
                <c:pt idx="129">
                  <c:v>8.5982141721677507</c:v>
                </c:pt>
                <c:pt idx="130">
                  <c:v>9.1360089501677511</c:v>
                </c:pt>
                <c:pt idx="131">
                  <c:v>19.102409328166818</c:v>
                </c:pt>
                <c:pt idx="132">
                  <c:v>9.2524961541686785</c:v>
                </c:pt>
                <c:pt idx="133">
                  <c:v>17.113809906556309</c:v>
                </c:pt>
                <c:pt idx="134">
                  <c:v>25.507597080556312</c:v>
                </c:pt>
                <c:pt idx="135">
                  <c:v>20.034511860554449</c:v>
                </c:pt>
                <c:pt idx="136">
                  <c:v>3.6371299425572396</c:v>
                </c:pt>
                <c:pt idx="137">
                  <c:v>2.6742494705553765</c:v>
                </c:pt>
                <c:pt idx="138">
                  <c:v>40.739630954557242</c:v>
                </c:pt>
                <c:pt idx="139">
                  <c:v>39.242641318555378</c:v>
                </c:pt>
                <c:pt idx="140">
                  <c:v>23.118648947825168</c:v>
                </c:pt>
                <c:pt idx="141">
                  <c:v>27.61844785182517</c:v>
                </c:pt>
                <c:pt idx="142">
                  <c:v>6.5242940318261029</c:v>
                </c:pt>
                <c:pt idx="143">
                  <c:v>5.9345660678251697</c:v>
                </c:pt>
                <c:pt idx="144">
                  <c:v>2.0039890278251695</c:v>
                </c:pt>
                <c:pt idx="145">
                  <c:v>10.812123067824235</c:v>
                </c:pt>
                <c:pt idx="146">
                  <c:v>6.8628073918270314</c:v>
                </c:pt>
                <c:pt idx="147">
                  <c:v>21.66226604055921</c:v>
                </c:pt>
                <c:pt idx="148">
                  <c:v>22.57161161256014</c:v>
                </c:pt>
                <c:pt idx="149">
                  <c:v>19.632589916559212</c:v>
                </c:pt>
                <c:pt idx="150">
                  <c:v>13.274553664561074</c:v>
                </c:pt>
                <c:pt idx="151">
                  <c:v>11.291133864560143</c:v>
                </c:pt>
                <c:pt idx="152">
                  <c:v>24.859265244560142</c:v>
                </c:pt>
                <c:pt idx="153">
                  <c:v>14.781061360559208</c:v>
                </c:pt>
                <c:pt idx="154">
                  <c:v>6.2565393393767081</c:v>
                </c:pt>
                <c:pt idx="155">
                  <c:v>10.3045557753795</c:v>
                </c:pt>
                <c:pt idx="156">
                  <c:v>15.241644839375775</c:v>
                </c:pt>
                <c:pt idx="157">
                  <c:v>2.7889515433776397</c:v>
                </c:pt>
                <c:pt idx="158">
                  <c:v>3.2068728873776382</c:v>
                </c:pt>
                <c:pt idx="159">
                  <c:v>9.1855651673767067</c:v>
                </c:pt>
                <c:pt idx="160">
                  <c:v>11.677231503377639</c:v>
                </c:pt>
                <c:pt idx="161">
                  <c:v>10.996567968998283</c:v>
                </c:pt>
                <c:pt idx="162">
                  <c:v>12.459002417001077</c:v>
                </c:pt>
                <c:pt idx="163">
                  <c:v>8.7930956969982841</c:v>
                </c:pt>
                <c:pt idx="164">
                  <c:v>2.3732397330001476</c:v>
                </c:pt>
                <c:pt idx="165">
                  <c:v>1.316133279000147</c:v>
                </c:pt>
                <c:pt idx="166">
                  <c:v>4.5086452089992166</c:v>
                </c:pt>
                <c:pt idx="167">
                  <c:v>9.1268459910001472</c:v>
                </c:pt>
                <c:pt idx="168">
                  <c:v>35.163272275212989</c:v>
                </c:pt>
                <c:pt idx="169">
                  <c:v>45.962849463213928</c:v>
                </c:pt>
                <c:pt idx="170">
                  <c:v>44.609275749213928</c:v>
                </c:pt>
                <c:pt idx="171">
                  <c:v>37.402150681213925</c:v>
                </c:pt>
                <c:pt idx="172">
                  <c:v>48.838777803214853</c:v>
                </c:pt>
                <c:pt idx="173">
                  <c:v>71.58681603721206</c:v>
                </c:pt>
                <c:pt idx="174">
                  <c:v>67.130447513212999</c:v>
                </c:pt>
                <c:pt idx="175">
                  <c:v>69.624279461879198</c:v>
                </c:pt>
                <c:pt idx="176">
                  <c:v>65.795393141877341</c:v>
                </c:pt>
                <c:pt idx="177">
                  <c:v>59.146039661877346</c:v>
                </c:pt>
                <c:pt idx="178">
                  <c:v>50.330193125876413</c:v>
                </c:pt>
                <c:pt idx="179">
                  <c:v>53.567178997879211</c:v>
                </c:pt>
                <c:pt idx="180">
                  <c:v>64.463528269877344</c:v>
                </c:pt>
                <c:pt idx="181">
                  <c:v>70.271443819877348</c:v>
                </c:pt>
                <c:pt idx="182">
                  <c:v>57.926969861749711</c:v>
                </c:pt>
                <c:pt idx="183">
                  <c:v>48.899821057750643</c:v>
                </c:pt>
                <c:pt idx="184">
                  <c:v>32.73462340975064</c:v>
                </c:pt>
                <c:pt idx="185">
                  <c:v>33.38881780174971</c:v>
                </c:pt>
                <c:pt idx="186">
                  <c:v>39.345418997751572</c:v>
                </c:pt>
                <c:pt idx="187">
                  <c:v>49.566678269750639</c:v>
                </c:pt>
                <c:pt idx="188">
                  <c:v>55.287790661749703</c:v>
                </c:pt>
                <c:pt idx="189">
                  <c:v>96.676974272140029</c:v>
                </c:pt>
                <c:pt idx="190">
                  <c:v>97.143881774139075</c:v>
                </c:pt>
                <c:pt idx="191">
                  <c:v>99.433973608140022</c:v>
                </c:pt>
                <c:pt idx="192">
                  <c:v>100.54868697614002</c:v>
                </c:pt>
                <c:pt idx="193">
                  <c:v>100.13652210214002</c:v>
                </c:pt>
                <c:pt idx="194">
                  <c:v>103.71821768413909</c:v>
                </c:pt>
                <c:pt idx="195">
                  <c:v>108.03057053814095</c:v>
                </c:pt>
                <c:pt idx="196">
                  <c:v>169.51385566546199</c:v>
                </c:pt>
                <c:pt idx="197">
                  <c:v>179.05990190546009</c:v>
                </c:pt>
                <c:pt idx="198">
                  <c:v>175.82401766546013</c:v>
                </c:pt>
                <c:pt idx="199">
                  <c:v>172.45193314546199</c:v>
                </c:pt>
                <c:pt idx="200">
                  <c:v>168.65561138546013</c:v>
                </c:pt>
                <c:pt idx="201">
                  <c:v>177.02247349546104</c:v>
                </c:pt>
                <c:pt idx="202">
                  <c:v>191.33918294546015</c:v>
                </c:pt>
                <c:pt idx="203">
                  <c:v>165.67905746046273</c:v>
                </c:pt>
                <c:pt idx="204">
                  <c:v>164.62326708046365</c:v>
                </c:pt>
                <c:pt idx="205">
                  <c:v>142.68954312046458</c:v>
                </c:pt>
                <c:pt idx="206">
                  <c:v>149.94975210046366</c:v>
                </c:pt>
                <c:pt idx="207">
                  <c:v>152.78424521046364</c:v>
                </c:pt>
                <c:pt idx="208">
                  <c:v>160.68922480046365</c:v>
                </c:pt>
                <c:pt idx="209">
                  <c:v>154.97288004046177</c:v>
                </c:pt>
                <c:pt idx="210">
                  <c:v>208.89603719452077</c:v>
                </c:pt>
                <c:pt idx="211">
                  <c:v>218.69629402451983</c:v>
                </c:pt>
                <c:pt idx="212">
                  <c:v>228.57109474451983</c:v>
                </c:pt>
                <c:pt idx="213">
                  <c:v>214.70374978452077</c:v>
                </c:pt>
                <c:pt idx="214">
                  <c:v>218.2287677045189</c:v>
                </c:pt>
                <c:pt idx="215">
                  <c:v>220.55566256452076</c:v>
                </c:pt>
                <c:pt idx="216">
                  <c:v>238.30345646452074</c:v>
                </c:pt>
                <c:pt idx="217">
                  <c:v>156.9385402917531</c:v>
                </c:pt>
                <c:pt idx="218">
                  <c:v>156.32882797175404</c:v>
                </c:pt>
                <c:pt idx="219">
                  <c:v>145.6949723417531</c:v>
                </c:pt>
                <c:pt idx="220">
                  <c:v>138.44655853175311</c:v>
                </c:pt>
                <c:pt idx="221">
                  <c:v>123.6557726717531</c:v>
                </c:pt>
                <c:pt idx="222">
                  <c:v>121.25891309175216</c:v>
                </c:pt>
                <c:pt idx="223">
                  <c:v>130.25936048375311</c:v>
                </c:pt>
                <c:pt idx="224">
                  <c:v>138.67852652671945</c:v>
                </c:pt>
                <c:pt idx="225">
                  <c:v>127.65946454672039</c:v>
                </c:pt>
                <c:pt idx="226">
                  <c:v>135.44948644671851</c:v>
                </c:pt>
                <c:pt idx="227">
                  <c:v>142.35783714671945</c:v>
                </c:pt>
                <c:pt idx="228">
                  <c:v>136.75510288672038</c:v>
                </c:pt>
                <c:pt idx="229">
                  <c:v>157.62298900672036</c:v>
                </c:pt>
                <c:pt idx="230">
                  <c:v>173.70177067671943</c:v>
                </c:pt>
                <c:pt idx="231">
                  <c:v>334.33582489784095</c:v>
                </c:pt>
                <c:pt idx="232">
                  <c:v>332.77180704184462</c:v>
                </c:pt>
                <c:pt idx="233">
                  <c:v>354.7552728558428</c:v>
                </c:pt>
                <c:pt idx="234">
                  <c:v>354.47881043784469</c:v>
                </c:pt>
                <c:pt idx="235">
                  <c:v>343.6142677478428</c:v>
                </c:pt>
                <c:pt idx="236">
                  <c:v>350.85995438784465</c:v>
                </c:pt>
                <c:pt idx="237">
                  <c:v>355.5669529878428</c:v>
                </c:pt>
                <c:pt idx="238">
                  <c:v>172.92981326917945</c:v>
                </c:pt>
                <c:pt idx="239">
                  <c:v>174.74706976918131</c:v>
                </c:pt>
                <c:pt idx="240">
                  <c:v>178.61956586918316</c:v>
                </c:pt>
                <c:pt idx="241">
                  <c:v>175.30934110117946</c:v>
                </c:pt>
                <c:pt idx="242">
                  <c:v>165.08533139318132</c:v>
                </c:pt>
                <c:pt idx="243">
                  <c:v>163.68921035718131</c:v>
                </c:pt>
                <c:pt idx="244">
                  <c:v>161.17847208718877</c:v>
                </c:pt>
                <c:pt idx="245">
                  <c:v>184.28144213992655</c:v>
                </c:pt>
                <c:pt idx="246">
                  <c:v>191.98249320592654</c:v>
                </c:pt>
                <c:pt idx="247">
                  <c:v>184.82002859392654</c:v>
                </c:pt>
                <c:pt idx="248">
                  <c:v>172.69258700392467</c:v>
                </c:pt>
                <c:pt idx="249">
                  <c:v>159.62570620392654</c:v>
                </c:pt>
                <c:pt idx="250">
                  <c:v>163.10893749992655</c:v>
                </c:pt>
                <c:pt idx="251">
                  <c:v>178.37745706792657</c:v>
                </c:pt>
                <c:pt idx="252">
                  <c:v>184.30236432720474</c:v>
                </c:pt>
                <c:pt idx="253">
                  <c:v>167.72312205720473</c:v>
                </c:pt>
                <c:pt idx="254">
                  <c:v>172.46751310720475</c:v>
                </c:pt>
                <c:pt idx="255">
                  <c:v>146.39772162920474</c:v>
                </c:pt>
                <c:pt idx="256">
                  <c:v>143.13331812520474</c:v>
                </c:pt>
                <c:pt idx="257">
                  <c:v>167.97807088120473</c:v>
                </c:pt>
                <c:pt idx="258">
                  <c:v>161.94725678920472</c:v>
                </c:pt>
                <c:pt idx="259">
                  <c:v>109.49582320692852</c:v>
                </c:pt>
                <c:pt idx="260">
                  <c:v>102.67586179493038</c:v>
                </c:pt>
                <c:pt idx="261">
                  <c:v>95.39468468092852</c:v>
                </c:pt>
                <c:pt idx="262">
                  <c:v>78.374164868930379</c:v>
                </c:pt>
                <c:pt idx="263">
                  <c:v>81.129962914928512</c:v>
                </c:pt>
                <c:pt idx="264">
                  <c:v>107.03590699893039</c:v>
                </c:pt>
                <c:pt idx="265">
                  <c:v>109.99561480092852</c:v>
                </c:pt>
                <c:pt idx="266">
                  <c:v>156.58368622485577</c:v>
                </c:pt>
                <c:pt idx="267">
                  <c:v>153.58304342085762</c:v>
                </c:pt>
                <c:pt idx="268">
                  <c:v>158.12235552485575</c:v>
                </c:pt>
                <c:pt idx="269">
                  <c:v>141.99157814085578</c:v>
                </c:pt>
                <c:pt idx="270">
                  <c:v>112.88597481685575</c:v>
                </c:pt>
                <c:pt idx="271">
                  <c:v>106.23869020485763</c:v>
                </c:pt>
                <c:pt idx="272">
                  <c:v>117.17310467885576</c:v>
                </c:pt>
                <c:pt idx="273">
                  <c:v>163.03294659618942</c:v>
                </c:pt>
                <c:pt idx="274">
                  <c:v>149.19285034619128</c:v>
                </c:pt>
                <c:pt idx="275">
                  <c:v>155.9150725441857</c:v>
                </c:pt>
                <c:pt idx="276">
                  <c:v>145.22588934219127</c:v>
                </c:pt>
                <c:pt idx="277">
                  <c:v>144.93629586419132</c:v>
                </c:pt>
                <c:pt idx="278">
                  <c:v>153.95467699618942</c:v>
                </c:pt>
                <c:pt idx="279">
                  <c:v>147.42883619619315</c:v>
                </c:pt>
                <c:pt idx="280">
                  <c:v>101.07640066068176</c:v>
                </c:pt>
                <c:pt idx="281">
                  <c:v>119.89341306868175</c:v>
                </c:pt>
                <c:pt idx="282">
                  <c:v>132.50550094868177</c:v>
                </c:pt>
                <c:pt idx="283">
                  <c:v>111.28489861868175</c:v>
                </c:pt>
                <c:pt idx="284">
                  <c:v>81.630615828679893</c:v>
                </c:pt>
                <c:pt idx="285">
                  <c:v>93.520249556683609</c:v>
                </c:pt>
                <c:pt idx="286">
                  <c:v>120.85801470868363</c:v>
                </c:pt>
                <c:pt idx="287">
                  <c:v>138.6151154695182</c:v>
                </c:pt>
                <c:pt idx="288">
                  <c:v>96.82283322951821</c:v>
                </c:pt>
                <c:pt idx="289">
                  <c:v>124.76379878952007</c:v>
                </c:pt>
                <c:pt idx="290">
                  <c:v>77.748550899514484</c:v>
                </c:pt>
                <c:pt idx="291">
                  <c:v>60.013906629521927</c:v>
                </c:pt>
                <c:pt idx="292">
                  <c:v>83.613772823518204</c:v>
                </c:pt>
                <c:pt idx="293">
                  <c:v>108.03518642952007</c:v>
                </c:pt>
                <c:pt idx="294">
                  <c:v>106.5013032588887</c:v>
                </c:pt>
                <c:pt idx="295">
                  <c:v>108.2347364308887</c:v>
                </c:pt>
                <c:pt idx="296">
                  <c:v>96.360344498890569</c:v>
                </c:pt>
                <c:pt idx="297">
                  <c:v>87.226799430888704</c:v>
                </c:pt>
                <c:pt idx="298">
                  <c:v>70.259251382890568</c:v>
                </c:pt>
                <c:pt idx="299">
                  <c:v>100.42025046088871</c:v>
                </c:pt>
                <c:pt idx="300">
                  <c:v>64.318272080890566</c:v>
                </c:pt>
                <c:pt idx="301">
                  <c:v>73.964610691030188</c:v>
                </c:pt>
                <c:pt idx="302">
                  <c:v>62.857266969033908</c:v>
                </c:pt>
                <c:pt idx="303">
                  <c:v>77.917479185033912</c:v>
                </c:pt>
                <c:pt idx="304">
                  <c:v>37.532935961032045</c:v>
                </c:pt>
                <c:pt idx="305">
                  <c:v>43.039529777033913</c:v>
                </c:pt>
                <c:pt idx="306">
                  <c:v>76.244454159032045</c:v>
                </c:pt>
                <c:pt idx="307">
                  <c:v>77.843419835033913</c:v>
                </c:pt>
                <c:pt idx="308">
                  <c:v>163.05209390284128</c:v>
                </c:pt>
                <c:pt idx="309">
                  <c:v>152.76160582284314</c:v>
                </c:pt>
                <c:pt idx="310">
                  <c:v>160.05175500883942</c:v>
                </c:pt>
                <c:pt idx="311">
                  <c:v>163.16362224284316</c:v>
                </c:pt>
                <c:pt idx="312">
                  <c:v>160.07142046084127</c:v>
                </c:pt>
                <c:pt idx="313">
                  <c:v>178.92617121883941</c:v>
                </c:pt>
                <c:pt idx="314">
                  <c:v>190.49460300084314</c:v>
                </c:pt>
                <c:pt idx="315">
                  <c:v>136.67992481660988</c:v>
                </c:pt>
                <c:pt idx="316">
                  <c:v>137.02557728860987</c:v>
                </c:pt>
                <c:pt idx="317">
                  <c:v>118.55393463660988</c:v>
                </c:pt>
                <c:pt idx="318">
                  <c:v>117.25418945660802</c:v>
                </c:pt>
                <c:pt idx="319">
                  <c:v>86.322522016609867</c:v>
                </c:pt>
                <c:pt idx="320">
                  <c:v>108.79487328660987</c:v>
                </c:pt>
                <c:pt idx="321">
                  <c:v>108.812172970608</c:v>
                </c:pt>
                <c:pt idx="322">
                  <c:v>170.31193099034408</c:v>
                </c:pt>
                <c:pt idx="323">
                  <c:v>159.99040792434593</c:v>
                </c:pt>
                <c:pt idx="324">
                  <c:v>155.44645036034223</c:v>
                </c:pt>
                <c:pt idx="325">
                  <c:v>144.9697089303441</c:v>
                </c:pt>
                <c:pt idx="326">
                  <c:v>137.91300055034407</c:v>
                </c:pt>
                <c:pt idx="327">
                  <c:v>145.77009761034591</c:v>
                </c:pt>
                <c:pt idx="328">
                  <c:v>140.19596647034223</c:v>
                </c:pt>
                <c:pt idx="329">
                  <c:v>112.95008632969642</c:v>
                </c:pt>
                <c:pt idx="330">
                  <c:v>71.459392169694567</c:v>
                </c:pt>
                <c:pt idx="331">
                  <c:v>92.539262263694553</c:v>
                </c:pt>
                <c:pt idx="332">
                  <c:v>91.944969359692692</c:v>
                </c:pt>
                <c:pt idx="333">
                  <c:v>39.289153359696428</c:v>
                </c:pt>
                <c:pt idx="334">
                  <c:v>46.053009759694561</c:v>
                </c:pt>
                <c:pt idx="335">
                  <c:v>51.324465719692697</c:v>
                </c:pt>
                <c:pt idx="336">
                  <c:v>134.40659279593535</c:v>
                </c:pt>
                <c:pt idx="337">
                  <c:v>122.0069091599335</c:v>
                </c:pt>
                <c:pt idx="338">
                  <c:v>126.25075315593163</c:v>
                </c:pt>
                <c:pt idx="339">
                  <c:v>94.489316413935356</c:v>
                </c:pt>
                <c:pt idx="340">
                  <c:v>96.53956311593349</c:v>
                </c:pt>
                <c:pt idx="341">
                  <c:v>126.33065485393536</c:v>
                </c:pt>
                <c:pt idx="342">
                  <c:v>128.87499983592977</c:v>
                </c:pt>
                <c:pt idx="343">
                  <c:v>113.31731436710226</c:v>
                </c:pt>
                <c:pt idx="344">
                  <c:v>102.35404743509854</c:v>
                </c:pt>
                <c:pt idx="345">
                  <c:v>100.01533286510038</c:v>
                </c:pt>
                <c:pt idx="346">
                  <c:v>104.55949907910039</c:v>
                </c:pt>
                <c:pt idx="347">
                  <c:v>94.140893721100383</c:v>
                </c:pt>
                <c:pt idx="348">
                  <c:v>102.57515264509853</c:v>
                </c:pt>
                <c:pt idx="349">
                  <c:v>114.40299303509852</c:v>
                </c:pt>
                <c:pt idx="350">
                  <c:v>158.2809093619199</c:v>
                </c:pt>
                <c:pt idx="351">
                  <c:v>162.33230678391243</c:v>
                </c:pt>
                <c:pt idx="352">
                  <c:v>181.24012402191431</c:v>
                </c:pt>
                <c:pt idx="353">
                  <c:v>189.86550276991429</c:v>
                </c:pt>
                <c:pt idx="354">
                  <c:v>186.59372900191616</c:v>
                </c:pt>
                <c:pt idx="355">
                  <c:v>187.59082334591432</c:v>
                </c:pt>
                <c:pt idx="356">
                  <c:v>201.51219188591429</c:v>
                </c:pt>
                <c:pt idx="357">
                  <c:v>163.16140321840066</c:v>
                </c:pt>
                <c:pt idx="358">
                  <c:v>190.99983304440437</c:v>
                </c:pt>
                <c:pt idx="359">
                  <c:v>187.45878019040254</c:v>
                </c:pt>
                <c:pt idx="360">
                  <c:v>176.51554970840252</c:v>
                </c:pt>
                <c:pt idx="361">
                  <c:v>173.53440731640254</c:v>
                </c:pt>
                <c:pt idx="362">
                  <c:v>187.57236235040438</c:v>
                </c:pt>
                <c:pt idx="363">
                  <c:v>175.33498242040253</c:v>
                </c:pt>
                <c:pt idx="364">
                  <c:v>179.65991672770664</c:v>
                </c:pt>
                <c:pt idx="365">
                  <c:v>159.42789781571037</c:v>
                </c:pt>
                <c:pt idx="366">
                  <c:v>141.89696399370848</c:v>
                </c:pt>
                <c:pt idx="367">
                  <c:v>162.41484310770477</c:v>
                </c:pt>
                <c:pt idx="368">
                  <c:v>156.19299011371038</c:v>
                </c:pt>
                <c:pt idx="369">
                  <c:v>150.40946639170667</c:v>
                </c:pt>
                <c:pt idx="370">
                  <c:v>195.03399033570665</c:v>
                </c:pt>
                <c:pt idx="371">
                  <c:v>136.10173681453497</c:v>
                </c:pt>
                <c:pt idx="372">
                  <c:v>121.59162591053311</c:v>
                </c:pt>
                <c:pt idx="373">
                  <c:v>112.46027719453124</c:v>
                </c:pt>
                <c:pt idx="374">
                  <c:v>99.306320848533119</c:v>
                </c:pt>
                <c:pt idx="375">
                  <c:v>88.621139668533118</c:v>
                </c:pt>
                <c:pt idx="376">
                  <c:v>98.148724774531246</c:v>
                </c:pt>
                <c:pt idx="377">
                  <c:v>143.85566423853498</c:v>
                </c:pt>
                <c:pt idx="378">
                  <c:v>150.39977186795312</c:v>
                </c:pt>
                <c:pt idx="379">
                  <c:v>121.26090743595499</c:v>
                </c:pt>
                <c:pt idx="380">
                  <c:v>119.85064118595498</c:v>
                </c:pt>
                <c:pt idx="381">
                  <c:v>107.06924010395872</c:v>
                </c:pt>
                <c:pt idx="382">
                  <c:v>98.060554367951269</c:v>
                </c:pt>
                <c:pt idx="383">
                  <c:v>106.91956206795685</c:v>
                </c:pt>
                <c:pt idx="384">
                  <c:v>96.162140315954986</c:v>
                </c:pt>
                <c:pt idx="385">
                  <c:v>88.711018792280598</c:v>
                </c:pt>
                <c:pt idx="386">
                  <c:v>99.605993528282454</c:v>
                </c:pt>
                <c:pt idx="387">
                  <c:v>110.93805862428431</c:v>
                </c:pt>
                <c:pt idx="388">
                  <c:v>75.787325652276863</c:v>
                </c:pt>
                <c:pt idx="389">
                  <c:v>73.403829940284311</c:v>
                </c:pt>
                <c:pt idx="390">
                  <c:v>79.581358048282453</c:v>
                </c:pt>
                <c:pt idx="391">
                  <c:v>71.365785928278726</c:v>
                </c:pt>
                <c:pt idx="392">
                  <c:v>56.762920135005523</c:v>
                </c:pt>
                <c:pt idx="393">
                  <c:v>68.009082055005521</c:v>
                </c:pt>
                <c:pt idx="394">
                  <c:v>87.402901175001801</c:v>
                </c:pt>
                <c:pt idx="395">
                  <c:v>65.905893555003658</c:v>
                </c:pt>
                <c:pt idx="396">
                  <c:v>59.909888887001799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Dat_02!$D$3:$D$399</c:f>
              <c:numCache>
                <c:formatCode>#,##0.0</c:formatCode>
                <c:ptCount val="397"/>
                <c:pt idx="0">
                  <c:v>105.65373260469035</c:v>
                </c:pt>
                <c:pt idx="1">
                  <c:v>105.65373260469035</c:v>
                </c:pt>
                <c:pt idx="2">
                  <c:v>105.65373260469035</c:v>
                </c:pt>
                <c:pt idx="3">
                  <c:v>105.65373260469035</c:v>
                </c:pt>
                <c:pt idx="4">
                  <c:v>105.65373260469035</c:v>
                </c:pt>
                <c:pt idx="5">
                  <c:v>105.65373260469035</c:v>
                </c:pt>
                <c:pt idx="6">
                  <c:v>105.65373260469035</c:v>
                </c:pt>
                <c:pt idx="7">
                  <c:v>105.65373260469035</c:v>
                </c:pt>
                <c:pt idx="8">
                  <c:v>105.65373260469035</c:v>
                </c:pt>
                <c:pt idx="9">
                  <c:v>105.65373260469035</c:v>
                </c:pt>
                <c:pt idx="10">
                  <c:v>105.65373260469035</c:v>
                </c:pt>
                <c:pt idx="11">
                  <c:v>105.65373260469035</c:v>
                </c:pt>
                <c:pt idx="12">
                  <c:v>105.65373260469035</c:v>
                </c:pt>
                <c:pt idx="13">
                  <c:v>105.65373260469035</c:v>
                </c:pt>
                <c:pt idx="14">
                  <c:v>105.65373260469035</c:v>
                </c:pt>
                <c:pt idx="15">
                  <c:v>105.65373260469035</c:v>
                </c:pt>
                <c:pt idx="16">
                  <c:v>105.65373260469035</c:v>
                </c:pt>
                <c:pt idx="17">
                  <c:v>105.65373260469035</c:v>
                </c:pt>
                <c:pt idx="18">
                  <c:v>105.65373260469035</c:v>
                </c:pt>
                <c:pt idx="19">
                  <c:v>105.65373260469035</c:v>
                </c:pt>
                <c:pt idx="20">
                  <c:v>105.65373260469035</c:v>
                </c:pt>
                <c:pt idx="21">
                  <c:v>105.65373260469035</c:v>
                </c:pt>
                <c:pt idx="22">
                  <c:v>105.65373260469035</c:v>
                </c:pt>
                <c:pt idx="23">
                  <c:v>105.65373260469035</c:v>
                </c:pt>
                <c:pt idx="24">
                  <c:v>105.65373260469035</c:v>
                </c:pt>
                <c:pt idx="25">
                  <c:v>105.65373260469035</c:v>
                </c:pt>
                <c:pt idx="26">
                  <c:v>105.65373260469035</c:v>
                </c:pt>
                <c:pt idx="27">
                  <c:v>105.65373260469035</c:v>
                </c:pt>
                <c:pt idx="28">
                  <c:v>105.65373260469035</c:v>
                </c:pt>
                <c:pt idx="29">
                  <c:v>105.65373260469035</c:v>
                </c:pt>
                <c:pt idx="30">
                  <c:v>105.65373260469035</c:v>
                </c:pt>
                <c:pt idx="31">
                  <c:v>65.277965296213353</c:v>
                </c:pt>
                <c:pt idx="32">
                  <c:v>65.277965296213353</c:v>
                </c:pt>
                <c:pt idx="33">
                  <c:v>65.277965296213353</c:v>
                </c:pt>
                <c:pt idx="34">
                  <c:v>65.277965296213353</c:v>
                </c:pt>
                <c:pt idx="35">
                  <c:v>65.277965296213353</c:v>
                </c:pt>
                <c:pt idx="36">
                  <c:v>65.277965296213353</c:v>
                </c:pt>
                <c:pt idx="37">
                  <c:v>65.277965296213353</c:v>
                </c:pt>
                <c:pt idx="38">
                  <c:v>65.277965296213353</c:v>
                </c:pt>
                <c:pt idx="39">
                  <c:v>65.277965296213353</c:v>
                </c:pt>
                <c:pt idx="40">
                  <c:v>65.277965296213353</c:v>
                </c:pt>
                <c:pt idx="41">
                  <c:v>65.277965296213353</c:v>
                </c:pt>
                <c:pt idx="42">
                  <c:v>65.277965296213353</c:v>
                </c:pt>
                <c:pt idx="43">
                  <c:v>65.277965296213353</c:v>
                </c:pt>
                <c:pt idx="44">
                  <c:v>65.277965296213353</c:v>
                </c:pt>
                <c:pt idx="45">
                  <c:v>65.277965296213353</c:v>
                </c:pt>
                <c:pt idx="46">
                  <c:v>65.277965296213353</c:v>
                </c:pt>
                <c:pt idx="47">
                  <c:v>65.277965296213353</c:v>
                </c:pt>
                <c:pt idx="48">
                  <c:v>65.277965296213353</c:v>
                </c:pt>
                <c:pt idx="49">
                  <c:v>65.277965296213353</c:v>
                </c:pt>
                <c:pt idx="50">
                  <c:v>65.277965296213353</c:v>
                </c:pt>
                <c:pt idx="51">
                  <c:v>65.277965296213353</c:v>
                </c:pt>
                <c:pt idx="52">
                  <c:v>65.277965296213353</c:v>
                </c:pt>
                <c:pt idx="53">
                  <c:v>65.277965296213353</c:v>
                </c:pt>
                <c:pt idx="54">
                  <c:v>65.277965296213353</c:v>
                </c:pt>
                <c:pt idx="55">
                  <c:v>65.277965296213353</c:v>
                </c:pt>
                <c:pt idx="56">
                  <c:v>65.277965296213353</c:v>
                </c:pt>
                <c:pt idx="57">
                  <c:v>65.277965296213353</c:v>
                </c:pt>
                <c:pt idx="58">
                  <c:v>65.277965296213353</c:v>
                </c:pt>
                <c:pt idx="59">
                  <c:v>65.277965296213353</c:v>
                </c:pt>
                <c:pt idx="60">
                  <c:v>65.277965296213353</c:v>
                </c:pt>
                <c:pt idx="61">
                  <c:v>28.803266986435492</c:v>
                </c:pt>
                <c:pt idx="62">
                  <c:v>28.803266986435492</c:v>
                </c:pt>
                <c:pt idx="63">
                  <c:v>28.803266986435492</c:v>
                </c:pt>
                <c:pt idx="64">
                  <c:v>28.803266986435492</c:v>
                </c:pt>
                <c:pt idx="65">
                  <c:v>28.803266986435492</c:v>
                </c:pt>
                <c:pt idx="66">
                  <c:v>28.803266986435492</c:v>
                </c:pt>
                <c:pt idx="67">
                  <c:v>28.803266986435492</c:v>
                </c:pt>
                <c:pt idx="68">
                  <c:v>28.803266986435492</c:v>
                </c:pt>
                <c:pt idx="69">
                  <c:v>28.803266986435492</c:v>
                </c:pt>
                <c:pt idx="70">
                  <c:v>28.803266986435492</c:v>
                </c:pt>
                <c:pt idx="71">
                  <c:v>28.803266986435492</c:v>
                </c:pt>
                <c:pt idx="72">
                  <c:v>28.803266986435492</c:v>
                </c:pt>
                <c:pt idx="73">
                  <c:v>28.803266986435492</c:v>
                </c:pt>
                <c:pt idx="74">
                  <c:v>28.803266986435492</c:v>
                </c:pt>
                <c:pt idx="75">
                  <c:v>28.803266986435492</c:v>
                </c:pt>
                <c:pt idx="76">
                  <c:v>28.803266986435492</c:v>
                </c:pt>
                <c:pt idx="77">
                  <c:v>28.803266986435492</c:v>
                </c:pt>
                <c:pt idx="78">
                  <c:v>28.803266986435492</c:v>
                </c:pt>
                <c:pt idx="79">
                  <c:v>28.803266986435492</c:v>
                </c:pt>
                <c:pt idx="80">
                  <c:v>28.803266986435492</c:v>
                </c:pt>
                <c:pt idx="81">
                  <c:v>28.803266986435492</c:v>
                </c:pt>
                <c:pt idx="82">
                  <c:v>28.803266986435492</c:v>
                </c:pt>
                <c:pt idx="83">
                  <c:v>28.803266986435492</c:v>
                </c:pt>
                <c:pt idx="84">
                  <c:v>28.803266986435492</c:v>
                </c:pt>
                <c:pt idx="85">
                  <c:v>28.803266986435492</c:v>
                </c:pt>
                <c:pt idx="86">
                  <c:v>28.803266986435492</c:v>
                </c:pt>
                <c:pt idx="87">
                  <c:v>28.803266986435492</c:v>
                </c:pt>
                <c:pt idx="88">
                  <c:v>28.803266986435492</c:v>
                </c:pt>
                <c:pt idx="89">
                  <c:v>28.803266986435492</c:v>
                </c:pt>
                <c:pt idx="90">
                  <c:v>28.803266986435492</c:v>
                </c:pt>
                <c:pt idx="91">
                  <c:v>28.803266986435492</c:v>
                </c:pt>
                <c:pt idx="92">
                  <c:v>17.69576376333022</c:v>
                </c:pt>
                <c:pt idx="93">
                  <c:v>17.69576376333022</c:v>
                </c:pt>
                <c:pt idx="94">
                  <c:v>17.69576376333022</c:v>
                </c:pt>
                <c:pt idx="95">
                  <c:v>17.69576376333022</c:v>
                </c:pt>
                <c:pt idx="96">
                  <c:v>17.69576376333022</c:v>
                </c:pt>
                <c:pt idx="97">
                  <c:v>17.69576376333022</c:v>
                </c:pt>
                <c:pt idx="98">
                  <c:v>17.69576376333022</c:v>
                </c:pt>
                <c:pt idx="99">
                  <c:v>17.69576376333022</c:v>
                </c:pt>
                <c:pt idx="100">
                  <c:v>17.69576376333022</c:v>
                </c:pt>
                <c:pt idx="101">
                  <c:v>17.69576376333022</c:v>
                </c:pt>
                <c:pt idx="102">
                  <c:v>17.69576376333022</c:v>
                </c:pt>
                <c:pt idx="103">
                  <c:v>17.69576376333022</c:v>
                </c:pt>
                <c:pt idx="104">
                  <c:v>17.69576376333022</c:v>
                </c:pt>
                <c:pt idx="105">
                  <c:v>17.69576376333022</c:v>
                </c:pt>
                <c:pt idx="106">
                  <c:v>17.69576376333022</c:v>
                </c:pt>
                <c:pt idx="107">
                  <c:v>17.69576376333022</c:v>
                </c:pt>
                <c:pt idx="108">
                  <c:v>17.69576376333022</c:v>
                </c:pt>
                <c:pt idx="109">
                  <c:v>17.69576376333022</c:v>
                </c:pt>
                <c:pt idx="110">
                  <c:v>17.69576376333022</c:v>
                </c:pt>
                <c:pt idx="111">
                  <c:v>17.69576376333022</c:v>
                </c:pt>
                <c:pt idx="112">
                  <c:v>17.69576376333022</c:v>
                </c:pt>
                <c:pt idx="113">
                  <c:v>17.69576376333022</c:v>
                </c:pt>
                <c:pt idx="114">
                  <c:v>17.69576376333022</c:v>
                </c:pt>
                <c:pt idx="115">
                  <c:v>17.69576376333022</c:v>
                </c:pt>
                <c:pt idx="116">
                  <c:v>17.69576376333022</c:v>
                </c:pt>
                <c:pt idx="117">
                  <c:v>17.69576376333022</c:v>
                </c:pt>
                <c:pt idx="118">
                  <c:v>17.69576376333022</c:v>
                </c:pt>
                <c:pt idx="119">
                  <c:v>17.69576376333022</c:v>
                </c:pt>
                <c:pt idx="120">
                  <c:v>17.69576376333022</c:v>
                </c:pt>
                <c:pt idx="121">
                  <c:v>17.69576376333022</c:v>
                </c:pt>
                <c:pt idx="122">
                  <c:v>17.69576376333022</c:v>
                </c:pt>
                <c:pt idx="123">
                  <c:v>22.281040209732421</c:v>
                </c:pt>
                <c:pt idx="124">
                  <c:v>22.281040209732421</c:v>
                </c:pt>
                <c:pt idx="125">
                  <c:v>22.281040209732421</c:v>
                </c:pt>
                <c:pt idx="126">
                  <c:v>22.281040209732421</c:v>
                </c:pt>
                <c:pt idx="127">
                  <c:v>22.281040209732421</c:v>
                </c:pt>
                <c:pt idx="128">
                  <c:v>22.281040209732421</c:v>
                </c:pt>
                <c:pt idx="129">
                  <c:v>22.281040209732421</c:v>
                </c:pt>
                <c:pt idx="130">
                  <c:v>22.281040209732421</c:v>
                </c:pt>
                <c:pt idx="131">
                  <c:v>22.281040209732421</c:v>
                </c:pt>
                <c:pt idx="132">
                  <c:v>22.281040209732421</c:v>
                </c:pt>
                <c:pt idx="133">
                  <c:v>22.281040209732421</c:v>
                </c:pt>
                <c:pt idx="134">
                  <c:v>22.281040209732421</c:v>
                </c:pt>
                <c:pt idx="135">
                  <c:v>22.281040209732421</c:v>
                </c:pt>
                <c:pt idx="136">
                  <c:v>22.281040209732421</c:v>
                </c:pt>
                <c:pt idx="137">
                  <c:v>22.281040209732421</c:v>
                </c:pt>
                <c:pt idx="138">
                  <c:v>22.281040209732421</c:v>
                </c:pt>
                <c:pt idx="139">
                  <c:v>22.281040209732421</c:v>
                </c:pt>
                <c:pt idx="140">
                  <c:v>22.281040209732421</c:v>
                </c:pt>
                <c:pt idx="141">
                  <c:v>22.281040209732421</c:v>
                </c:pt>
                <c:pt idx="142">
                  <c:v>22.281040209732421</c:v>
                </c:pt>
                <c:pt idx="143">
                  <c:v>22.281040209732421</c:v>
                </c:pt>
                <c:pt idx="144">
                  <c:v>22.281040209732421</c:v>
                </c:pt>
                <c:pt idx="145">
                  <c:v>22.281040209732421</c:v>
                </c:pt>
                <c:pt idx="146">
                  <c:v>22.281040209732421</c:v>
                </c:pt>
                <c:pt idx="147">
                  <c:v>22.281040209732421</c:v>
                </c:pt>
                <c:pt idx="148">
                  <c:v>22.281040209732421</c:v>
                </c:pt>
                <c:pt idx="149">
                  <c:v>22.281040209732421</c:v>
                </c:pt>
                <c:pt idx="150">
                  <c:v>22.281040209732421</c:v>
                </c:pt>
                <c:pt idx="151">
                  <c:v>22.281040209732421</c:v>
                </c:pt>
                <c:pt idx="152">
                  <c:v>22.281040209732421</c:v>
                </c:pt>
                <c:pt idx="153">
                  <c:v>44.550149357058011</c:v>
                </c:pt>
                <c:pt idx="154">
                  <c:v>44.550149357058011</c:v>
                </c:pt>
                <c:pt idx="155">
                  <c:v>44.550149357058011</c:v>
                </c:pt>
                <c:pt idx="156">
                  <c:v>44.550149357058011</c:v>
                </c:pt>
                <c:pt idx="157">
                  <c:v>44.550149357058011</c:v>
                </c:pt>
                <c:pt idx="158">
                  <c:v>44.550149357058011</c:v>
                </c:pt>
                <c:pt idx="159">
                  <c:v>44.550149357058011</c:v>
                </c:pt>
                <c:pt idx="160">
                  <c:v>44.550149357058011</c:v>
                </c:pt>
                <c:pt idx="161">
                  <c:v>44.550149357058011</c:v>
                </c:pt>
                <c:pt idx="162">
                  <c:v>44.550149357058011</c:v>
                </c:pt>
                <c:pt idx="163">
                  <c:v>44.550149357058011</c:v>
                </c:pt>
                <c:pt idx="164">
                  <c:v>44.550149357058011</c:v>
                </c:pt>
                <c:pt idx="165">
                  <c:v>44.550149357058011</c:v>
                </c:pt>
                <c:pt idx="166">
                  <c:v>44.550149357058011</c:v>
                </c:pt>
                <c:pt idx="167">
                  <c:v>44.550149357058011</c:v>
                </c:pt>
                <c:pt idx="168">
                  <c:v>44.550149357058011</c:v>
                </c:pt>
                <c:pt idx="169">
                  <c:v>44.550149357058011</c:v>
                </c:pt>
                <c:pt idx="170">
                  <c:v>44.550149357058011</c:v>
                </c:pt>
                <c:pt idx="171">
                  <c:v>44.550149357058011</c:v>
                </c:pt>
                <c:pt idx="172">
                  <c:v>44.550149357058011</c:v>
                </c:pt>
                <c:pt idx="173">
                  <c:v>44.550149357058011</c:v>
                </c:pt>
                <c:pt idx="174">
                  <c:v>44.550149357058011</c:v>
                </c:pt>
                <c:pt idx="175">
                  <c:v>44.550149357058011</c:v>
                </c:pt>
                <c:pt idx="176">
                  <c:v>44.550149357058011</c:v>
                </c:pt>
                <c:pt idx="177">
                  <c:v>44.550149357058011</c:v>
                </c:pt>
                <c:pt idx="178">
                  <c:v>44.550149357058011</c:v>
                </c:pt>
                <c:pt idx="179">
                  <c:v>44.550149357058011</c:v>
                </c:pt>
                <c:pt idx="180">
                  <c:v>44.550149357058011</c:v>
                </c:pt>
                <c:pt idx="181">
                  <c:v>44.550149357058011</c:v>
                </c:pt>
                <c:pt idx="182">
                  <c:v>44.550149357058011</c:v>
                </c:pt>
                <c:pt idx="183">
                  <c:v>44.550149357058011</c:v>
                </c:pt>
                <c:pt idx="184">
                  <c:v>83.137557492553753</c:v>
                </c:pt>
                <c:pt idx="185">
                  <c:v>83.137557492553753</c:v>
                </c:pt>
                <c:pt idx="186">
                  <c:v>83.137557492553753</c:v>
                </c:pt>
                <c:pt idx="187">
                  <c:v>83.137557492553753</c:v>
                </c:pt>
                <c:pt idx="188">
                  <c:v>83.137557492553753</c:v>
                </c:pt>
                <c:pt idx="189">
                  <c:v>83.137557492553753</c:v>
                </c:pt>
                <c:pt idx="190">
                  <c:v>83.137557492553753</c:v>
                </c:pt>
                <c:pt idx="191">
                  <c:v>83.137557492553753</c:v>
                </c:pt>
                <c:pt idx="192">
                  <c:v>83.137557492553753</c:v>
                </c:pt>
                <c:pt idx="193">
                  <c:v>83.137557492553753</c:v>
                </c:pt>
                <c:pt idx="194">
                  <c:v>83.137557492553753</c:v>
                </c:pt>
                <c:pt idx="195">
                  <c:v>83.137557492553753</c:v>
                </c:pt>
                <c:pt idx="196">
                  <c:v>83.137557492553753</c:v>
                </c:pt>
                <c:pt idx="197">
                  <c:v>83.137557492553753</c:v>
                </c:pt>
                <c:pt idx="198">
                  <c:v>83.137557492553753</c:v>
                </c:pt>
                <c:pt idx="199">
                  <c:v>83.137557492553753</c:v>
                </c:pt>
                <c:pt idx="200">
                  <c:v>83.137557492553753</c:v>
                </c:pt>
                <c:pt idx="201">
                  <c:v>83.137557492553753</c:v>
                </c:pt>
                <c:pt idx="202">
                  <c:v>83.137557492553753</c:v>
                </c:pt>
                <c:pt idx="203">
                  <c:v>83.137557492553753</c:v>
                </c:pt>
                <c:pt idx="204">
                  <c:v>83.137557492553753</c:v>
                </c:pt>
                <c:pt idx="205">
                  <c:v>83.137557492553753</c:v>
                </c:pt>
                <c:pt idx="206">
                  <c:v>83.137557492553753</c:v>
                </c:pt>
                <c:pt idx="207">
                  <c:v>83.137557492553753</c:v>
                </c:pt>
                <c:pt idx="208">
                  <c:v>83.137557492553753</c:v>
                </c:pt>
                <c:pt idx="209">
                  <c:v>83.137557492553753</c:v>
                </c:pt>
                <c:pt idx="210">
                  <c:v>83.137557492553753</c:v>
                </c:pt>
                <c:pt idx="211">
                  <c:v>83.137557492553753</c:v>
                </c:pt>
                <c:pt idx="212">
                  <c:v>83.137557492553753</c:v>
                </c:pt>
                <c:pt idx="213">
                  <c:v>83.137557492553753</c:v>
                </c:pt>
                <c:pt idx="214">
                  <c:v>104.08859355090497</c:v>
                </c:pt>
                <c:pt idx="215">
                  <c:v>104.08859355090497</c:v>
                </c:pt>
                <c:pt idx="216">
                  <c:v>104.08859355090497</c:v>
                </c:pt>
                <c:pt idx="217">
                  <c:v>104.08859355090497</c:v>
                </c:pt>
                <c:pt idx="218">
                  <c:v>104.08859355090497</c:v>
                </c:pt>
                <c:pt idx="219">
                  <c:v>104.08859355090497</c:v>
                </c:pt>
                <c:pt idx="220">
                  <c:v>104.08859355090497</c:v>
                </c:pt>
                <c:pt idx="221">
                  <c:v>104.08859355090497</c:v>
                </c:pt>
                <c:pt idx="222">
                  <c:v>104.08859355090497</c:v>
                </c:pt>
                <c:pt idx="223">
                  <c:v>104.08859355090497</c:v>
                </c:pt>
                <c:pt idx="224">
                  <c:v>104.08859355090497</c:v>
                </c:pt>
                <c:pt idx="225">
                  <c:v>104.08859355090497</c:v>
                </c:pt>
                <c:pt idx="226">
                  <c:v>104.08859355090497</c:v>
                </c:pt>
                <c:pt idx="227">
                  <c:v>104.08859355090497</c:v>
                </c:pt>
                <c:pt idx="228">
                  <c:v>104.08859355090497</c:v>
                </c:pt>
                <c:pt idx="229">
                  <c:v>104.08859355090497</c:v>
                </c:pt>
                <c:pt idx="230">
                  <c:v>104.08859355090497</c:v>
                </c:pt>
                <c:pt idx="231">
                  <c:v>104.08859355090497</c:v>
                </c:pt>
                <c:pt idx="232">
                  <c:v>104.08859355090497</c:v>
                </c:pt>
                <c:pt idx="233">
                  <c:v>104.08859355090497</c:v>
                </c:pt>
                <c:pt idx="234">
                  <c:v>104.08859355090497</c:v>
                </c:pt>
                <c:pt idx="235">
                  <c:v>104.08859355090497</c:v>
                </c:pt>
                <c:pt idx="236">
                  <c:v>104.08859355090497</c:v>
                </c:pt>
                <c:pt idx="237">
                  <c:v>104.08859355090497</c:v>
                </c:pt>
                <c:pt idx="238">
                  <c:v>104.08859355090497</c:v>
                </c:pt>
                <c:pt idx="239">
                  <c:v>104.08859355090497</c:v>
                </c:pt>
                <c:pt idx="240">
                  <c:v>104.08859355090497</c:v>
                </c:pt>
                <c:pt idx="241">
                  <c:v>104.08859355090497</c:v>
                </c:pt>
                <c:pt idx="242">
                  <c:v>104.08859355090497</c:v>
                </c:pt>
                <c:pt idx="243">
                  <c:v>104.08859355090497</c:v>
                </c:pt>
                <c:pt idx="244">
                  <c:v>104.08859355090497</c:v>
                </c:pt>
                <c:pt idx="245">
                  <c:v>120.61015823780208</c:v>
                </c:pt>
                <c:pt idx="246">
                  <c:v>120.61015823780208</c:v>
                </c:pt>
                <c:pt idx="247">
                  <c:v>120.61015823780208</c:v>
                </c:pt>
                <c:pt idx="248">
                  <c:v>120.61015823780208</c:v>
                </c:pt>
                <c:pt idx="249">
                  <c:v>120.61015823780208</c:v>
                </c:pt>
                <c:pt idx="250">
                  <c:v>120.61015823780208</c:v>
                </c:pt>
                <c:pt idx="251">
                  <c:v>120.61015823780208</c:v>
                </c:pt>
                <c:pt idx="252">
                  <c:v>120.61015823780208</c:v>
                </c:pt>
                <c:pt idx="253">
                  <c:v>120.61015823780208</c:v>
                </c:pt>
                <c:pt idx="254">
                  <c:v>120.61015823780208</c:v>
                </c:pt>
                <c:pt idx="255">
                  <c:v>120.61015823780208</c:v>
                </c:pt>
                <c:pt idx="256">
                  <c:v>120.61015823780208</c:v>
                </c:pt>
                <c:pt idx="257">
                  <c:v>120.61015823780208</c:v>
                </c:pt>
                <c:pt idx="258">
                  <c:v>120.61015823780208</c:v>
                </c:pt>
                <c:pt idx="259">
                  <c:v>120.61015823780208</c:v>
                </c:pt>
                <c:pt idx="260">
                  <c:v>120.61015823780208</c:v>
                </c:pt>
                <c:pt idx="261">
                  <c:v>120.61015823780208</c:v>
                </c:pt>
                <c:pt idx="262">
                  <c:v>120.61015823780208</c:v>
                </c:pt>
                <c:pt idx="263">
                  <c:v>120.61015823780208</c:v>
                </c:pt>
                <c:pt idx="264">
                  <c:v>120.61015823780208</c:v>
                </c:pt>
                <c:pt idx="265">
                  <c:v>120.61015823780208</c:v>
                </c:pt>
                <c:pt idx="266">
                  <c:v>120.61015823780208</c:v>
                </c:pt>
                <c:pt idx="267">
                  <c:v>120.61015823780208</c:v>
                </c:pt>
                <c:pt idx="268">
                  <c:v>120.61015823780208</c:v>
                </c:pt>
                <c:pt idx="269">
                  <c:v>120.61015823780208</c:v>
                </c:pt>
                <c:pt idx="270">
                  <c:v>120.61015823780208</c:v>
                </c:pt>
                <c:pt idx="271">
                  <c:v>120.61015823780208</c:v>
                </c:pt>
                <c:pt idx="272">
                  <c:v>120.61015823780208</c:v>
                </c:pt>
                <c:pt idx="273">
                  <c:v>120.61015823780208</c:v>
                </c:pt>
                <c:pt idx="274">
                  <c:v>120.61015823780208</c:v>
                </c:pt>
                <c:pt idx="275">
                  <c:v>120.61015823780208</c:v>
                </c:pt>
                <c:pt idx="276">
                  <c:v>123.04180331015149</c:v>
                </c:pt>
                <c:pt idx="277">
                  <c:v>123.04180331015149</c:v>
                </c:pt>
                <c:pt idx="278">
                  <c:v>123.04180331015149</c:v>
                </c:pt>
                <c:pt idx="279">
                  <c:v>123.04180331015149</c:v>
                </c:pt>
                <c:pt idx="280">
                  <c:v>123.04180331015149</c:v>
                </c:pt>
                <c:pt idx="281">
                  <c:v>123.04180331015149</c:v>
                </c:pt>
                <c:pt idx="282">
                  <c:v>123.04180331015149</c:v>
                </c:pt>
                <c:pt idx="283">
                  <c:v>123.04180331015149</c:v>
                </c:pt>
                <c:pt idx="284">
                  <c:v>123.04180331015149</c:v>
                </c:pt>
                <c:pt idx="285">
                  <c:v>123.04180331015149</c:v>
                </c:pt>
                <c:pt idx="286">
                  <c:v>123.04180331015149</c:v>
                </c:pt>
                <c:pt idx="287">
                  <c:v>123.04180331015149</c:v>
                </c:pt>
                <c:pt idx="288">
                  <c:v>123.04180331015149</c:v>
                </c:pt>
                <c:pt idx="289">
                  <c:v>123.04180331015149</c:v>
                </c:pt>
                <c:pt idx="290">
                  <c:v>123.04180331015149</c:v>
                </c:pt>
                <c:pt idx="291">
                  <c:v>123.04180331015149</c:v>
                </c:pt>
                <c:pt idx="292">
                  <c:v>123.04180331015149</c:v>
                </c:pt>
                <c:pt idx="293">
                  <c:v>123.04180331015149</c:v>
                </c:pt>
                <c:pt idx="294">
                  <c:v>123.04180331015149</c:v>
                </c:pt>
                <c:pt idx="295">
                  <c:v>123.04180331015149</c:v>
                </c:pt>
                <c:pt idx="296">
                  <c:v>123.04180331015149</c:v>
                </c:pt>
                <c:pt idx="297">
                  <c:v>123.04180331015149</c:v>
                </c:pt>
                <c:pt idx="298">
                  <c:v>123.04180331015149</c:v>
                </c:pt>
                <c:pt idx="299">
                  <c:v>123.04180331015149</c:v>
                </c:pt>
                <c:pt idx="300">
                  <c:v>123.04180331015149</c:v>
                </c:pt>
                <c:pt idx="301">
                  <c:v>123.04180331015149</c:v>
                </c:pt>
                <c:pt idx="302">
                  <c:v>123.04180331015149</c:v>
                </c:pt>
                <c:pt idx="303">
                  <c:v>123.04180331015149</c:v>
                </c:pt>
                <c:pt idx="304">
                  <c:v>123.04180331015149</c:v>
                </c:pt>
                <c:pt idx="305">
                  <c:v>132.5377482022528</c:v>
                </c:pt>
                <c:pt idx="306">
                  <c:v>132.5377482022528</c:v>
                </c:pt>
                <c:pt idx="307">
                  <c:v>132.5377482022528</c:v>
                </c:pt>
                <c:pt idx="308">
                  <c:v>132.5377482022528</c:v>
                </c:pt>
                <c:pt idx="309">
                  <c:v>132.5377482022528</c:v>
                </c:pt>
                <c:pt idx="310">
                  <c:v>132.5377482022528</c:v>
                </c:pt>
                <c:pt idx="311">
                  <c:v>132.5377482022528</c:v>
                </c:pt>
                <c:pt idx="312">
                  <c:v>132.5377482022528</c:v>
                </c:pt>
                <c:pt idx="313">
                  <c:v>132.5377482022528</c:v>
                </c:pt>
                <c:pt idx="314">
                  <c:v>132.5377482022528</c:v>
                </c:pt>
                <c:pt idx="315">
                  <c:v>132.5377482022528</c:v>
                </c:pt>
                <c:pt idx="316">
                  <c:v>132.5377482022528</c:v>
                </c:pt>
                <c:pt idx="317">
                  <c:v>132.5377482022528</c:v>
                </c:pt>
                <c:pt idx="318">
                  <c:v>132.5377482022528</c:v>
                </c:pt>
                <c:pt idx="319">
                  <c:v>132.5377482022528</c:v>
                </c:pt>
                <c:pt idx="320">
                  <c:v>132.5377482022528</c:v>
                </c:pt>
                <c:pt idx="321">
                  <c:v>132.5377482022528</c:v>
                </c:pt>
                <c:pt idx="322">
                  <c:v>132.5377482022528</c:v>
                </c:pt>
                <c:pt idx="323">
                  <c:v>132.5377482022528</c:v>
                </c:pt>
                <c:pt idx="324">
                  <c:v>132.5377482022528</c:v>
                </c:pt>
                <c:pt idx="325">
                  <c:v>132.5377482022528</c:v>
                </c:pt>
                <c:pt idx="326">
                  <c:v>132.5377482022528</c:v>
                </c:pt>
                <c:pt idx="327">
                  <c:v>132.5377482022528</c:v>
                </c:pt>
                <c:pt idx="328">
                  <c:v>132.5377482022528</c:v>
                </c:pt>
                <c:pt idx="329">
                  <c:v>132.5377482022528</c:v>
                </c:pt>
                <c:pt idx="330">
                  <c:v>132.5377482022528</c:v>
                </c:pt>
                <c:pt idx="331">
                  <c:v>132.5377482022528</c:v>
                </c:pt>
                <c:pt idx="332">
                  <c:v>132.5377482022528</c:v>
                </c:pt>
                <c:pt idx="333">
                  <c:v>132.5377482022528</c:v>
                </c:pt>
                <c:pt idx="334">
                  <c:v>132.5377482022528</c:v>
                </c:pt>
                <c:pt idx="335">
                  <c:v>132.5377482022528</c:v>
                </c:pt>
                <c:pt idx="336">
                  <c:v>129.30997561700028</c:v>
                </c:pt>
                <c:pt idx="337">
                  <c:v>129.30997561700028</c:v>
                </c:pt>
                <c:pt idx="338">
                  <c:v>129.30997561700028</c:v>
                </c:pt>
                <c:pt idx="339">
                  <c:v>129.30997561700028</c:v>
                </c:pt>
                <c:pt idx="340">
                  <c:v>129.30997561700028</c:v>
                </c:pt>
                <c:pt idx="341">
                  <c:v>129.30997561700028</c:v>
                </c:pt>
                <c:pt idx="342">
                  <c:v>129.30997561700028</c:v>
                </c:pt>
                <c:pt idx="343">
                  <c:v>129.30997561700028</c:v>
                </c:pt>
                <c:pt idx="344">
                  <c:v>129.30997561700028</c:v>
                </c:pt>
                <c:pt idx="345">
                  <c:v>129.30997561700028</c:v>
                </c:pt>
                <c:pt idx="346">
                  <c:v>129.30997561700028</c:v>
                </c:pt>
                <c:pt idx="347">
                  <c:v>129.30997561700028</c:v>
                </c:pt>
                <c:pt idx="348">
                  <c:v>129.30997561700028</c:v>
                </c:pt>
                <c:pt idx="349">
                  <c:v>129.30997561700028</c:v>
                </c:pt>
                <c:pt idx="350">
                  <c:v>129.30997561700028</c:v>
                </c:pt>
                <c:pt idx="351">
                  <c:v>129.30997561700028</c:v>
                </c:pt>
                <c:pt idx="352">
                  <c:v>129.30997561700028</c:v>
                </c:pt>
                <c:pt idx="353">
                  <c:v>129.30997561700028</c:v>
                </c:pt>
                <c:pt idx="354">
                  <c:v>129.30997561700028</c:v>
                </c:pt>
                <c:pt idx="355">
                  <c:v>129.30997561700028</c:v>
                </c:pt>
                <c:pt idx="356">
                  <c:v>129.30997561700028</c:v>
                </c:pt>
                <c:pt idx="357">
                  <c:v>129.30997561700028</c:v>
                </c:pt>
                <c:pt idx="358">
                  <c:v>129.30997561700028</c:v>
                </c:pt>
                <c:pt idx="359">
                  <c:v>129.30997561700028</c:v>
                </c:pt>
                <c:pt idx="360">
                  <c:v>129.30997561700028</c:v>
                </c:pt>
                <c:pt idx="361">
                  <c:v>129.30997561700028</c:v>
                </c:pt>
                <c:pt idx="362">
                  <c:v>129.30997561700028</c:v>
                </c:pt>
                <c:pt idx="363">
                  <c:v>129.30997561700028</c:v>
                </c:pt>
                <c:pt idx="364">
                  <c:v>129.30997561700028</c:v>
                </c:pt>
                <c:pt idx="365">
                  <c:v>129.30997561700028</c:v>
                </c:pt>
                <c:pt idx="366">
                  <c:v>104.0249711788601</c:v>
                </c:pt>
                <c:pt idx="367">
                  <c:v>104.0249711788601</c:v>
                </c:pt>
                <c:pt idx="368">
                  <c:v>104.0249711788601</c:v>
                </c:pt>
                <c:pt idx="369">
                  <c:v>104.0249711788601</c:v>
                </c:pt>
                <c:pt idx="370">
                  <c:v>104.0249711788601</c:v>
                </c:pt>
                <c:pt idx="371">
                  <c:v>104.0249711788601</c:v>
                </c:pt>
                <c:pt idx="372">
                  <c:v>104.0249711788601</c:v>
                </c:pt>
                <c:pt idx="373">
                  <c:v>104.0249711788601</c:v>
                </c:pt>
                <c:pt idx="374">
                  <c:v>104.0249711788601</c:v>
                </c:pt>
                <c:pt idx="375">
                  <c:v>104.0249711788601</c:v>
                </c:pt>
                <c:pt idx="376">
                  <c:v>104.0249711788601</c:v>
                </c:pt>
                <c:pt idx="377">
                  <c:v>104.0249711788601</c:v>
                </c:pt>
                <c:pt idx="378">
                  <c:v>104.0249711788601</c:v>
                </c:pt>
                <c:pt idx="379">
                  <c:v>104.0249711788601</c:v>
                </c:pt>
                <c:pt idx="380">
                  <c:v>104.0249711788601</c:v>
                </c:pt>
                <c:pt idx="381">
                  <c:v>104.0249711788601</c:v>
                </c:pt>
                <c:pt idx="382">
                  <c:v>104.0249711788601</c:v>
                </c:pt>
                <c:pt idx="383">
                  <c:v>104.0249711788601</c:v>
                </c:pt>
                <c:pt idx="384">
                  <c:v>104.0249711788601</c:v>
                </c:pt>
                <c:pt idx="385">
                  <c:v>104.0249711788601</c:v>
                </c:pt>
                <c:pt idx="386">
                  <c:v>104.0249711788601</c:v>
                </c:pt>
                <c:pt idx="387">
                  <c:v>104.0249711788601</c:v>
                </c:pt>
                <c:pt idx="388">
                  <c:v>104.0249711788601</c:v>
                </c:pt>
                <c:pt idx="389">
                  <c:v>104.0249711788601</c:v>
                </c:pt>
                <c:pt idx="390">
                  <c:v>104.0249711788601</c:v>
                </c:pt>
                <c:pt idx="391">
                  <c:v>104.0249711788601</c:v>
                </c:pt>
                <c:pt idx="392">
                  <c:v>104.0249711788601</c:v>
                </c:pt>
                <c:pt idx="393">
                  <c:v>104.0249711788601</c:v>
                </c:pt>
                <c:pt idx="394">
                  <c:v>104.0249711788601</c:v>
                </c:pt>
                <c:pt idx="395">
                  <c:v>104.0249711788601</c:v>
                </c:pt>
                <c:pt idx="396">
                  <c:v>104.0249711788601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Dat_02!$E$3:$E$399</c:f>
              <c:numCache>
                <c:formatCode>#,##0.0</c:formatCode>
                <c:ptCount val="397"/>
                <c:pt idx="0">
                  <c:v>105.65373260469035</c:v>
                </c:pt>
                <c:pt idx="1">
                  <c:v>100.10085957899055</c:v>
                </c:pt>
                <c:pt idx="2">
                  <c:v>102.84508728298869</c:v>
                </c:pt>
                <c:pt idx="3">
                  <c:v>101.27597645099054</c:v>
                </c:pt>
                <c:pt idx="4">
                  <c:v>93.979603794990538</c:v>
                </c:pt>
                <c:pt idx="5">
                  <c:v>105.65373260469035</c:v>
                </c:pt>
                <c:pt idx="6">
                  <c:v>103.96619035099054</c:v>
                </c:pt>
                <c:pt idx="7">
                  <c:v>66.240335729308811</c:v>
                </c:pt>
                <c:pt idx="8">
                  <c:v>74.459838409306926</c:v>
                </c:pt>
                <c:pt idx="9">
                  <c:v>83.681761461306934</c:v>
                </c:pt>
                <c:pt idx="10">
                  <c:v>75.979343089306937</c:v>
                </c:pt>
                <c:pt idx="11">
                  <c:v>66.332061533306927</c:v>
                </c:pt>
                <c:pt idx="12">
                  <c:v>71.994792609306927</c:v>
                </c:pt>
                <c:pt idx="13">
                  <c:v>75.318443213308797</c:v>
                </c:pt>
                <c:pt idx="14">
                  <c:v>74.387238174155129</c:v>
                </c:pt>
                <c:pt idx="15">
                  <c:v>68.013996766156993</c:v>
                </c:pt>
                <c:pt idx="16">
                  <c:v>65.746196786157</c:v>
                </c:pt>
                <c:pt idx="17">
                  <c:v>64.555813354155134</c:v>
                </c:pt>
                <c:pt idx="18">
                  <c:v>60.693564762158857</c:v>
                </c:pt>
                <c:pt idx="19">
                  <c:v>72.660255906155129</c:v>
                </c:pt>
                <c:pt idx="20">
                  <c:v>76.323855826155139</c:v>
                </c:pt>
                <c:pt idx="21">
                  <c:v>66.072444093736294</c:v>
                </c:pt>
                <c:pt idx="22">
                  <c:v>60.112883253734438</c:v>
                </c:pt>
                <c:pt idx="23">
                  <c:v>59.233670805736296</c:v>
                </c:pt>
                <c:pt idx="24">
                  <c:v>57.441988131732572</c:v>
                </c:pt>
                <c:pt idx="25">
                  <c:v>54.705956471738155</c:v>
                </c:pt>
                <c:pt idx="26">
                  <c:v>58.482604127732571</c:v>
                </c:pt>
                <c:pt idx="27">
                  <c:v>53.428196333734434</c:v>
                </c:pt>
                <c:pt idx="28">
                  <c:v>47.014110174643342</c:v>
                </c:pt>
                <c:pt idx="29">
                  <c:v>47.436331922641486</c:v>
                </c:pt>
                <c:pt idx="30">
                  <c:v>54.150712124643348</c:v>
                </c:pt>
                <c:pt idx="31">
                  <c:v>46.035379642641487</c:v>
                </c:pt>
                <c:pt idx="32">
                  <c:v>41.264862216643344</c:v>
                </c:pt>
                <c:pt idx="33">
                  <c:v>49.679692986643339</c:v>
                </c:pt>
                <c:pt idx="34">
                  <c:v>42.171462116641479</c:v>
                </c:pt>
                <c:pt idx="35">
                  <c:v>44.143722011716378</c:v>
                </c:pt>
                <c:pt idx="36">
                  <c:v>41.298196523716378</c:v>
                </c:pt>
                <c:pt idx="37">
                  <c:v>46.56123279171824</c:v>
                </c:pt>
                <c:pt idx="38">
                  <c:v>36.393345447716378</c:v>
                </c:pt>
                <c:pt idx="39">
                  <c:v>36.232871243718243</c:v>
                </c:pt>
                <c:pt idx="40">
                  <c:v>34.968789279718237</c:v>
                </c:pt>
                <c:pt idx="41">
                  <c:v>40.611010139716377</c:v>
                </c:pt>
                <c:pt idx="42">
                  <c:v>39.255406186815591</c:v>
                </c:pt>
                <c:pt idx="43">
                  <c:v>28.645551794815596</c:v>
                </c:pt>
                <c:pt idx="44">
                  <c:v>32.449258178815597</c:v>
                </c:pt>
                <c:pt idx="45">
                  <c:v>29.766808250813732</c:v>
                </c:pt>
                <c:pt idx="46">
                  <c:v>32.918091950815594</c:v>
                </c:pt>
                <c:pt idx="47">
                  <c:v>39.100855578817459</c:v>
                </c:pt>
                <c:pt idx="48">
                  <c:v>30.570647338813732</c:v>
                </c:pt>
                <c:pt idx="49">
                  <c:v>41.692067397653197</c:v>
                </c:pt>
                <c:pt idx="50">
                  <c:v>34.647865205653197</c:v>
                </c:pt>
                <c:pt idx="51">
                  <c:v>40.431819057653193</c:v>
                </c:pt>
                <c:pt idx="52">
                  <c:v>28.847656745655055</c:v>
                </c:pt>
                <c:pt idx="53">
                  <c:v>27.14505994765133</c:v>
                </c:pt>
                <c:pt idx="54">
                  <c:v>32.887696653653201</c:v>
                </c:pt>
                <c:pt idx="55">
                  <c:v>46.072319117655063</c:v>
                </c:pt>
                <c:pt idx="56">
                  <c:v>29.632670615292451</c:v>
                </c:pt>
                <c:pt idx="57">
                  <c:v>25.568771355296178</c:v>
                </c:pt>
                <c:pt idx="58">
                  <c:v>35.395922383292444</c:v>
                </c:pt>
                <c:pt idx="59">
                  <c:v>19.287346891294312</c:v>
                </c:pt>
                <c:pt idx="60">
                  <c:v>18.160907819294312</c:v>
                </c:pt>
                <c:pt idx="61">
                  <c:v>28.803266986435492</c:v>
                </c:pt>
                <c:pt idx="62">
                  <c:v>23.823512133292454</c:v>
                </c:pt>
                <c:pt idx="63">
                  <c:v>24.15909229432453</c:v>
                </c:pt>
                <c:pt idx="64">
                  <c:v>24.506795548322668</c:v>
                </c:pt>
                <c:pt idx="65">
                  <c:v>28.803266986435492</c:v>
                </c:pt>
                <c:pt idx="66">
                  <c:v>13.163794920322667</c:v>
                </c:pt>
                <c:pt idx="67">
                  <c:v>7.1853347363226643</c:v>
                </c:pt>
                <c:pt idx="68">
                  <c:v>8.1221073823245309</c:v>
                </c:pt>
                <c:pt idx="69">
                  <c:v>10.875426208322663</c:v>
                </c:pt>
                <c:pt idx="70">
                  <c:v>20.650463620394113</c:v>
                </c:pt>
                <c:pt idx="71">
                  <c:v>28.803266986435492</c:v>
                </c:pt>
                <c:pt idx="72">
                  <c:v>28.803266986435492</c:v>
                </c:pt>
                <c:pt idx="73">
                  <c:v>12.600019404394116</c:v>
                </c:pt>
                <c:pt idx="74">
                  <c:v>5.0361356023959747</c:v>
                </c:pt>
                <c:pt idx="75">
                  <c:v>19.988557580394112</c:v>
                </c:pt>
                <c:pt idx="76">
                  <c:v>17.970239188394117</c:v>
                </c:pt>
                <c:pt idx="77">
                  <c:v>11.188074630132848</c:v>
                </c:pt>
                <c:pt idx="78">
                  <c:v>7.9383837181347117</c:v>
                </c:pt>
                <c:pt idx="79">
                  <c:v>9.7740682381328519</c:v>
                </c:pt>
                <c:pt idx="80">
                  <c:v>1.0667163581328496</c:v>
                </c:pt>
                <c:pt idx="81">
                  <c:v>3.5554506941309882</c:v>
                </c:pt>
                <c:pt idx="82">
                  <c:v>4.9836924981347108</c:v>
                </c:pt>
                <c:pt idx="83">
                  <c:v>5.8266570341328476</c:v>
                </c:pt>
                <c:pt idx="84">
                  <c:v>4.6114432504418943</c:v>
                </c:pt>
                <c:pt idx="85">
                  <c:v>2.967899526440029</c:v>
                </c:pt>
                <c:pt idx="86">
                  <c:v>1.8458410324400247</c:v>
                </c:pt>
                <c:pt idx="87">
                  <c:v>5.8290649124418925</c:v>
                </c:pt>
                <c:pt idx="88">
                  <c:v>4.9197075944381652</c:v>
                </c:pt>
                <c:pt idx="89">
                  <c:v>4.0195875144418896</c:v>
                </c:pt>
                <c:pt idx="90">
                  <c:v>3.7050798184390952</c:v>
                </c:pt>
                <c:pt idx="91">
                  <c:v>2.4359459225340325</c:v>
                </c:pt>
                <c:pt idx="92">
                  <c:v>7.9221372285340328</c:v>
                </c:pt>
                <c:pt idx="93">
                  <c:v>8.0711002285349682</c:v>
                </c:pt>
                <c:pt idx="94">
                  <c:v>2.3038681005331019</c:v>
                </c:pt>
                <c:pt idx="95">
                  <c:v>2.2580781045358962</c:v>
                </c:pt>
                <c:pt idx="96">
                  <c:v>8.6118408425331001</c:v>
                </c:pt>
                <c:pt idx="97">
                  <c:v>12.310718754534035</c:v>
                </c:pt>
                <c:pt idx="98">
                  <c:v>13.944522399182118</c:v>
                </c:pt>
                <c:pt idx="99">
                  <c:v>7.5507522591811869</c:v>
                </c:pt>
                <c:pt idx="100">
                  <c:v>9.3952813591811868</c:v>
                </c:pt>
                <c:pt idx="101">
                  <c:v>7.8897853671830527</c:v>
                </c:pt>
                <c:pt idx="102">
                  <c:v>1.0686120271802537</c:v>
                </c:pt>
                <c:pt idx="103">
                  <c:v>2.4965270811811862</c:v>
                </c:pt>
                <c:pt idx="104">
                  <c:v>7.1457263491811904</c:v>
                </c:pt>
                <c:pt idx="105">
                  <c:v>12.498075670538375</c:v>
                </c:pt>
                <c:pt idx="106">
                  <c:v>6.7643885145355815</c:v>
                </c:pt>
                <c:pt idx="107">
                  <c:v>10.198593332538374</c:v>
                </c:pt>
                <c:pt idx="108">
                  <c:v>6.5070954045346516</c:v>
                </c:pt>
                <c:pt idx="109">
                  <c:v>5.232278386536513</c:v>
                </c:pt>
                <c:pt idx="110">
                  <c:v>10.958174302537445</c:v>
                </c:pt>
                <c:pt idx="111">
                  <c:v>9.7328370045374459</c:v>
                </c:pt>
                <c:pt idx="112">
                  <c:v>13.338799306264452</c:v>
                </c:pt>
                <c:pt idx="113">
                  <c:v>16.765634846264454</c:v>
                </c:pt>
                <c:pt idx="114">
                  <c:v>17.646623842265384</c:v>
                </c:pt>
                <c:pt idx="115">
                  <c:v>9.7638023182635223</c:v>
                </c:pt>
                <c:pt idx="116">
                  <c:v>6.1928482722663176</c:v>
                </c:pt>
                <c:pt idx="117">
                  <c:v>17.69576376333022</c:v>
                </c:pt>
                <c:pt idx="118">
                  <c:v>17.69576376333022</c:v>
                </c:pt>
                <c:pt idx="119">
                  <c:v>17.69576376333022</c:v>
                </c:pt>
                <c:pt idx="120">
                  <c:v>17.69576376333022</c:v>
                </c:pt>
                <c:pt idx="121">
                  <c:v>17.69576376333022</c:v>
                </c:pt>
                <c:pt idx="122">
                  <c:v>15.920048253264779</c:v>
                </c:pt>
                <c:pt idx="123">
                  <c:v>1.0574971092657142</c:v>
                </c:pt>
                <c:pt idx="124">
                  <c:v>6.8017746692666474</c:v>
                </c:pt>
                <c:pt idx="125">
                  <c:v>7.4549108792647818</c:v>
                </c:pt>
                <c:pt idx="126">
                  <c:v>9.4749125041668165</c:v>
                </c:pt>
                <c:pt idx="127">
                  <c:v>7.5681810981686795</c:v>
                </c:pt>
                <c:pt idx="128">
                  <c:v>4.8948287881677501</c:v>
                </c:pt>
                <c:pt idx="129">
                  <c:v>8.5982141721677507</c:v>
                </c:pt>
                <c:pt idx="130">
                  <c:v>9.1360089501677511</c:v>
                </c:pt>
                <c:pt idx="131">
                  <c:v>19.102409328166818</c:v>
                </c:pt>
                <c:pt idx="132">
                  <c:v>9.2524961541686785</c:v>
                </c:pt>
                <c:pt idx="133">
                  <c:v>17.113809906556309</c:v>
                </c:pt>
                <c:pt idx="134">
                  <c:v>22.281040209732421</c:v>
                </c:pt>
                <c:pt idx="135">
                  <c:v>20.034511860554449</c:v>
                </c:pt>
                <c:pt idx="136">
                  <c:v>3.6371299425572396</c:v>
                </c:pt>
                <c:pt idx="137">
                  <c:v>2.6742494705553765</c:v>
                </c:pt>
                <c:pt idx="138">
                  <c:v>22.281040209732421</c:v>
                </c:pt>
                <c:pt idx="139">
                  <c:v>22.281040209732421</c:v>
                </c:pt>
                <c:pt idx="140">
                  <c:v>22.281040209732421</c:v>
                </c:pt>
                <c:pt idx="141">
                  <c:v>22.281040209732421</c:v>
                </c:pt>
                <c:pt idx="142">
                  <c:v>6.5242940318261029</c:v>
                </c:pt>
                <c:pt idx="143">
                  <c:v>5.9345660678251697</c:v>
                </c:pt>
                <c:pt idx="144">
                  <c:v>2.0039890278251695</c:v>
                </c:pt>
                <c:pt idx="145">
                  <c:v>10.812123067824235</c:v>
                </c:pt>
                <c:pt idx="146">
                  <c:v>6.8628073918270314</c:v>
                </c:pt>
                <c:pt idx="147">
                  <c:v>21.66226604055921</c:v>
                </c:pt>
                <c:pt idx="148">
                  <c:v>22.281040209732421</c:v>
                </c:pt>
                <c:pt idx="149">
                  <c:v>19.632589916559212</c:v>
                </c:pt>
                <c:pt idx="150">
                  <c:v>13.274553664561074</c:v>
                </c:pt>
                <c:pt idx="151">
                  <c:v>11.291133864560143</c:v>
                </c:pt>
                <c:pt idx="152">
                  <c:v>22.281040209732421</c:v>
                </c:pt>
                <c:pt idx="153">
                  <c:v>14.781061360559208</c:v>
                </c:pt>
                <c:pt idx="154">
                  <c:v>6.2565393393767081</c:v>
                </c:pt>
                <c:pt idx="155">
                  <c:v>10.3045557753795</c:v>
                </c:pt>
                <c:pt idx="156">
                  <c:v>15.241644839375775</c:v>
                </c:pt>
                <c:pt idx="157">
                  <c:v>2.7889515433776397</c:v>
                </c:pt>
                <c:pt idx="158">
                  <c:v>3.2068728873776382</c:v>
                </c:pt>
                <c:pt idx="159">
                  <c:v>9.1855651673767067</c:v>
                </c:pt>
                <c:pt idx="160">
                  <c:v>11.677231503377639</c:v>
                </c:pt>
                <c:pt idx="161">
                  <c:v>10.996567968998283</c:v>
                </c:pt>
                <c:pt idx="162">
                  <c:v>12.459002417001077</c:v>
                </c:pt>
                <c:pt idx="163">
                  <c:v>8.7930956969982841</c:v>
                </c:pt>
                <c:pt idx="164">
                  <c:v>2.3732397330001476</c:v>
                </c:pt>
                <c:pt idx="165">
                  <c:v>1.316133279000147</c:v>
                </c:pt>
                <c:pt idx="166">
                  <c:v>4.5086452089992166</c:v>
                </c:pt>
                <c:pt idx="167">
                  <c:v>9.1268459910001472</c:v>
                </c:pt>
                <c:pt idx="168">
                  <c:v>35.163272275212989</c:v>
                </c:pt>
                <c:pt idx="169">
                  <c:v>44.550149357058011</c:v>
                </c:pt>
                <c:pt idx="170">
                  <c:v>44.550149357058011</c:v>
                </c:pt>
                <c:pt idx="171">
                  <c:v>37.402150681213925</c:v>
                </c:pt>
                <c:pt idx="172">
                  <c:v>44.550149357058011</c:v>
                </c:pt>
                <c:pt idx="173">
                  <c:v>44.550149357058011</c:v>
                </c:pt>
                <c:pt idx="174">
                  <c:v>44.550149357058011</c:v>
                </c:pt>
                <c:pt idx="175">
                  <c:v>44.550149357058011</c:v>
                </c:pt>
                <c:pt idx="176">
                  <c:v>44.550149357058011</c:v>
                </c:pt>
                <c:pt idx="177">
                  <c:v>44.550149357058011</c:v>
                </c:pt>
                <c:pt idx="178">
                  <c:v>44.550149357058011</c:v>
                </c:pt>
                <c:pt idx="179">
                  <c:v>44.550149357058011</c:v>
                </c:pt>
                <c:pt idx="180">
                  <c:v>44.550149357058011</c:v>
                </c:pt>
                <c:pt idx="181">
                  <c:v>44.550149357058011</c:v>
                </c:pt>
                <c:pt idx="182">
                  <c:v>44.550149357058011</c:v>
                </c:pt>
                <c:pt idx="183">
                  <c:v>44.550149357058011</c:v>
                </c:pt>
                <c:pt idx="184">
                  <c:v>32.73462340975064</c:v>
                </c:pt>
                <c:pt idx="185">
                  <c:v>33.38881780174971</c:v>
                </c:pt>
                <c:pt idx="186">
                  <c:v>39.345418997751572</c:v>
                </c:pt>
                <c:pt idx="187">
                  <c:v>49.566678269750639</c:v>
                </c:pt>
                <c:pt idx="188">
                  <c:v>55.287790661749703</c:v>
                </c:pt>
                <c:pt idx="189">
                  <c:v>83.137557492553753</c:v>
                </c:pt>
                <c:pt idx="190">
                  <c:v>83.137557492553753</c:v>
                </c:pt>
                <c:pt idx="191">
                  <c:v>83.137557492553753</c:v>
                </c:pt>
                <c:pt idx="192">
                  <c:v>83.137557492553753</c:v>
                </c:pt>
                <c:pt idx="193">
                  <c:v>83.137557492553753</c:v>
                </c:pt>
                <c:pt idx="194">
                  <c:v>83.137557492553753</c:v>
                </c:pt>
                <c:pt idx="195">
                  <c:v>83.137557492553753</c:v>
                </c:pt>
                <c:pt idx="196">
                  <c:v>83.137557492553753</c:v>
                </c:pt>
                <c:pt idx="197">
                  <c:v>83.137557492553753</c:v>
                </c:pt>
                <c:pt idx="198">
                  <c:v>83.137557492553753</c:v>
                </c:pt>
                <c:pt idx="199">
                  <c:v>83.137557492553753</c:v>
                </c:pt>
                <c:pt idx="200">
                  <c:v>83.137557492553753</c:v>
                </c:pt>
                <c:pt idx="201">
                  <c:v>83.137557492553753</c:v>
                </c:pt>
                <c:pt idx="202">
                  <c:v>83.137557492553753</c:v>
                </c:pt>
                <c:pt idx="203">
                  <c:v>83.137557492553753</c:v>
                </c:pt>
                <c:pt idx="204">
                  <c:v>83.137557492553753</c:v>
                </c:pt>
                <c:pt idx="205">
                  <c:v>83.137557492553753</c:v>
                </c:pt>
                <c:pt idx="206">
                  <c:v>83.137557492553753</c:v>
                </c:pt>
                <c:pt idx="207">
                  <c:v>83.137557492553753</c:v>
                </c:pt>
                <c:pt idx="208">
                  <c:v>83.137557492553753</c:v>
                </c:pt>
                <c:pt idx="209">
                  <c:v>83.137557492553753</c:v>
                </c:pt>
                <c:pt idx="210">
                  <c:v>83.137557492553753</c:v>
                </c:pt>
                <c:pt idx="211">
                  <c:v>83.137557492553753</c:v>
                </c:pt>
                <c:pt idx="212">
                  <c:v>83.137557492553753</c:v>
                </c:pt>
                <c:pt idx="213">
                  <c:v>83.137557492553753</c:v>
                </c:pt>
                <c:pt idx="214">
                  <c:v>104.08859355090497</c:v>
                </c:pt>
                <c:pt idx="215">
                  <c:v>104.08859355090497</c:v>
                </c:pt>
                <c:pt idx="216">
                  <c:v>104.08859355090497</c:v>
                </c:pt>
                <c:pt idx="217">
                  <c:v>104.08859355090497</c:v>
                </c:pt>
                <c:pt idx="218">
                  <c:v>104.08859355090497</c:v>
                </c:pt>
                <c:pt idx="219">
                  <c:v>104.08859355090497</c:v>
                </c:pt>
                <c:pt idx="220">
                  <c:v>104.08859355090497</c:v>
                </c:pt>
                <c:pt idx="221">
                  <c:v>104.08859355090497</c:v>
                </c:pt>
                <c:pt idx="222">
                  <c:v>104.08859355090497</c:v>
                </c:pt>
                <c:pt idx="223">
                  <c:v>104.08859355090497</c:v>
                </c:pt>
                <c:pt idx="224">
                  <c:v>104.08859355090497</c:v>
                </c:pt>
                <c:pt idx="225">
                  <c:v>104.08859355090497</c:v>
                </c:pt>
                <c:pt idx="226">
                  <c:v>104.08859355090497</c:v>
                </c:pt>
                <c:pt idx="227">
                  <c:v>104.08859355090497</c:v>
                </c:pt>
                <c:pt idx="228">
                  <c:v>104.08859355090497</c:v>
                </c:pt>
                <c:pt idx="229">
                  <c:v>104.08859355090497</c:v>
                </c:pt>
                <c:pt idx="230">
                  <c:v>104.08859355090497</c:v>
                </c:pt>
                <c:pt idx="231">
                  <c:v>104.08859355090497</c:v>
                </c:pt>
                <c:pt idx="232">
                  <c:v>104.08859355090497</c:v>
                </c:pt>
                <c:pt idx="233">
                  <c:v>104.08859355090497</c:v>
                </c:pt>
                <c:pt idx="234">
                  <c:v>104.08859355090497</c:v>
                </c:pt>
                <c:pt idx="235">
                  <c:v>104.08859355090497</c:v>
                </c:pt>
                <c:pt idx="236">
                  <c:v>104.08859355090497</c:v>
                </c:pt>
                <c:pt idx="237">
                  <c:v>104.08859355090497</c:v>
                </c:pt>
                <c:pt idx="238">
                  <c:v>104.08859355090497</c:v>
                </c:pt>
                <c:pt idx="239">
                  <c:v>104.08859355090497</c:v>
                </c:pt>
                <c:pt idx="240">
                  <c:v>104.08859355090497</c:v>
                </c:pt>
                <c:pt idx="241">
                  <c:v>104.08859355090497</c:v>
                </c:pt>
                <c:pt idx="242">
                  <c:v>104.08859355090497</c:v>
                </c:pt>
                <c:pt idx="243">
                  <c:v>104.08859355090497</c:v>
                </c:pt>
                <c:pt idx="244">
                  <c:v>104.08859355090497</c:v>
                </c:pt>
                <c:pt idx="245">
                  <c:v>120.61015823780208</c:v>
                </c:pt>
                <c:pt idx="246">
                  <c:v>120.61015823780208</c:v>
                </c:pt>
                <c:pt idx="247">
                  <c:v>120.61015823780208</c:v>
                </c:pt>
                <c:pt idx="248">
                  <c:v>120.61015823780208</c:v>
                </c:pt>
                <c:pt idx="249">
                  <c:v>120.61015823780208</c:v>
                </c:pt>
                <c:pt idx="250">
                  <c:v>120.61015823780208</c:v>
                </c:pt>
                <c:pt idx="251">
                  <c:v>120.61015823780208</c:v>
                </c:pt>
                <c:pt idx="252">
                  <c:v>120.61015823780208</c:v>
                </c:pt>
                <c:pt idx="253">
                  <c:v>120.61015823780208</c:v>
                </c:pt>
                <c:pt idx="254">
                  <c:v>120.61015823780208</c:v>
                </c:pt>
                <c:pt idx="255">
                  <c:v>120.61015823780208</c:v>
                </c:pt>
                <c:pt idx="256">
                  <c:v>120.61015823780208</c:v>
                </c:pt>
                <c:pt idx="257">
                  <c:v>120.61015823780208</c:v>
                </c:pt>
                <c:pt idx="258">
                  <c:v>120.61015823780208</c:v>
                </c:pt>
                <c:pt idx="259">
                  <c:v>109.49582320692852</c:v>
                </c:pt>
                <c:pt idx="260">
                  <c:v>102.67586179493038</c:v>
                </c:pt>
                <c:pt idx="261">
                  <c:v>95.39468468092852</c:v>
                </c:pt>
                <c:pt idx="262">
                  <c:v>78.374164868930379</c:v>
                </c:pt>
                <c:pt idx="263">
                  <c:v>81.129962914928512</c:v>
                </c:pt>
                <c:pt idx="264">
                  <c:v>107.03590699893039</c:v>
                </c:pt>
                <c:pt idx="265">
                  <c:v>109.99561480092852</c:v>
                </c:pt>
                <c:pt idx="266">
                  <c:v>120.61015823780208</c:v>
                </c:pt>
                <c:pt idx="267">
                  <c:v>120.61015823780208</c:v>
                </c:pt>
                <c:pt idx="268">
                  <c:v>120.61015823780208</c:v>
                </c:pt>
                <c:pt idx="269">
                  <c:v>120.61015823780208</c:v>
                </c:pt>
                <c:pt idx="270">
                  <c:v>112.88597481685575</c:v>
                </c:pt>
                <c:pt idx="271">
                  <c:v>106.23869020485763</c:v>
                </c:pt>
                <c:pt idx="272">
                  <c:v>117.17310467885576</c:v>
                </c:pt>
                <c:pt idx="273">
                  <c:v>120.61015823780208</c:v>
                </c:pt>
                <c:pt idx="274">
                  <c:v>120.61015823780208</c:v>
                </c:pt>
                <c:pt idx="275">
                  <c:v>120.61015823780208</c:v>
                </c:pt>
                <c:pt idx="276">
                  <c:v>123.04180331015149</c:v>
                </c:pt>
                <c:pt idx="277">
                  <c:v>123.04180331015149</c:v>
                </c:pt>
                <c:pt idx="278">
                  <c:v>123.04180331015149</c:v>
                </c:pt>
                <c:pt idx="279">
                  <c:v>123.04180331015149</c:v>
                </c:pt>
                <c:pt idx="280">
                  <c:v>101.07640066068176</c:v>
                </c:pt>
                <c:pt idx="281">
                  <c:v>119.89341306868175</c:v>
                </c:pt>
                <c:pt idx="282">
                  <c:v>123.04180331015149</c:v>
                </c:pt>
                <c:pt idx="283">
                  <c:v>111.28489861868175</c:v>
                </c:pt>
                <c:pt idx="284">
                  <c:v>81.630615828679893</c:v>
                </c:pt>
                <c:pt idx="285">
                  <c:v>93.520249556683609</c:v>
                </c:pt>
                <c:pt idx="286">
                  <c:v>120.85801470868363</c:v>
                </c:pt>
                <c:pt idx="287">
                  <c:v>123.04180331015149</c:v>
                </c:pt>
                <c:pt idx="288">
                  <c:v>96.82283322951821</c:v>
                </c:pt>
                <c:pt idx="289">
                  <c:v>123.04180331015149</c:v>
                </c:pt>
                <c:pt idx="290">
                  <c:v>77.748550899514484</c:v>
                </c:pt>
                <c:pt idx="291">
                  <c:v>60.013906629521927</c:v>
                </c:pt>
                <c:pt idx="292">
                  <c:v>83.613772823518204</c:v>
                </c:pt>
                <c:pt idx="293">
                  <c:v>108.03518642952007</c:v>
                </c:pt>
                <c:pt idx="294">
                  <c:v>106.5013032588887</c:v>
                </c:pt>
                <c:pt idx="295">
                  <c:v>108.2347364308887</c:v>
                </c:pt>
                <c:pt idx="296">
                  <c:v>96.360344498890569</c:v>
                </c:pt>
                <c:pt idx="297">
                  <c:v>87.226799430888704</c:v>
                </c:pt>
                <c:pt idx="298">
                  <c:v>70.259251382890568</c:v>
                </c:pt>
                <c:pt idx="299">
                  <c:v>100.42025046088871</c:v>
                </c:pt>
                <c:pt idx="300">
                  <c:v>64.318272080890566</c:v>
                </c:pt>
                <c:pt idx="301">
                  <c:v>73.964610691030188</c:v>
                </c:pt>
                <c:pt idx="302">
                  <c:v>62.857266969033908</c:v>
                </c:pt>
                <c:pt idx="303">
                  <c:v>77.917479185033912</c:v>
                </c:pt>
                <c:pt idx="304">
                  <c:v>37.532935961032045</c:v>
                </c:pt>
                <c:pt idx="305">
                  <c:v>43.039529777033913</c:v>
                </c:pt>
                <c:pt idx="306">
                  <c:v>76.244454159032045</c:v>
                </c:pt>
                <c:pt idx="307">
                  <c:v>77.843419835033913</c:v>
                </c:pt>
                <c:pt idx="308">
                  <c:v>132.5377482022528</c:v>
                </c:pt>
                <c:pt idx="309">
                  <c:v>132.5377482022528</c:v>
                </c:pt>
                <c:pt idx="310">
                  <c:v>132.5377482022528</c:v>
                </c:pt>
                <c:pt idx="311">
                  <c:v>132.5377482022528</c:v>
                </c:pt>
                <c:pt idx="312">
                  <c:v>132.5377482022528</c:v>
                </c:pt>
                <c:pt idx="313">
                  <c:v>132.5377482022528</c:v>
                </c:pt>
                <c:pt idx="314">
                  <c:v>132.5377482022528</c:v>
                </c:pt>
                <c:pt idx="315">
                  <c:v>132.5377482022528</c:v>
                </c:pt>
                <c:pt idx="316">
                  <c:v>132.5377482022528</c:v>
                </c:pt>
                <c:pt idx="317">
                  <c:v>118.55393463660988</c:v>
                </c:pt>
                <c:pt idx="318">
                  <c:v>117.25418945660802</c:v>
                </c:pt>
                <c:pt idx="319">
                  <c:v>86.322522016609867</c:v>
                </c:pt>
                <c:pt idx="320">
                  <c:v>108.79487328660987</c:v>
                </c:pt>
                <c:pt idx="321">
                  <c:v>108.812172970608</c:v>
                </c:pt>
                <c:pt idx="322">
                  <c:v>132.5377482022528</c:v>
                </c:pt>
                <c:pt idx="323">
                  <c:v>132.5377482022528</c:v>
                </c:pt>
                <c:pt idx="324">
                  <c:v>132.5377482022528</c:v>
                </c:pt>
                <c:pt idx="325">
                  <c:v>132.5377482022528</c:v>
                </c:pt>
                <c:pt idx="326">
                  <c:v>132.5377482022528</c:v>
                </c:pt>
                <c:pt idx="327">
                  <c:v>132.5377482022528</c:v>
                </c:pt>
                <c:pt idx="328">
                  <c:v>132.5377482022528</c:v>
                </c:pt>
                <c:pt idx="329">
                  <c:v>112.95008632969642</c:v>
                </c:pt>
                <c:pt idx="330">
                  <c:v>71.459392169694567</c:v>
                </c:pt>
                <c:pt idx="331">
                  <c:v>92.539262263694553</c:v>
                </c:pt>
                <c:pt idx="332">
                  <c:v>91.944969359692692</c:v>
                </c:pt>
                <c:pt idx="333">
                  <c:v>39.289153359696428</c:v>
                </c:pt>
                <c:pt idx="334">
                  <c:v>46.053009759694561</c:v>
                </c:pt>
                <c:pt idx="335">
                  <c:v>51.324465719692697</c:v>
                </c:pt>
                <c:pt idx="336">
                  <c:v>129.30997561700028</c:v>
                </c:pt>
                <c:pt idx="337">
                  <c:v>122.0069091599335</c:v>
                </c:pt>
                <c:pt idx="338">
                  <c:v>126.25075315593163</c:v>
                </c:pt>
                <c:pt idx="339">
                  <c:v>94.489316413935356</c:v>
                </c:pt>
                <c:pt idx="340">
                  <c:v>96.53956311593349</c:v>
                </c:pt>
                <c:pt idx="341">
                  <c:v>126.33065485393536</c:v>
                </c:pt>
                <c:pt idx="342">
                  <c:v>128.87499983592977</c:v>
                </c:pt>
                <c:pt idx="343">
                  <c:v>113.31731436710226</c:v>
                </c:pt>
                <c:pt idx="344">
                  <c:v>102.35404743509854</c:v>
                </c:pt>
                <c:pt idx="345">
                  <c:v>100.01533286510038</c:v>
                </c:pt>
                <c:pt idx="346">
                  <c:v>104.55949907910039</c:v>
                </c:pt>
                <c:pt idx="347">
                  <c:v>94.140893721100383</c:v>
                </c:pt>
                <c:pt idx="348">
                  <c:v>102.57515264509853</c:v>
                </c:pt>
                <c:pt idx="349">
                  <c:v>114.40299303509852</c:v>
                </c:pt>
                <c:pt idx="350">
                  <c:v>129.30997561700028</c:v>
                </c:pt>
                <c:pt idx="351">
                  <c:v>129.30997561700028</c:v>
                </c:pt>
                <c:pt idx="352">
                  <c:v>129.30997561700028</c:v>
                </c:pt>
                <c:pt idx="353">
                  <c:v>129.30997561700028</c:v>
                </c:pt>
                <c:pt idx="354">
                  <c:v>129.30997561700028</c:v>
                </c:pt>
                <c:pt idx="355">
                  <c:v>129.30997561700028</c:v>
                </c:pt>
                <c:pt idx="356">
                  <c:v>129.30997561700028</c:v>
                </c:pt>
                <c:pt idx="357">
                  <c:v>129.30997561700028</c:v>
                </c:pt>
                <c:pt idx="358">
                  <c:v>129.30997561700028</c:v>
                </c:pt>
                <c:pt idx="359">
                  <c:v>129.30997561700028</c:v>
                </c:pt>
                <c:pt idx="360">
                  <c:v>129.30997561700028</c:v>
                </c:pt>
                <c:pt idx="361">
                  <c:v>129.30997561700028</c:v>
                </c:pt>
                <c:pt idx="362">
                  <c:v>129.30997561700028</c:v>
                </c:pt>
                <c:pt idx="363">
                  <c:v>129.30997561700028</c:v>
                </c:pt>
                <c:pt idx="364">
                  <c:v>129.30997561700028</c:v>
                </c:pt>
                <c:pt idx="365">
                  <c:v>129.30997561700028</c:v>
                </c:pt>
                <c:pt idx="366">
                  <c:v>104.0249711788601</c:v>
                </c:pt>
                <c:pt idx="367">
                  <c:v>104.0249711788601</c:v>
                </c:pt>
                <c:pt idx="368">
                  <c:v>104.0249711788601</c:v>
                </c:pt>
                <c:pt idx="369">
                  <c:v>104.0249711788601</c:v>
                </c:pt>
                <c:pt idx="370">
                  <c:v>104.0249711788601</c:v>
                </c:pt>
                <c:pt idx="371">
                  <c:v>104.0249711788601</c:v>
                </c:pt>
                <c:pt idx="372">
                  <c:v>104.0249711788601</c:v>
                </c:pt>
                <c:pt idx="373">
                  <c:v>104.0249711788601</c:v>
                </c:pt>
                <c:pt idx="374">
                  <c:v>99.306320848533119</c:v>
                </c:pt>
                <c:pt idx="375">
                  <c:v>88.621139668533118</c:v>
                </c:pt>
                <c:pt idx="376">
                  <c:v>98.148724774531246</c:v>
                </c:pt>
                <c:pt idx="377">
                  <c:v>104.0249711788601</c:v>
                </c:pt>
                <c:pt idx="378">
                  <c:v>104.0249711788601</c:v>
                </c:pt>
                <c:pt idx="379">
                  <c:v>104.0249711788601</c:v>
                </c:pt>
                <c:pt idx="380">
                  <c:v>104.0249711788601</c:v>
                </c:pt>
                <c:pt idx="381">
                  <c:v>104.0249711788601</c:v>
                </c:pt>
                <c:pt idx="382">
                  <c:v>98.060554367951269</c:v>
                </c:pt>
                <c:pt idx="383">
                  <c:v>104.0249711788601</c:v>
                </c:pt>
                <c:pt idx="384">
                  <c:v>96.162140315954986</c:v>
                </c:pt>
                <c:pt idx="385">
                  <c:v>88.711018792280598</c:v>
                </c:pt>
                <c:pt idx="386">
                  <c:v>99.605993528282454</c:v>
                </c:pt>
                <c:pt idx="387">
                  <c:v>104.0249711788601</c:v>
                </c:pt>
                <c:pt idx="388">
                  <c:v>75.787325652276863</c:v>
                </c:pt>
                <c:pt idx="389">
                  <c:v>73.403829940284311</c:v>
                </c:pt>
                <c:pt idx="390">
                  <c:v>79.581358048282453</c:v>
                </c:pt>
                <c:pt idx="391">
                  <c:v>71.365785928278726</c:v>
                </c:pt>
                <c:pt idx="392">
                  <c:v>56.762920135005523</c:v>
                </c:pt>
                <c:pt idx="393">
                  <c:v>68.009082055005521</c:v>
                </c:pt>
                <c:pt idx="394">
                  <c:v>87.402901175001801</c:v>
                </c:pt>
                <c:pt idx="395">
                  <c:v>65.905893555003658</c:v>
                </c:pt>
                <c:pt idx="396">
                  <c:v>59.909888887001799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3.6182722749886595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9-438F-928F-2EEB52D24CE1}"/>
                </c:ext>
              </c:extLst>
            </c:dLbl>
            <c:dLbl>
              <c:idx val="76"/>
              <c:layout>
                <c:manualLayout>
                  <c:x val="0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-1.8091361374944128E-3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9-438F-928F-2EEB52D24CE1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7"/>
              <c:layout>
                <c:manualLayout>
                  <c:x val="-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9-438F-928F-2EEB52D24CE1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9"/>
              <c:layout>
                <c:manualLayout>
                  <c:x val="-3.6182722749886929E-3"/>
                  <c:y val="-0.2047244094488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Dat_02!$G$3:$G$399</c:f>
              <c:numCache>
                <c:formatCode>0</c:formatCode>
                <c:ptCount val="397"/>
                <c:pt idx="14">
                  <c:v>105.65373260469035</c:v>
                </c:pt>
                <c:pt idx="45">
                  <c:v>65.277965296213353</c:v>
                </c:pt>
                <c:pt idx="75">
                  <c:v>28.803266986435492</c:v>
                </c:pt>
                <c:pt idx="106">
                  <c:v>17.69576376333022</c:v>
                </c:pt>
                <c:pt idx="137">
                  <c:v>22.281040209732421</c:v>
                </c:pt>
                <c:pt idx="167">
                  <c:v>44.550149357058011</c:v>
                </c:pt>
                <c:pt idx="198">
                  <c:v>83.137557492553753</c:v>
                </c:pt>
                <c:pt idx="228">
                  <c:v>104.08859355090497</c:v>
                </c:pt>
                <c:pt idx="259">
                  <c:v>120.61015823780208</c:v>
                </c:pt>
                <c:pt idx="290">
                  <c:v>123.04180331015149</c:v>
                </c:pt>
                <c:pt idx="319">
                  <c:v>132.5377482022528</c:v>
                </c:pt>
                <c:pt idx="350">
                  <c:v>129.30997561700028</c:v>
                </c:pt>
                <c:pt idx="380">
                  <c:v>104.0249711788601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3'!$F$45:$F$57</c:f>
              <c:numCache>
                <c:formatCode>#,##0\ _)</c:formatCode>
                <c:ptCount val="13"/>
                <c:pt idx="0">
                  <c:v>14075.916087449999</c:v>
                </c:pt>
                <c:pt idx="1">
                  <c:v>13746.724281450002</c:v>
                </c:pt>
                <c:pt idx="2">
                  <c:v>12260.387398049996</c:v>
                </c:pt>
                <c:pt idx="3">
                  <c:v>10934.703078450004</c:v>
                </c:pt>
                <c:pt idx="4">
                  <c:v>10145.245921199999</c:v>
                </c:pt>
                <c:pt idx="5">
                  <c:v>9771.2920444499996</c:v>
                </c:pt>
                <c:pt idx="6">
                  <c:v>11172.260412899997</c:v>
                </c:pt>
                <c:pt idx="7">
                  <c:v>13395.083468899993</c:v>
                </c:pt>
                <c:pt idx="8">
                  <c:v>13025.278086900002</c:v>
                </c:pt>
                <c:pt idx="9">
                  <c:v>13282.205454749997</c:v>
                </c:pt>
                <c:pt idx="10">
                  <c:v>13779.121679499998</c:v>
                </c:pt>
                <c:pt idx="11">
                  <c:v>13901.975652950001</c:v>
                </c:pt>
                <c:pt idx="12">
                  <c:v>14115.337503700002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3'!$G$45:$G$57</c:f>
              <c:numCache>
                <c:formatCode>#,##0\ _)</c:formatCode>
                <c:ptCount val="13"/>
                <c:pt idx="0">
                  <c:v>7043.3783189999976</c:v>
                </c:pt>
                <c:pt idx="1">
                  <c:v>6538.4545967989416</c:v>
                </c:pt>
                <c:pt idx="2">
                  <c:v>5677.4335971347564</c:v>
                </c:pt>
                <c:pt idx="3">
                  <c:v>4963.102723832124</c:v>
                </c:pt>
                <c:pt idx="4">
                  <c:v>4679.6100847773832</c:v>
                </c:pt>
                <c:pt idx="5">
                  <c:v>4419.3227575624023</c:v>
                </c:pt>
                <c:pt idx="6">
                  <c:v>4800.2412517000002</c:v>
                </c:pt>
                <c:pt idx="7">
                  <c:v>5326.3089624999975</c:v>
                </c:pt>
                <c:pt idx="8">
                  <c:v>5458.8831046999985</c:v>
                </c:pt>
                <c:pt idx="9">
                  <c:v>5560.4723572999983</c:v>
                </c:pt>
                <c:pt idx="10">
                  <c:v>5822.9730064499981</c:v>
                </c:pt>
                <c:pt idx="11">
                  <c:v>7108.0951499999992</c:v>
                </c:pt>
                <c:pt idx="12">
                  <c:v>7120.6441199999972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3'!$H$45:$H$57</c:f>
              <c:numCache>
                <c:formatCode>#,##0\ _)</c:formatCode>
                <c:ptCount val="13"/>
                <c:pt idx="0">
                  <c:v>11397.034267874862</c:v>
                </c:pt>
                <c:pt idx="1">
                  <c:v>10842.690741399472</c:v>
                </c:pt>
                <c:pt idx="2">
                  <c:v>9738.8161322836859</c:v>
                </c:pt>
                <c:pt idx="3">
                  <c:v>8674.1946441437685</c:v>
                </c:pt>
                <c:pt idx="4">
                  <c:v>7914.693031672703</c:v>
                </c:pt>
                <c:pt idx="5">
                  <c:v>7790.0287429473083</c:v>
                </c:pt>
                <c:pt idx="6">
                  <c:v>8146.8772984649422</c:v>
                </c:pt>
                <c:pt idx="7">
                  <c:v>8613.6806204130498</c:v>
                </c:pt>
                <c:pt idx="8">
                  <c:v>9322.7080025003343</c:v>
                </c:pt>
                <c:pt idx="9">
                  <c:v>9851.4627672801198</c:v>
                </c:pt>
                <c:pt idx="10">
                  <c:v>10516.451776491249</c:v>
                </c:pt>
                <c:pt idx="11">
                  <c:v>11159.497806794267</c:v>
                </c:pt>
                <c:pt idx="12">
                  <c:v>11373.399940146151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3'!$E$45:$E$57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3'!$D$45:$D$57</c:f>
              <c:numCache>
                <c:formatCode>#,##0</c:formatCode>
                <c:ptCount val="13"/>
                <c:pt idx="0">
                  <c:v>9882.00640542582</c:v>
                </c:pt>
                <c:pt idx="1">
                  <c:v>9327.57464738616</c:v>
                </c:pt>
                <c:pt idx="2">
                  <c:v>8160.8349135743301</c:v>
                </c:pt>
                <c:pt idx="3">
                  <c:v>7263.6708853984701</c:v>
                </c:pt>
                <c:pt idx="4">
                  <c:v>6466.33274064748</c:v>
                </c:pt>
                <c:pt idx="5">
                  <c:v>6358.0428308198098</c:v>
                </c:pt>
                <c:pt idx="6">
                  <c:v>7808.1870513850999</c:v>
                </c:pt>
                <c:pt idx="7">
                  <c:v>9451.9329261671392</c:v>
                </c:pt>
                <c:pt idx="8">
                  <c:v>10203.8438416341</c:v>
                </c:pt>
                <c:pt idx="9">
                  <c:v>10293.721620606701</c:v>
                </c:pt>
                <c:pt idx="10">
                  <c:v>10922.4629058602</c:v>
                </c:pt>
                <c:pt idx="11">
                  <c:v>12482.965359777099</c:v>
                </c:pt>
                <c:pt idx="12">
                  <c:v>12968.344471210001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0.62482</cdr:x>
      <cdr:y>0.06873</cdr:y>
    </cdr:from>
    <cdr:to>
      <cdr:x>0.631</cdr:x>
      <cdr:y>0.89381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7679" y="250069"/>
          <a:ext cx="41617" cy="3002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0.61331</cdr:x>
      <cdr:y>0.09441</cdr:y>
    </cdr:from>
    <cdr:to>
      <cdr:x>0.61339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93726" y="289564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9525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52575"/>
          <a:ext cx="236220" cy="1796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95500"/>
          <a:ext cx="252000" cy="1976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7.442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12.968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62425"/>
          <a:ext cx="292100" cy="18840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Mayo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645</v>
      </c>
    </row>
    <row r="2" spans="1:2">
      <c r="A2" t="s">
        <v>640</v>
      </c>
    </row>
    <row r="3" spans="1:2">
      <c r="A3" t="s">
        <v>638</v>
      </c>
    </row>
    <row r="4" spans="1:2">
      <c r="A4" t="s">
        <v>642</v>
      </c>
    </row>
    <row r="5" spans="1:2">
      <c r="A5" t="s">
        <v>644</v>
      </c>
    </row>
    <row r="6" spans="1:2">
      <c r="A6" t="s">
        <v>643</v>
      </c>
    </row>
    <row r="7" spans="1:2">
      <c r="A7" t="s">
        <v>641</v>
      </c>
    </row>
    <row r="8" spans="1:2">
      <c r="A8" t="s">
        <v>637</v>
      </c>
    </row>
    <row r="9" spans="1:2">
      <c r="A9" t="s">
        <v>626</v>
      </c>
    </row>
    <row r="10" spans="1:2">
      <c r="A10" t="s">
        <v>646</v>
      </c>
    </row>
    <row r="11" spans="1:2">
      <c r="A11" t="s">
        <v>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J26" sqref="J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Mayo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3" t="s">
        <v>63</v>
      </c>
      <c r="D7" s="12"/>
      <c r="E7" s="13"/>
      <c r="F7" s="334" t="str">
        <f>K3</f>
        <v>Mayo 2020</v>
      </c>
      <c r="G7" s="335"/>
      <c r="H7" s="336" t="s">
        <v>64</v>
      </c>
      <c r="I7" s="336"/>
      <c r="J7" s="336" t="s">
        <v>71</v>
      </c>
      <c r="K7" s="336"/>
      <c r="L7" s="9"/>
    </row>
    <row r="8" spans="1:19" ht="12.75" customHeight="1">
      <c r="A8" s="7"/>
      <c r="B8" s="8"/>
      <c r="C8" s="333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2857.7615056260001</v>
      </c>
      <c r="G9" s="92">
        <f>VLOOKUP("Hidráulica",Dat_01!$A$8:$J$29,4,FALSE)*100</f>
        <v>47.68322886</v>
      </c>
      <c r="H9" s="91">
        <f>VLOOKUP("Hidráulica",Dat_01!$A$8:$J$29,5,FALSE)/1000</f>
        <v>15392.504132966</v>
      </c>
      <c r="I9" s="92">
        <f>VLOOKUP("Hidráulica",Dat_01!$A$8:$J$29,7,FALSE)*100</f>
        <v>45.167632009999998</v>
      </c>
      <c r="J9" s="91">
        <f>VLOOKUP("Hidráulica",Dat_01!$A$8:$J$29,8,FALSE)/1000</f>
        <v>29498.175550733999</v>
      </c>
      <c r="K9" s="92">
        <f>VLOOKUP("Hidráulica",Dat_01!$A$8:$J$29,10,FALSE)*100</f>
        <v>7.30275096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3889.9623360000001</v>
      </c>
      <c r="G10" s="92">
        <f>VLOOKUP("Eólica",Dat_01!$A$8:$J$29,4,FALSE)*100</f>
        <v>-15.084705309999999</v>
      </c>
      <c r="H10" s="91">
        <f>VLOOKUP("Eólica",Dat_01!$A$8:$J$29,5,FALSE)/1000</f>
        <v>21763.280178000001</v>
      </c>
      <c r="I10" s="92">
        <f>VLOOKUP("Eólica",Dat_01!$A$8:$J$29,7,FALSE)*100</f>
        <v>-7.8532438999999998</v>
      </c>
      <c r="J10" s="91">
        <f>VLOOKUP("Eólica",Dat_01!$A$8:$J$29,8,FALSE)/1000</f>
        <v>51238.844140000001</v>
      </c>
      <c r="K10" s="92">
        <f>VLOOKUP("Eólica",Dat_01!$A$8:$J$29,10,FALSE)*100</f>
        <v>8.3431029199999998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1586.7507560000001</v>
      </c>
      <c r="G11" s="92">
        <f>VLOOKUP("Solar fotovoltaica",Dat_01!$A$8:$J$29,4,FALSE)*100</f>
        <v>76.698066920000002</v>
      </c>
      <c r="H11" s="91">
        <f>VLOOKUP("Solar fotovoltaica",Dat_01!$A$8:$J$29,5,FALSE)/1000</f>
        <v>5262.0064230000007</v>
      </c>
      <c r="I11" s="92">
        <f>VLOOKUP("Solar fotovoltaica",Dat_01!$A$8:$J$29,7,FALSE)*100</f>
        <v>53.460563059999998</v>
      </c>
      <c r="J11" s="91">
        <f>VLOOKUP("Solar fotovoltaica",Dat_01!$A$8:$J$29,8,FALSE)/1000</f>
        <v>10673.615208000001</v>
      </c>
      <c r="K11" s="92">
        <f>VLOOKUP("Solar fotovoltaica",Dat_01!$A$8:$J$29,10,FALSE)*100</f>
        <v>35.056567799999996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552.48475100000007</v>
      </c>
      <c r="G12" s="92">
        <f>VLOOKUP("Solar térmica",Dat_01!$A$8:$J$29,4,FALSE)*100</f>
        <v>-25.440425680000001</v>
      </c>
      <c r="H12" s="91">
        <f>VLOOKUP("Solar térmica",Dat_01!$A$8:$J$29,5,FALSE)/1000</f>
        <v>1309.2325449999998</v>
      </c>
      <c r="I12" s="92">
        <f>VLOOKUP("Solar térmica",Dat_01!$A$8:$J$29,7,FALSE)*100</f>
        <v>-35.38615068</v>
      </c>
      <c r="J12" s="91">
        <f>VLOOKUP("Solar térmica",Dat_01!$A$8:$J$29,8,FALSE)/1000</f>
        <v>4449.422321</v>
      </c>
      <c r="K12" s="92">
        <f>VLOOKUP("Solar térmica",Dat_01!$A$8:$J$29,10,FALSE)*100</f>
        <v>-12.262198139999999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576</v>
      </c>
      <c r="F13" s="91">
        <f>VLOOKUP("Otras renovables",Dat_01!$A$8:$J$29,2,FALSE)/1000</f>
        <v>385.36587500000002</v>
      </c>
      <c r="G13" s="92">
        <f>VLOOKUP("Otras renovables",Dat_01!$A$8:$J$29,4,FALSE)*100</f>
        <v>36.593549460000006</v>
      </c>
      <c r="H13" s="91">
        <f>VLOOKUP("Otras renovables",Dat_01!$A$8:$J$29,5,FALSE)/1000</f>
        <v>1736.972096</v>
      </c>
      <c r="I13" s="92">
        <f>VLOOKUP("Otras renovables",Dat_01!$A$8:$J$29,7,FALSE)*100</f>
        <v>19.456194780000001</v>
      </c>
      <c r="J13" s="91">
        <f>VLOOKUP("Otras renovables",Dat_01!$A$8:$J$29,8,FALSE)/1000</f>
        <v>3889.4857940000002</v>
      </c>
      <c r="K13" s="92">
        <f>VLOOKUP("Otras renovables",Dat_01!$A$8:$J$29,10,FALSE)*100</f>
        <v>7.8469745900000003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30.791228999999998</v>
      </c>
      <c r="G14" s="92">
        <f>VLOOKUP("Residuos renovables",Dat_01!$A$8:$J$29,4,FALSE)*100</f>
        <v>-15.526164980000001</v>
      </c>
      <c r="H14" s="91">
        <f>VLOOKUP("Residuos renovables",Dat_01!$A$8:$J$29,5,FALSE)/1000</f>
        <v>223.0931525</v>
      </c>
      <c r="I14" s="92">
        <f>VLOOKUP("Residuos renovables",Dat_01!$A$8:$J$29,7,FALSE)*100</f>
        <v>-23.959083840000002</v>
      </c>
      <c r="J14" s="91">
        <f>VLOOKUP("Residuos renovables",Dat_01!$A$8:$J$29,8,FALSE)/1000</f>
        <v>668.66097149999996</v>
      </c>
      <c r="K14" s="92">
        <f>VLOOKUP("Residuos renovables",Dat_01!$A$8:$J$29,10,FALSE)*100</f>
        <v>-9.3603904300000007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574</v>
      </c>
      <c r="F15" s="94">
        <f>SUM(F9:F14)</f>
        <v>9303.116452626</v>
      </c>
      <c r="G15" s="95">
        <f>((SUM(Dat_01!B8,Dat_01!B14:B17,Dat_01!B19)/SUM(Dat_01!C8,Dat_01!C14:C17,Dat_01!C19))-1)*100</f>
        <v>9.7890522593832472</v>
      </c>
      <c r="H15" s="94">
        <f>SUM(H9:H14)</f>
        <v>45687.088527465996</v>
      </c>
      <c r="I15" s="95">
        <f>((SUM(Dat_01!E8,Dat_01!E14:E17,Dat_01!E19)/SUM(Dat_01!F8,Dat_01!F14:F17,Dat_01!F19))-1)*100</f>
        <v>10.291568743060431</v>
      </c>
      <c r="J15" s="94">
        <f>SUM(J9:J14)</f>
        <v>100418.20398523401</v>
      </c>
      <c r="K15" s="95">
        <f>((SUM(Dat_01!H8,Dat_01!H14:H17,Dat_01!H19)/SUM(Dat_01!I8,Dat_01!I14:I17,Dat_01!I19))-1)*100</f>
        <v>9.0290143889780072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578</v>
      </c>
      <c r="F16" s="91">
        <f>VLOOKUP("Turbinación bombeo",Dat_01!$A$8:$J$29,2,FALSE)/1000</f>
        <v>243.63992918599999</v>
      </c>
      <c r="G16" s="92">
        <f>VLOOKUP("Turbinación bombeo",Dat_01!$A$8:$J$29,4,FALSE)*100</f>
        <v>95.018975510000004</v>
      </c>
      <c r="H16" s="91">
        <f>VLOOKUP("Turbinación bombeo",Dat_01!$A$8:$J$29,5,FALSE)/1000</f>
        <v>1325.13074059</v>
      </c>
      <c r="I16" s="92">
        <f>VLOOKUP("Turbinación bombeo",Dat_01!$A$8:$J$29,7,FALSE)*100</f>
        <v>69.564752799999994</v>
      </c>
      <c r="J16" s="91">
        <f>VLOOKUP("Turbinación bombeo",Dat_01!$A$8:$J$29,8,FALSE)/1000</f>
        <v>2185.958789886</v>
      </c>
      <c r="K16" s="92">
        <f>VLOOKUP("Turbinación bombeo",Dat_01!$A$8:$J$29,10,FALSE)*100</f>
        <v>50.471792680000007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3078.9784679999998</v>
      </c>
      <c r="G17" s="92">
        <f>VLOOKUP("Nuclear",Dat_01!$A$8:$J$29,4,FALSE)*100</f>
        <v>-22.57876873</v>
      </c>
      <c r="H17" s="91">
        <f>VLOOKUP("Nuclear",Dat_01!$A$8:$J$29,5,FALSE)/1000</f>
        <v>22514.415881999998</v>
      </c>
      <c r="I17" s="92">
        <f>VLOOKUP("Nuclear",Dat_01!$A$8:$J$29,7,FALSE)*100</f>
        <v>-4.92826115</v>
      </c>
      <c r="J17" s="91">
        <f>VLOOKUP("Nuclear",Dat_01!$A$8:$J$29,8,FALSE)/1000</f>
        <v>54657.321122000001</v>
      </c>
      <c r="K17" s="92">
        <f>VLOOKUP("Nuclear",Dat_01!$A$8:$J$29,10,FALSE)*100</f>
        <v>-0.91183671999999993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580</v>
      </c>
      <c r="F18" s="91">
        <f>VLOOKUP("Ciclo combinado",Dat_01!$A$8:$J$29,2,FALSE)/1000</f>
        <v>2018.1721660000001</v>
      </c>
      <c r="G18" s="92">
        <f>VLOOKUP("Ciclo combinado",Dat_01!$A$8:$J$29,4,FALSE)*100</f>
        <v>-48.244040150000004</v>
      </c>
      <c r="H18" s="91">
        <f>VLOOKUP("Ciclo combinado",Dat_01!$A$8:$J$29,5,FALSE)/1000</f>
        <v>10796.547488</v>
      </c>
      <c r="I18" s="92">
        <f>VLOOKUP("Ciclo combinado",Dat_01!$A$8:$J$29,7,FALSE)*100</f>
        <v>-24.995420809999999</v>
      </c>
      <c r="J18" s="91">
        <f>VLOOKUP("Ciclo combinado",Dat_01!$A$8:$J$29,8,FALSE)/1000</f>
        <v>47542.104331000002</v>
      </c>
      <c r="K18" s="92">
        <f>VLOOKUP("Ciclo combinado",Dat_01!$A$8:$J$29,10,FALSE)*100</f>
        <v>47.761204819999996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244.594357</v>
      </c>
      <c r="G19" s="92">
        <f>VLOOKUP("Carbón",Dat_01!$A$8:$J$29,4,FALSE)*100</f>
        <v>-28.628000629999999</v>
      </c>
      <c r="H19" s="91">
        <f>VLOOKUP("Carbón",Dat_01!$A$8:$J$29,5,FALSE)/1000</f>
        <v>2719.691628</v>
      </c>
      <c r="I19" s="92">
        <f>VLOOKUP("Carbón",Dat_01!$A$8:$J$29,7,FALSE)*100</f>
        <v>-62.289088219999996</v>
      </c>
      <c r="J19" s="91">
        <f>VLOOKUP("Carbón",Dat_01!$A$8:$J$29,8,FALSE)/1000</f>
        <v>6180.2264249999998</v>
      </c>
      <c r="K19" s="92">
        <f>VLOOKUP("Carbón",Dat_01!$A$8:$J$29,10,FALSE)*100</f>
        <v>-79.841809190000006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30.791228999999998</v>
      </c>
      <c r="D20" s="12"/>
      <c r="E20" s="90" t="s">
        <v>9</v>
      </c>
      <c r="F20" s="91">
        <f>VLOOKUP("Cogeneración",Dat_01!$A$8:$J$29,2,FALSE)/1000</f>
        <v>2080.1160319999999</v>
      </c>
      <c r="G20" s="92">
        <f>VLOOKUP("Cogeneración",Dat_01!$A$8:$J$29,4,FALSE)*100</f>
        <v>-18.264792549999999</v>
      </c>
      <c r="H20" s="91">
        <f>VLOOKUP("Cogeneración",Dat_01!$A$8:$J$29,5,FALSE)/1000</f>
        <v>10882.521623000001</v>
      </c>
      <c r="I20" s="92">
        <f>VLOOKUP("Cogeneración",Dat_01!$A$8:$J$29,7,FALSE)*100</f>
        <v>-14.23410979</v>
      </c>
      <c r="J20" s="91">
        <f>VLOOKUP("Cogeneración",Dat_01!$A$8:$J$29,8,FALSE)/1000</f>
        <v>27773.805548</v>
      </c>
      <c r="K20" s="92">
        <f>VLOOKUP("Cogeneración",Dat_01!$A$8:$J$29,10,FALSE)*100</f>
        <v>-6.8640982500000005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139.503086</v>
      </c>
      <c r="G21" s="92">
        <f>VLOOKUP("Residuos no renovables",Dat_01!$A$8:$J$29,4,FALSE)*100</f>
        <v>-9.8130909600000003</v>
      </c>
      <c r="H21" s="91">
        <f>VLOOKUP("Residuos no renovables",Dat_01!$A$8:$J$29,5,FALSE)/1000</f>
        <v>760.97148049999998</v>
      </c>
      <c r="I21" s="92">
        <f>VLOOKUP("Residuos no renovables",Dat_01!$A$8:$J$29,7,FALSE)*100</f>
        <v>-16.206282759999997</v>
      </c>
      <c r="J21" s="91">
        <f>VLOOKUP("Residuos no renovables",Dat_01!$A$8:$J$29,8,FALSE)/1000</f>
        <v>1924.4537275</v>
      </c>
      <c r="K21" s="92">
        <f>VLOOKUP("Residuos no renovables",Dat_01!$A$8:$J$29,10,FALSE)*100</f>
        <v>-14.513221179999999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575</v>
      </c>
      <c r="F22" s="94">
        <f>SUM(F16:F21)</f>
        <v>7805.004038185999</v>
      </c>
      <c r="G22" s="95">
        <f>((SUM(Dat_01!B9:B13,Dat_01!B18,Dat_01!B20)/SUM(Dat_01!C9:C13,Dat_01!C18,Dat_01!C20))-1)*100</f>
        <v>-29.325417934163312</v>
      </c>
      <c r="H22" s="94">
        <f>SUM(H16:H21)</f>
        <v>48999.278842089996</v>
      </c>
      <c r="I22" s="95">
        <f>((SUM(Dat_01!E9:E13,Dat_01!E18,Dat_01!E20)/SUM(Dat_01!F9:F13,Dat_01!F18,Dat_01!F20))-1)*100</f>
        <v>-17.87772021426186</v>
      </c>
      <c r="J22" s="94">
        <f>SUM(J16:J21)</f>
        <v>140263.869943386</v>
      </c>
      <c r="K22" s="95">
        <f>((SUM(Dat_01!H9:H13,Dat_01!H18,Dat_01!H20)/SUM(Dat_01!I9:I13,Dat_01!I18,Dat_01!I20))-1)*100</f>
        <v>-7.4279063306637578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-414.69185800000002</v>
      </c>
      <c r="G23" s="92">
        <f>VLOOKUP("Consumo de bombeo",Dat_01!$A$8:$J$29,4,FALSE)*100</f>
        <v>86.201121520000001</v>
      </c>
      <c r="H23" s="91">
        <f>VLOOKUP("Consumo de bombeo",Dat_01!$A$8:$J$29,5,FALSE)/1000</f>
        <v>-2537.7384400000001</v>
      </c>
      <c r="I23" s="92">
        <f>VLOOKUP("Consumo de bombeo",Dat_01!$A$8:$J$29,7,FALSE)*100</f>
        <v>89.153478280000002</v>
      </c>
      <c r="J23" s="91">
        <f>VLOOKUP("Consumo de bombeo",Dat_01!$A$8:$J$29,8,FALSE)/1000</f>
        <v>-4221.072631856</v>
      </c>
      <c r="K23" s="92">
        <f>VLOOKUP("Consumo de bombeo",Dat_01!$A$8:$J$29,10,FALSE)*100</f>
        <v>76.766705650000006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-79.946524000000011</v>
      </c>
      <c r="G24" s="92">
        <f>VLOOKUP("Enlace Península-Baleares",Dat_01!$A$8:$J$29,4,FALSE)*100</f>
        <v>-44.156329960000001</v>
      </c>
      <c r="H24" s="91">
        <f>VLOOKUP("Enlace Península-Baleares",Dat_01!$A$8:$J$29,5,FALSE)/1000</f>
        <v>-525.39260999999999</v>
      </c>
      <c r="I24" s="92">
        <f>VLOOKUP("Enlace Península-Baleares",Dat_01!$A$8:$J$29,7,FALSE)*100</f>
        <v>-18.719703079999999</v>
      </c>
      <c r="J24" s="91">
        <f>VLOOKUP("Enlace Península-Baleares",Dat_01!$A$8:$J$29,8,FALSE)/1000</f>
        <v>-1573.8371050000001</v>
      </c>
      <c r="K24" s="92">
        <f>VLOOKUP("Enlace Península-Baleares",Dat_01!$A$8:$J$29,10,FALSE)*100</f>
        <v>8.7258897599999994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683.67150800000002</v>
      </c>
      <c r="G25" s="98">
        <f>VLOOKUP("Saldos intercambios internacionales",Dat_01!$A$8:$J$29,4,FALSE)*100</f>
        <v>-8.5756864099999994</v>
      </c>
      <c r="H25" s="97">
        <f>VLOOKUP("Saldos intercambios internacionales",Dat_01!$A$8:$J$29,5,FALSE)/1000</f>
        <v>3928.045431</v>
      </c>
      <c r="I25" s="98">
        <f>VLOOKUP("Saldos intercambios internacionales",Dat_01!$A$8:$J$29,7,FALSE)*100</f>
        <v>-12.50063774</v>
      </c>
      <c r="J25" s="97">
        <f>VLOOKUP("Saldos intercambios internacionales",Dat_01!$A$8:$J$29,8,FALSE)/1000</f>
        <v>6301.1429819999994</v>
      </c>
      <c r="K25" s="98">
        <f>VLOOKUP("Saldos intercambios internacionales",Dat_01!$A$8:$J$29,10,FALSE)*100</f>
        <v>-44.808151099999996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17297.153615812</v>
      </c>
      <c r="G26" s="101">
        <f>VLOOKUP("Demanda transporte (b.c.)",Dat_01!$A$8:$J$29,4,FALSE)*100</f>
        <v>-13.075856120000001</v>
      </c>
      <c r="H26" s="100">
        <f>VLOOKUP("Demanda transporte (b.c.)",Dat_01!$A$8:$J$29,5,FALSE)/1000</f>
        <v>95551.281750556009</v>
      </c>
      <c r="I26" s="101">
        <f>VLOOKUP("Demanda transporte (b.c.)",Dat_01!$A$8:$J$29,7,FALSE)*100</f>
        <v>-7.7613428500000001</v>
      </c>
      <c r="J26" s="100">
        <f>VLOOKUP("Demanda transporte (b.c.)",Dat_01!$A$8:$J$29,8,FALSE)/1000</f>
        <v>241188.30717276401</v>
      </c>
      <c r="K26" s="101">
        <f>VLOOKUP("Demanda transporte (b.c.)",Dat_01!$A$8:$J$29,10,FALSE)*100</f>
        <v>-3.9863638799999999</v>
      </c>
      <c r="L26" s="19"/>
    </row>
    <row r="27" spans="1:19" ht="16.350000000000001" customHeight="1">
      <c r="E27" s="339" t="s">
        <v>83</v>
      </c>
      <c r="F27" s="340"/>
      <c r="G27" s="340"/>
      <c r="H27" s="340"/>
      <c r="I27" s="340"/>
      <c r="J27" s="340"/>
      <c r="K27" s="340"/>
      <c r="L27" s="16"/>
      <c r="M27" s="338"/>
      <c r="N27" s="338"/>
      <c r="O27" s="338"/>
      <c r="P27" s="338"/>
      <c r="Q27" s="338"/>
      <c r="R27" s="338"/>
      <c r="S27" s="338"/>
    </row>
    <row r="28" spans="1:19" ht="34.5" customHeight="1">
      <c r="E28" s="341" t="s">
        <v>627</v>
      </c>
      <c r="F28" s="342"/>
      <c r="G28" s="342"/>
      <c r="H28" s="342"/>
      <c r="I28" s="342"/>
      <c r="J28" s="342"/>
      <c r="K28" s="342"/>
      <c r="L28" s="16"/>
      <c r="M28" s="319"/>
      <c r="N28" s="319"/>
      <c r="O28" s="319"/>
      <c r="P28" s="319"/>
      <c r="Q28" s="319"/>
      <c r="R28" s="319"/>
      <c r="S28" s="319"/>
    </row>
    <row r="29" spans="1:19" ht="12.75" customHeight="1">
      <c r="E29" s="338" t="s">
        <v>54</v>
      </c>
      <c r="F29" s="338"/>
      <c r="G29" s="338"/>
      <c r="H29" s="338"/>
      <c r="I29" s="338"/>
      <c r="J29" s="338"/>
      <c r="K29" s="338"/>
      <c r="L29" s="16"/>
    </row>
    <row r="30" spans="1:19" ht="12.75" customHeight="1">
      <c r="E30" s="338" t="s">
        <v>72</v>
      </c>
      <c r="F30" s="338"/>
      <c r="G30" s="338"/>
      <c r="H30" s="338"/>
      <c r="I30" s="338"/>
      <c r="J30" s="338"/>
      <c r="K30" s="338"/>
      <c r="L30" s="16"/>
    </row>
    <row r="31" spans="1:19" ht="12.75" customHeight="1">
      <c r="E31" s="338" t="s">
        <v>577</v>
      </c>
      <c r="F31" s="338"/>
      <c r="G31" s="338"/>
      <c r="H31" s="338"/>
      <c r="I31" s="338"/>
      <c r="J31" s="338"/>
      <c r="K31" s="338"/>
      <c r="L31" s="16"/>
    </row>
    <row r="32" spans="1:19" ht="12.75" customHeight="1">
      <c r="E32" s="337" t="s">
        <v>579</v>
      </c>
      <c r="F32" s="337"/>
      <c r="G32" s="337"/>
      <c r="H32" s="337"/>
      <c r="I32" s="337"/>
      <c r="J32" s="337"/>
      <c r="K32" s="337"/>
      <c r="L32" s="16"/>
    </row>
    <row r="33" spans="5:12" ht="12.75" customHeight="1">
      <c r="E33" s="338" t="s">
        <v>581</v>
      </c>
      <c r="F33" s="338"/>
      <c r="G33" s="338"/>
      <c r="H33" s="338"/>
      <c r="I33" s="338"/>
      <c r="J33" s="338"/>
      <c r="K33" s="338"/>
      <c r="L33" s="16"/>
    </row>
    <row r="34" spans="5:12" ht="15" customHeight="1">
      <c r="E34" s="337" t="s">
        <v>74</v>
      </c>
      <c r="F34" s="337"/>
      <c r="G34" s="337"/>
      <c r="H34" s="337"/>
      <c r="I34" s="337"/>
      <c r="J34" s="337"/>
      <c r="K34" s="337"/>
    </row>
    <row r="35" spans="5:12" ht="24" customHeight="1">
      <c r="E35" s="337" t="s">
        <v>79</v>
      </c>
      <c r="F35" s="337"/>
      <c r="G35" s="337"/>
      <c r="H35" s="337"/>
      <c r="I35" s="337"/>
      <c r="J35" s="337"/>
      <c r="K35" s="337"/>
    </row>
    <row r="36" spans="5:12">
      <c r="F36" s="284"/>
      <c r="G36" s="284"/>
      <c r="H36" s="284"/>
      <c r="I36" s="284"/>
      <c r="J36" s="284"/>
      <c r="K36" s="284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I40"/>
  <sheetViews>
    <sheetView showGridLines="0" showRowColHeaders="0" zoomScaleNormal="100" workbookViewId="0">
      <selection activeCell="I26" sqref="I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Mayo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43" t="s">
        <v>58</v>
      </c>
      <c r="D7" s="32"/>
      <c r="E7" s="39"/>
    </row>
    <row r="8" spans="2:7" s="29" customFormat="1" ht="12.75" customHeight="1">
      <c r="B8" s="28"/>
      <c r="C8" s="343"/>
      <c r="D8" s="32"/>
      <c r="E8" s="39"/>
      <c r="F8" s="33"/>
    </row>
    <row r="9" spans="2:7" s="29" customFormat="1" ht="12.75" customHeight="1">
      <c r="B9" s="28"/>
      <c r="C9" s="303"/>
      <c r="D9" s="32"/>
      <c r="E9" s="39"/>
      <c r="F9" s="268"/>
      <c r="G9" s="269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9" s="29" customFormat="1" ht="12.75" customHeight="1">
      <c r="B17" s="28"/>
      <c r="D17" s="32"/>
      <c r="E17" s="32"/>
      <c r="F17" s="33"/>
    </row>
    <row r="18" spans="2:9" s="29" customFormat="1" ht="12.75" customHeight="1">
      <c r="B18" s="28"/>
      <c r="D18" s="32"/>
      <c r="E18" s="32"/>
      <c r="F18" s="33"/>
    </row>
    <row r="19" spans="2:9" s="29" customFormat="1" ht="12.75" customHeight="1">
      <c r="B19" s="28"/>
      <c r="C19" s="35"/>
      <c r="D19" s="32"/>
      <c r="E19" s="32"/>
      <c r="F19" s="33"/>
    </row>
    <row r="20" spans="2:9" s="29" customFormat="1" ht="12.75" customHeight="1">
      <c r="B20" s="28"/>
      <c r="C20" s="31"/>
      <c r="D20" s="32"/>
      <c r="E20" s="32"/>
      <c r="F20" s="33"/>
    </row>
    <row r="21" spans="2:9" s="29" customFormat="1" ht="12.75" customHeight="1">
      <c r="B21" s="28"/>
      <c r="C21" s="31"/>
      <c r="D21" s="32"/>
      <c r="E21" s="32"/>
      <c r="F21" s="33"/>
    </row>
    <row r="22" spans="2:9" s="29" customFormat="1" ht="12.75" customHeight="1">
      <c r="B22" s="28"/>
      <c r="C22" s="31"/>
      <c r="D22" s="32"/>
      <c r="E22" s="32"/>
    </row>
    <row r="23" spans="2:9" ht="12.75" customHeight="1">
      <c r="C23" s="343" t="s">
        <v>60</v>
      </c>
      <c r="E23" s="41"/>
    </row>
    <row r="24" spans="2:9" ht="12.75" customHeight="1">
      <c r="C24" s="343"/>
      <c r="E24" s="37"/>
    </row>
    <row r="25" spans="2:9" ht="12.75" customHeight="1">
      <c r="C25" s="343"/>
      <c r="E25" s="38"/>
    </row>
    <row r="26" spans="2:9" ht="12.75" customHeight="1">
      <c r="C26" s="132"/>
      <c r="I26" s="36" t="s">
        <v>65</v>
      </c>
    </row>
    <row r="27" spans="2:9">
      <c r="C27" s="132"/>
    </row>
    <row r="28" spans="2:9">
      <c r="C28" s="40"/>
      <c r="F28" s="33"/>
    </row>
    <row r="29" spans="2:9">
      <c r="C29" s="40"/>
      <c r="F29" s="33"/>
    </row>
    <row r="30" spans="2:9">
      <c r="C30" s="34"/>
      <c r="F30" s="33"/>
    </row>
    <row r="31" spans="2:9">
      <c r="F31" s="33"/>
    </row>
    <row r="32" spans="2:9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29" sqref="G29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Mayo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44" t="s">
        <v>73</v>
      </c>
      <c r="D7" s="32"/>
      <c r="E7" s="39"/>
      <c r="F7" s="32"/>
    </row>
    <row r="8" spans="2:7" s="29" customFormat="1" ht="12.75" customHeight="1">
      <c r="B8" s="28"/>
      <c r="C8" s="344"/>
      <c r="D8" s="32"/>
      <c r="E8" s="39"/>
      <c r="F8" s="32"/>
    </row>
    <row r="9" spans="2:7" s="29" customFormat="1" ht="12.75" customHeight="1">
      <c r="B9" s="28"/>
      <c r="C9" s="344"/>
      <c r="D9" s="32"/>
      <c r="E9" s="39"/>
      <c r="F9" s="32"/>
    </row>
    <row r="10" spans="2:7" s="29" customFormat="1" ht="12.75" customHeight="1">
      <c r="B10" s="28"/>
      <c r="C10" s="344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304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G16" sqref="G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4" t="s">
        <v>62</v>
      </c>
      <c r="E7" s="4"/>
    </row>
    <row r="8" spans="3:25">
      <c r="C8" s="344"/>
      <c r="E8" s="4"/>
    </row>
    <row r="9" spans="3:25">
      <c r="C9" s="34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C7" sqref="C7: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4" t="s">
        <v>631</v>
      </c>
      <c r="E7" s="4"/>
    </row>
    <row r="8" spans="3:25">
      <c r="C8" s="344"/>
      <c r="E8" s="4"/>
    </row>
    <row r="9" spans="3:25">
      <c r="C9" s="344"/>
      <c r="E9" s="4"/>
    </row>
    <row r="10" spans="3:25">
      <c r="C10" s="344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4" t="s">
        <v>55</v>
      </c>
      <c r="E7" s="4"/>
    </row>
    <row r="8" spans="3:25">
      <c r="C8" s="344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21" t="s">
        <v>627</v>
      </c>
      <c r="F26" s="322"/>
      <c r="G26" s="322"/>
      <c r="H26" s="322"/>
      <c r="I26" s="322"/>
      <c r="J26" s="322"/>
      <c r="K26" s="322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44" t="s">
        <v>61</v>
      </c>
      <c r="E7" s="4"/>
    </row>
    <row r="8" spans="3:25">
      <c r="C8" s="344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21" t="s">
        <v>627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Mayo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4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4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Mayo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44" t="s">
        <v>25</v>
      </c>
      <c r="E7" s="114"/>
      <c r="F7" s="345" t="str">
        <f>Dat_01!A2</f>
        <v>Mayo 2020</v>
      </c>
      <c r="G7" s="346"/>
      <c r="H7" s="347" t="s">
        <v>27</v>
      </c>
      <c r="I7" s="34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44"/>
      <c r="E8" s="115" t="s">
        <v>28</v>
      </c>
      <c r="F8" s="305">
        <v>13175</v>
      </c>
      <c r="G8" s="306" t="s">
        <v>647</v>
      </c>
      <c r="H8" s="116">
        <v>18879</v>
      </c>
      <c r="I8" s="117" t="s">
        <v>621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300">
        <v>67</v>
      </c>
      <c r="G9" s="301" t="s">
        <v>648</v>
      </c>
      <c r="H9" s="295">
        <v>75.900000000000006</v>
      </c>
      <c r="I9" s="296" t="s">
        <v>619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97"/>
      <c r="I10" s="299"/>
      <c r="J10" s="29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302"/>
      <c r="I11" s="29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Mayo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44" t="s">
        <v>630</v>
      </c>
      <c r="E7" s="4"/>
    </row>
    <row r="8" spans="3:34">
      <c r="C8" s="344"/>
      <c r="E8" s="4"/>
    </row>
    <row r="9" spans="3:34">
      <c r="C9" s="344"/>
      <c r="E9" s="4"/>
    </row>
    <row r="10" spans="3:34">
      <c r="C10" s="344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H20" sqref="H2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Mayo 2020</v>
      </c>
    </row>
    <row r="4" spans="2:22" ht="20.100000000000001" customHeight="1">
      <c r="B4" s="102" t="s">
        <v>573</v>
      </c>
      <c r="V4" s="54"/>
    </row>
    <row r="5" spans="2:22">
      <c r="V5" s="54"/>
    </row>
    <row r="6" spans="2:22">
      <c r="V6" s="54"/>
    </row>
    <row r="7" spans="2:22">
      <c r="B7" s="344" t="s">
        <v>26</v>
      </c>
      <c r="V7" s="54"/>
    </row>
    <row r="8" spans="2:22">
      <c r="B8" s="344"/>
      <c r="V8" s="54"/>
    </row>
    <row r="9" spans="2:22">
      <c r="B9" s="344"/>
      <c r="V9" s="54"/>
    </row>
    <row r="10" spans="2:22">
      <c r="B10" s="276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Mayo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-39.182452615476933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6" sqref="H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Mayo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44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44"/>
      <c r="D8" s="77"/>
      <c r="E8" s="78"/>
      <c r="P8" s="80"/>
      <c r="Q8" s="80"/>
      <c r="R8" s="80"/>
    </row>
    <row r="9" spans="2:18" s="74" customFormat="1" ht="12.75" customHeight="1">
      <c r="B9" s="73"/>
      <c r="C9" s="344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37"/>
    </row>
    <row r="29" spans="2:9">
      <c r="E29" s="337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B16" zoomScaleNormal="100" workbookViewId="0">
      <selection activeCell="D21" sqref="D21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3.1506096633420708</v>
      </c>
      <c r="E5" s="107"/>
      <c r="F5" s="108" t="s">
        <v>16</v>
      </c>
      <c r="G5" s="109">
        <f>SUM(D5:D10)</f>
        <v>47.640232724783871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6.7361200432600317</v>
      </c>
      <c r="E6" s="107"/>
      <c r="F6" s="215" t="s">
        <v>17</v>
      </c>
      <c r="G6" s="216">
        <f>SUM(D11:D16)</f>
        <v>52.359767275216115</v>
      </c>
    </row>
    <row r="7" spans="2:7">
      <c r="B7" s="108" t="s">
        <v>4</v>
      </c>
      <c r="C7" s="129">
        <f>Dat_01!B35</f>
        <v>9215.0449999999983</v>
      </c>
      <c r="D7" s="109">
        <f t="shared" si="0"/>
        <v>8.721528745357169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23.24643754093859</v>
      </c>
      <c r="E8" s="107"/>
    </row>
    <row r="9" spans="2:7">
      <c r="B9" s="108" t="s">
        <v>9</v>
      </c>
      <c r="C9" s="129">
        <f>Dat_01!B37</f>
        <v>5661.7895000000008</v>
      </c>
      <c r="D9" s="109">
        <f t="shared" si="0"/>
        <v>5.3585695864112886</v>
      </c>
      <c r="E9" s="107"/>
    </row>
    <row r="10" spans="2:7">
      <c r="B10" s="108" t="s">
        <v>70</v>
      </c>
      <c r="C10" s="129">
        <f>Dat_01!B38</f>
        <v>451.1275</v>
      </c>
      <c r="D10" s="109">
        <f t="shared" si="0"/>
        <v>0.42696714547472275</v>
      </c>
      <c r="E10" s="107"/>
    </row>
    <row r="11" spans="2:7">
      <c r="B11" s="108" t="s">
        <v>69</v>
      </c>
      <c r="C11" s="129">
        <f>Dat_01!B39</f>
        <v>121.7915</v>
      </c>
      <c r="D11" s="109">
        <f t="shared" si="0"/>
        <v>0.11526889648288943</v>
      </c>
      <c r="E11" s="107"/>
    </row>
    <row r="12" spans="2:7">
      <c r="B12" s="108" t="s">
        <v>5</v>
      </c>
      <c r="C12" s="129">
        <f>Dat_01!B40</f>
        <v>25467.932360000003</v>
      </c>
      <c r="D12" s="109">
        <f t="shared" si="0"/>
        <v>24.103984751300953</v>
      </c>
      <c r="E12" s="107"/>
    </row>
    <row r="13" spans="2:7">
      <c r="B13" s="108" t="s">
        <v>2</v>
      </c>
      <c r="C13" s="129">
        <f>Dat_01!B41</f>
        <v>17082.753229999998</v>
      </c>
      <c r="D13" s="109">
        <f t="shared" si="0"/>
        <v>16.167878002254795</v>
      </c>
      <c r="E13" s="107"/>
    </row>
    <row r="14" spans="2:7">
      <c r="B14" s="108" t="s">
        <v>6</v>
      </c>
      <c r="C14" s="129">
        <f>Dat_01!B42</f>
        <v>9275.9649500001251</v>
      </c>
      <c r="D14" s="109">
        <f t="shared" si="0"/>
        <v>8.7791860975558631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2.1806204537445679</v>
      </c>
      <c r="E15" s="107"/>
    </row>
    <row r="16" spans="2:7">
      <c r="B16" s="108" t="s">
        <v>8</v>
      </c>
      <c r="C16" s="129">
        <f>Dat_01!B44</f>
        <v>1070.1409999999998</v>
      </c>
      <c r="D16" s="109">
        <f t="shared" si="0"/>
        <v>1.012829073877042</v>
      </c>
      <c r="E16" s="107"/>
    </row>
    <row r="17" spans="2:7">
      <c r="B17" s="110" t="s">
        <v>15</v>
      </c>
      <c r="C17" s="130">
        <f>SUM(C5:C16)</f>
        <v>105658.59804000014</v>
      </c>
      <c r="D17" s="111">
        <f>SUM(D5:D16)</f>
        <v>99.999999999999986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243.63992918599999</v>
      </c>
      <c r="D21" s="109">
        <f>C21/$C$33*100</f>
        <v>1.424118618505452</v>
      </c>
      <c r="E21" s="107"/>
      <c r="F21" s="108" t="s">
        <v>16</v>
      </c>
      <c r="G21" s="109">
        <f>SUM(D21:D26)</f>
        <v>45.621633553362656</v>
      </c>
    </row>
    <row r="22" spans="2:7">
      <c r="B22" s="108" t="s">
        <v>3</v>
      </c>
      <c r="C22" s="129">
        <f>Dat_01!B51</f>
        <v>3078.9784679999998</v>
      </c>
      <c r="D22" s="109">
        <f t="shared" ref="D22:D24" si="1">C22/$C$33*100</f>
        <v>17.997175491332204</v>
      </c>
      <c r="E22" s="131"/>
      <c r="F22" s="215" t="s">
        <v>17</v>
      </c>
      <c r="G22" s="216">
        <f>SUM(D27:D32)</f>
        <v>54.378366446637351</v>
      </c>
    </row>
    <row r="23" spans="2:7">
      <c r="B23" s="108" t="s">
        <v>4</v>
      </c>
      <c r="C23" s="129">
        <f>Dat_01!B52</f>
        <v>244.594357</v>
      </c>
      <c r="D23" s="109">
        <f t="shared" si="1"/>
        <v>1.4296974184356523</v>
      </c>
      <c r="E23" s="131"/>
    </row>
    <row r="24" spans="2:7">
      <c r="B24" s="108" t="s">
        <v>11</v>
      </c>
      <c r="C24" s="129">
        <f>Dat_01!B53</f>
        <v>2018.1721660000001</v>
      </c>
      <c r="D24" s="109">
        <f t="shared" si="1"/>
        <v>11.796574422560733</v>
      </c>
      <c r="E24" s="131"/>
    </row>
    <row r="25" spans="2:7">
      <c r="B25" s="108" t="s">
        <v>9</v>
      </c>
      <c r="C25" s="129">
        <f>Dat_01!B54</f>
        <v>2080.1160319999999</v>
      </c>
      <c r="D25" s="109">
        <f>C25/$C$33*100</f>
        <v>12.158647310890384</v>
      </c>
      <c r="E25" s="131"/>
    </row>
    <row r="26" spans="2:7">
      <c r="B26" s="108" t="s">
        <v>70</v>
      </c>
      <c r="C26" s="129">
        <f>Dat_01!B55</f>
        <v>139.503086</v>
      </c>
      <c r="D26" s="109">
        <f>C26/$C$33*100</f>
        <v>0.81542029163823604</v>
      </c>
      <c r="E26" s="131"/>
    </row>
    <row r="27" spans="2:7">
      <c r="B27" s="108" t="s">
        <v>69</v>
      </c>
      <c r="C27" s="129">
        <f>Dat_01!B56</f>
        <v>30.791228999999998</v>
      </c>
      <c r="D27" s="109">
        <f t="shared" ref="D27:D28" si="2">C27/$C$33*100</f>
        <v>0.17998019722000777</v>
      </c>
      <c r="E27" s="131"/>
    </row>
    <row r="28" spans="2:7">
      <c r="B28" s="108" t="s">
        <v>5</v>
      </c>
      <c r="C28" s="129">
        <f>Dat_01!B57</f>
        <v>3889.9623360000001</v>
      </c>
      <c r="D28" s="109">
        <f t="shared" si="2"/>
        <v>22.737520103912782</v>
      </c>
      <c r="E28" s="131"/>
    </row>
    <row r="29" spans="2:7">
      <c r="B29" s="108" t="s">
        <v>2</v>
      </c>
      <c r="C29" s="129">
        <f>Dat_01!B58</f>
        <v>2857.7615056260001</v>
      </c>
      <c r="D29" s="109">
        <f>C29/$C$33*100</f>
        <v>16.704123092661028</v>
      </c>
      <c r="E29" s="131"/>
    </row>
    <row r="30" spans="2:7">
      <c r="B30" s="108" t="s">
        <v>6</v>
      </c>
      <c r="C30" s="129">
        <f>Dat_01!B59</f>
        <v>1586.7507560000001</v>
      </c>
      <c r="D30" s="109">
        <f t="shared" ref="D30:D32" si="3">C30/$C$33*100</f>
        <v>9.2748397280237338</v>
      </c>
      <c r="E30" s="131"/>
    </row>
    <row r="31" spans="2:7">
      <c r="B31" s="108" t="s">
        <v>7</v>
      </c>
      <c r="C31" s="129">
        <f>Dat_01!B60</f>
        <v>552.48475100000007</v>
      </c>
      <c r="D31" s="109">
        <f t="shared" si="3"/>
        <v>3.2293714046304198</v>
      </c>
      <c r="E31" s="131"/>
    </row>
    <row r="32" spans="2:7">
      <c r="B32" s="108" t="s">
        <v>8</v>
      </c>
      <c r="C32" s="129">
        <f>Dat_01!B61</f>
        <v>385.36587500000002</v>
      </c>
      <c r="D32" s="109">
        <f t="shared" si="3"/>
        <v>2.2525319201893783</v>
      </c>
      <c r="E32" s="131"/>
    </row>
    <row r="33" spans="2:6">
      <c r="B33" s="110" t="s">
        <v>15</v>
      </c>
      <c r="C33" s="130">
        <f>SUM(C21:C32)</f>
        <v>17108.120490811998</v>
      </c>
      <c r="D33" s="111">
        <f>SUM(D21:D32)</f>
        <v>100.00000000000001</v>
      </c>
    </row>
    <row r="34" spans="2:6">
      <c r="B34" s="151"/>
      <c r="C34" s="167"/>
      <c r="D34" s="167"/>
      <c r="E34" s="167"/>
      <c r="F34" s="167"/>
    </row>
    <row r="35" spans="2:6">
      <c r="B35" s="151" t="s">
        <v>530</v>
      </c>
      <c r="C35" s="167"/>
      <c r="D35" s="167"/>
      <c r="E35" s="167"/>
      <c r="F35" s="217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2.2838707610508857</v>
      </c>
      <c r="D37" s="107"/>
      <c r="E37" s="108" t="s">
        <v>16</v>
      </c>
      <c r="F37" s="109">
        <f>SUM(C37:C42)</f>
        <v>33.181811859396738</v>
      </c>
    </row>
    <row r="38" spans="2:6">
      <c r="B38" s="108" t="s">
        <v>3</v>
      </c>
      <c r="C38" s="109">
        <f>Dat_01!B95</f>
        <v>14.364225048854259</v>
      </c>
      <c r="D38" s="107"/>
      <c r="E38" s="215" t="s">
        <v>17</v>
      </c>
      <c r="F38" s="216">
        <f>SUM(C43:C48)</f>
        <v>66.81818814060324</v>
      </c>
    </row>
    <row r="39" spans="2:6">
      <c r="B39" s="108" t="s">
        <v>4</v>
      </c>
      <c r="C39" s="109">
        <f>Dat_01!B96</f>
        <v>0</v>
      </c>
      <c r="D39" s="107"/>
    </row>
    <row r="40" spans="2:6">
      <c r="B40" s="108" t="s">
        <v>11</v>
      </c>
      <c r="C40" s="109">
        <f>Dat_01!B97</f>
        <v>7.5340410319176545</v>
      </c>
      <c r="D40" s="107"/>
    </row>
    <row r="41" spans="2:6">
      <c r="B41" s="108" t="s">
        <v>9</v>
      </c>
      <c r="C41" s="109">
        <f>Dat_01!B98</f>
        <v>8.235022202026137</v>
      </c>
      <c r="D41" s="107"/>
      <c r="E41" s="107"/>
      <c r="F41" s="107"/>
    </row>
    <row r="42" spans="2:6">
      <c r="B42" s="108" t="s">
        <v>70</v>
      </c>
      <c r="C42" s="109">
        <f>Dat_01!B99</f>
        <v>0.76465281554780573</v>
      </c>
      <c r="D42" s="107"/>
      <c r="E42" s="107"/>
      <c r="F42" s="107"/>
    </row>
    <row r="43" spans="2:6">
      <c r="B43" s="108" t="s">
        <v>69</v>
      </c>
      <c r="C43" s="109">
        <f>Dat_01!B100</f>
        <v>0.17828684000735848</v>
      </c>
      <c r="D43" s="107"/>
      <c r="E43" s="107"/>
      <c r="F43" s="107"/>
    </row>
    <row r="44" spans="2:6">
      <c r="B44" s="108" t="s">
        <v>5</v>
      </c>
      <c r="C44" s="109">
        <f>Dat_01!B101</f>
        <v>42.369655768742874</v>
      </c>
      <c r="D44" s="107"/>
      <c r="E44" s="107"/>
      <c r="F44" s="107"/>
    </row>
    <row r="45" spans="2:6">
      <c r="B45" s="108" t="s">
        <v>2</v>
      </c>
      <c r="C45" s="109">
        <f>Dat_01!B102</f>
        <v>11.660365877109111</v>
      </c>
      <c r="D45" s="107"/>
      <c r="E45" s="107"/>
      <c r="F45" s="107"/>
    </row>
    <row r="46" spans="2:6">
      <c r="B46" s="108" t="s">
        <v>6</v>
      </c>
      <c r="C46" s="109">
        <f>Dat_01!B103</f>
        <v>8.2690820183548457</v>
      </c>
      <c r="D46" s="107"/>
      <c r="E46" s="107"/>
      <c r="F46" s="107"/>
    </row>
    <row r="47" spans="2:6">
      <c r="B47" s="108" t="s">
        <v>7</v>
      </c>
      <c r="C47" s="109">
        <f>Dat_01!B104</f>
        <v>2.5174761208179852</v>
      </c>
      <c r="D47" s="107"/>
      <c r="E47" s="107"/>
      <c r="F47" s="107"/>
    </row>
    <row r="48" spans="2:6">
      <c r="B48" s="108" t="s">
        <v>8</v>
      </c>
      <c r="C48" s="109">
        <f>Dat_01!B105</f>
        <v>1.8233215155710703</v>
      </c>
      <c r="D48" s="167"/>
      <c r="E48" s="167"/>
      <c r="F48" s="167"/>
    </row>
    <row r="49" spans="2:6">
      <c r="B49" s="110" t="s">
        <v>15</v>
      </c>
      <c r="C49" s="111">
        <f>SUM(C37:C48)</f>
        <v>100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134</v>
      </c>
      <c r="C51" s="167"/>
      <c r="D51" s="167"/>
      <c r="E51" s="167"/>
      <c r="F51" s="217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5" t="s">
        <v>17</v>
      </c>
      <c r="F54" s="216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</row>
    <row r="68" spans="2:16">
      <c r="B68" s="219"/>
      <c r="C68" s="220" t="str">
        <f>Dat_01!B140</f>
        <v>M</v>
      </c>
      <c r="D68" s="220" t="str">
        <f>Dat_01!C140</f>
        <v>J</v>
      </c>
      <c r="E68" s="220" t="str">
        <f>Dat_01!D140</f>
        <v>J</v>
      </c>
      <c r="F68" s="220" t="str">
        <f>Dat_01!E140</f>
        <v>A</v>
      </c>
      <c r="G68" s="220" t="str">
        <f>Dat_01!F140</f>
        <v>S</v>
      </c>
      <c r="H68" s="220" t="str">
        <f>Dat_01!G140</f>
        <v>O</v>
      </c>
      <c r="I68" s="220" t="str">
        <f>Dat_01!H140</f>
        <v>N</v>
      </c>
      <c r="J68" s="220" t="str">
        <f>Dat_01!I140</f>
        <v>D</v>
      </c>
      <c r="K68" s="220" t="str">
        <f>Dat_01!J140</f>
        <v>E</v>
      </c>
      <c r="L68" s="220" t="str">
        <f>Dat_01!K140</f>
        <v>F</v>
      </c>
      <c r="M68" s="220" t="str">
        <f>Dat_01!L140</f>
        <v>M</v>
      </c>
      <c r="N68" s="220" t="str">
        <f>Dat_01!M140</f>
        <v>A</v>
      </c>
      <c r="O68" s="220" t="str">
        <f>Dat_01!N140</f>
        <v>M</v>
      </c>
      <c r="P68" s="221"/>
    </row>
    <row r="69" spans="2:16">
      <c r="B69" s="222" t="s">
        <v>2</v>
      </c>
      <c r="C69" s="223">
        <f>Dat_01!B142</f>
        <v>1935.0616367759999</v>
      </c>
      <c r="D69" s="223">
        <f>Dat_01!C142</f>
        <v>1626.26904491</v>
      </c>
      <c r="E69" s="223">
        <f>Dat_01!D142</f>
        <v>1579.960283826</v>
      </c>
      <c r="F69" s="223">
        <f>Dat_01!E142</f>
        <v>1254.5406578279999</v>
      </c>
      <c r="G69" s="223">
        <f>Dat_01!F142</f>
        <v>1224.795245668</v>
      </c>
      <c r="H69" s="223">
        <f>Dat_01!G142</f>
        <v>1122.0242994600001</v>
      </c>
      <c r="I69" s="223">
        <f>Dat_01!H142</f>
        <v>2661.9900573</v>
      </c>
      <c r="J69" s="223">
        <f>Dat_01!I142</f>
        <v>4636.0918287759996</v>
      </c>
      <c r="K69" s="223">
        <f>Dat_01!J142</f>
        <v>3725.7484249300001</v>
      </c>
      <c r="L69" s="223">
        <f>Dat_01!K142</f>
        <v>2837.6434274379999</v>
      </c>
      <c r="M69" s="223">
        <f>Dat_01!L142</f>
        <v>3110.508486446</v>
      </c>
      <c r="N69" s="223">
        <f>Dat_01!M142</f>
        <v>2860.8422885260002</v>
      </c>
      <c r="O69" s="223">
        <f>Dat_01!N142</f>
        <v>2857.7615056260001</v>
      </c>
    </row>
    <row r="70" spans="2:16">
      <c r="B70" s="222" t="s">
        <v>81</v>
      </c>
      <c r="C70" s="223">
        <f>Dat_01!B143</f>
        <v>124.931396316</v>
      </c>
      <c r="D70" s="223">
        <f>Dat_01!C143</f>
        <v>54.725804748000002</v>
      </c>
      <c r="E70" s="223">
        <f>Dat_01!D143</f>
        <v>24.305235333999999</v>
      </c>
      <c r="F70" s="223">
        <f>Dat_01!E143</f>
        <v>70.640000060000006</v>
      </c>
      <c r="G70" s="223">
        <f>Dat_01!F143</f>
        <v>104.26472390000001</v>
      </c>
      <c r="H70" s="223">
        <f>Dat_01!G143</f>
        <v>116.03515081</v>
      </c>
      <c r="I70" s="223">
        <f>Dat_01!H143</f>
        <v>172.10635217000001</v>
      </c>
      <c r="J70" s="223">
        <f>Dat_01!I143</f>
        <v>318.75078227400002</v>
      </c>
      <c r="K70" s="223">
        <f>Dat_01!J143</f>
        <v>233.77888705199999</v>
      </c>
      <c r="L70" s="223">
        <f>Dat_01!K143</f>
        <v>229.83714941400001</v>
      </c>
      <c r="M70" s="223">
        <f>Dat_01!L143</f>
        <v>303.52379088800001</v>
      </c>
      <c r="N70" s="223">
        <f>Dat_01!M143</f>
        <v>314.35098405000002</v>
      </c>
      <c r="O70" s="223">
        <f>Dat_01!N143</f>
        <v>243.63992918599999</v>
      </c>
    </row>
    <row r="71" spans="2:16">
      <c r="B71" s="222" t="s">
        <v>3</v>
      </c>
      <c r="C71" s="223">
        <f>Dat_01!B144</f>
        <v>3976.917465</v>
      </c>
      <c r="D71" s="223">
        <f>Dat_01!C144</f>
        <v>4647.8769560000001</v>
      </c>
      <c r="E71" s="223">
        <f>Dat_01!D144</f>
        <v>5123.1117279999999</v>
      </c>
      <c r="F71" s="223">
        <f>Dat_01!E144</f>
        <v>5068.1443870000003</v>
      </c>
      <c r="G71" s="223">
        <f>Dat_01!F144</f>
        <v>4995.5062809999999</v>
      </c>
      <c r="H71" s="223">
        <f>Dat_01!G144</f>
        <v>4530.6687620000002</v>
      </c>
      <c r="I71" s="223">
        <f>Dat_01!H144</f>
        <v>3427.5262950000001</v>
      </c>
      <c r="J71" s="223">
        <f>Dat_01!I144</f>
        <v>4350.070831</v>
      </c>
      <c r="K71" s="223">
        <f>Dat_01!J144</f>
        <v>5289.2044400000004</v>
      </c>
      <c r="L71" s="223">
        <f>Dat_01!K144</f>
        <v>4885.6830239999999</v>
      </c>
      <c r="M71" s="223">
        <f>Dat_01!L144</f>
        <v>5174.9451150000004</v>
      </c>
      <c r="N71" s="223">
        <f>Dat_01!M144</f>
        <v>4085.6048350000001</v>
      </c>
      <c r="O71" s="223">
        <f>Dat_01!N144</f>
        <v>3078.9784679999998</v>
      </c>
    </row>
    <row r="72" spans="2:16">
      <c r="B72" s="222" t="s">
        <v>4</v>
      </c>
      <c r="C72" s="223">
        <f>Dat_01!B145</f>
        <v>342.70352400000002</v>
      </c>
      <c r="D72" s="223">
        <f>Dat_01!C145</f>
        <v>416.30111399999998</v>
      </c>
      <c r="E72" s="223">
        <f>Dat_01!D145</f>
        <v>661.90379600000006</v>
      </c>
      <c r="F72" s="223">
        <f>Dat_01!E145</f>
        <v>341.25626699999998</v>
      </c>
      <c r="G72" s="223">
        <f>Dat_01!F145</f>
        <v>443.18280800000002</v>
      </c>
      <c r="H72" s="223">
        <f>Dat_01!G145</f>
        <v>675.55828299999996</v>
      </c>
      <c r="I72" s="223">
        <f>Dat_01!H145</f>
        <v>548.21677799999998</v>
      </c>
      <c r="J72" s="223">
        <f>Dat_01!I145</f>
        <v>374.11575099999999</v>
      </c>
      <c r="K72" s="223">
        <f>Dat_01!J145</f>
        <v>869.07579999999996</v>
      </c>
      <c r="L72" s="223">
        <f>Dat_01!K145</f>
        <v>822.66154500000005</v>
      </c>
      <c r="M72" s="223">
        <f>Dat_01!L145</f>
        <v>476.52099399999997</v>
      </c>
      <c r="N72" s="223">
        <f>Dat_01!M145</f>
        <v>306.838932</v>
      </c>
      <c r="O72" s="223">
        <f>Dat_01!N145</f>
        <v>244.594357</v>
      </c>
    </row>
    <row r="73" spans="2:16">
      <c r="B73" s="222" t="s">
        <v>135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</row>
    <row r="74" spans="2:16">
      <c r="B74" s="222" t="s">
        <v>136</v>
      </c>
      <c r="C74" s="223">
        <f>Dat_01!B146</f>
        <v>3899.400517</v>
      </c>
      <c r="D74" s="223">
        <f>Dat_01!C146</f>
        <v>5107.4552830000002</v>
      </c>
      <c r="E74" s="223">
        <f>Dat_01!D146</f>
        <v>6956.6262459999998</v>
      </c>
      <c r="F74" s="223">
        <f>Dat_01!E146</f>
        <v>7016.5746319999998</v>
      </c>
      <c r="G74" s="223">
        <f>Dat_01!F146</f>
        <v>5427.2651390000001</v>
      </c>
      <c r="H74" s="223">
        <f>Dat_01!G146</f>
        <v>5623.0261039999996</v>
      </c>
      <c r="I74" s="223">
        <f>Dat_01!H146</f>
        <v>3859.056505</v>
      </c>
      <c r="J74" s="223">
        <f>Dat_01!I146</f>
        <v>2755.5529339999998</v>
      </c>
      <c r="K74" s="223">
        <f>Dat_01!J146</f>
        <v>3272.2781949999999</v>
      </c>
      <c r="L74" s="223">
        <f>Dat_01!K146</f>
        <v>2388.4234710000001</v>
      </c>
      <c r="M74" s="223">
        <f>Dat_01!L146</f>
        <v>1386.628242</v>
      </c>
      <c r="N74" s="223">
        <f>Dat_01!M146</f>
        <v>1731.0454139999999</v>
      </c>
      <c r="O74" s="223">
        <f>Dat_01!N146</f>
        <v>2018.1721660000001</v>
      </c>
    </row>
    <row r="75" spans="2:16">
      <c r="B75" s="222" t="s">
        <v>5</v>
      </c>
      <c r="C75" s="223">
        <f>Dat_01!B147</f>
        <v>4580.991387</v>
      </c>
      <c r="D75" s="223">
        <f>Dat_01!C147</f>
        <v>3212.1599219999998</v>
      </c>
      <c r="E75" s="223">
        <f>Dat_01!D147</f>
        <v>3282.320815</v>
      </c>
      <c r="F75" s="223">
        <f>Dat_01!E147</f>
        <v>2731.931869</v>
      </c>
      <c r="G75" s="223">
        <f>Dat_01!F147</f>
        <v>3793.205336</v>
      </c>
      <c r="H75" s="223">
        <f>Dat_01!G147</f>
        <v>3719.9108110000002</v>
      </c>
      <c r="I75" s="223">
        <f>Dat_01!H147</f>
        <v>7330.0649590000003</v>
      </c>
      <c r="J75" s="223">
        <f>Dat_01!I147</f>
        <v>5405.9702500000003</v>
      </c>
      <c r="K75" s="223">
        <f>Dat_01!J147</f>
        <v>4563.1646540000002</v>
      </c>
      <c r="L75" s="223">
        <f>Dat_01!K147</f>
        <v>4177.8230540000004</v>
      </c>
      <c r="M75" s="223">
        <f>Dat_01!L147</f>
        <v>5496.5220570000001</v>
      </c>
      <c r="N75" s="223">
        <f>Dat_01!M147</f>
        <v>3635.8080770000001</v>
      </c>
      <c r="O75" s="223">
        <f>Dat_01!N147</f>
        <v>3889.9623360000001</v>
      </c>
    </row>
    <row r="76" spans="2:16">
      <c r="B76" s="222" t="s">
        <v>137</v>
      </c>
      <c r="C76" s="223">
        <f>Dat_01!B148</f>
        <v>898.00119700000005</v>
      </c>
      <c r="D76" s="223">
        <f>Dat_01!C148</f>
        <v>896.78578300000004</v>
      </c>
      <c r="E76" s="223">
        <f>Dat_01!D148</f>
        <v>960.17611099999999</v>
      </c>
      <c r="F76" s="223">
        <f>Dat_01!E148</f>
        <v>972.99709299999995</v>
      </c>
      <c r="G76" s="223">
        <f>Dat_01!F148</f>
        <v>826.34228099999996</v>
      </c>
      <c r="H76" s="223">
        <f>Dat_01!G148</f>
        <v>763.60654399999999</v>
      </c>
      <c r="I76" s="223">
        <f>Dat_01!H148</f>
        <v>499.57157699999999</v>
      </c>
      <c r="J76" s="223">
        <f>Dat_01!I148</f>
        <v>492.12939599999999</v>
      </c>
      <c r="K76" s="223">
        <f>Dat_01!J148</f>
        <v>600.07644300000004</v>
      </c>
      <c r="L76" s="223">
        <f>Dat_01!K148</f>
        <v>944.520487</v>
      </c>
      <c r="M76" s="223">
        <f>Dat_01!L148</f>
        <v>1020.937394</v>
      </c>
      <c r="N76" s="223">
        <f>Dat_01!M148</f>
        <v>1109.7213429999999</v>
      </c>
      <c r="O76" s="223">
        <f>Dat_01!N148</f>
        <v>1586.7507559999999</v>
      </c>
    </row>
    <row r="77" spans="2:16">
      <c r="B77" s="222" t="s">
        <v>138</v>
      </c>
      <c r="C77" s="223">
        <f>Dat_01!B149</f>
        <v>740.99772700000005</v>
      </c>
      <c r="D77" s="223">
        <f>Dat_01!C149</f>
        <v>775.05760599999996</v>
      </c>
      <c r="E77" s="223">
        <f>Dat_01!D149</f>
        <v>722.86748999999998</v>
      </c>
      <c r="F77" s="223">
        <f>Dat_01!E149</f>
        <v>745.49877100000003</v>
      </c>
      <c r="G77" s="223">
        <f>Dat_01!F149</f>
        <v>454.73186500000003</v>
      </c>
      <c r="H77" s="223">
        <f>Dat_01!G149</f>
        <v>303.08525700000001</v>
      </c>
      <c r="I77" s="223">
        <f>Dat_01!H149</f>
        <v>69.970612000000003</v>
      </c>
      <c r="J77" s="223">
        <f>Dat_01!I149</f>
        <v>68.978174999999993</v>
      </c>
      <c r="K77" s="223">
        <f>Dat_01!J149</f>
        <v>85.969313</v>
      </c>
      <c r="L77" s="223">
        <f>Dat_01!K149</f>
        <v>227.955996</v>
      </c>
      <c r="M77" s="223">
        <f>Dat_01!L149</f>
        <v>235.95704799999999</v>
      </c>
      <c r="N77" s="223">
        <f>Dat_01!M149</f>
        <v>206.86543699999999</v>
      </c>
      <c r="O77" s="223">
        <f>Dat_01!N149</f>
        <v>552.48475099999996</v>
      </c>
    </row>
    <row r="78" spans="2:16">
      <c r="B78" s="222" t="s">
        <v>9</v>
      </c>
      <c r="C78" s="223">
        <f>Dat_01!B151</f>
        <v>2544.944947</v>
      </c>
      <c r="D78" s="223">
        <f>Dat_01!C151</f>
        <v>2420.3906200000001</v>
      </c>
      <c r="E78" s="223">
        <f>Dat_01!D151</f>
        <v>2458.2190430000001</v>
      </c>
      <c r="F78" s="223">
        <f>Dat_01!E151</f>
        <v>2354.658089</v>
      </c>
      <c r="G78" s="223">
        <f>Dat_01!F151</f>
        <v>2352.8584179999998</v>
      </c>
      <c r="H78" s="223">
        <f>Dat_01!G151</f>
        <v>2493.3366209999999</v>
      </c>
      <c r="I78" s="223">
        <f>Dat_01!H151</f>
        <v>2469.0819270000002</v>
      </c>
      <c r="J78" s="223">
        <f>Dat_01!I151</f>
        <v>2342.7392070000001</v>
      </c>
      <c r="K78" s="223">
        <f>Dat_01!J151</f>
        <v>2435.5959750000002</v>
      </c>
      <c r="L78" s="223">
        <f>Dat_01!K151</f>
        <v>2231.3244639999998</v>
      </c>
      <c r="M78" s="223">
        <f>Dat_01!L151</f>
        <v>2228.7966339999998</v>
      </c>
      <c r="N78" s="223">
        <f>Dat_01!M151</f>
        <v>1906.6885179999999</v>
      </c>
      <c r="O78" s="223">
        <f>Dat_01!N151</f>
        <v>2080.1160319999999</v>
      </c>
    </row>
    <row r="79" spans="2:16">
      <c r="B79" s="222" t="s">
        <v>139</v>
      </c>
      <c r="C79" s="223">
        <f>Dat_01!B152</f>
        <v>154.68218999999999</v>
      </c>
      <c r="D79" s="223">
        <f>Dat_01!C152</f>
        <v>156.89450450000001</v>
      </c>
      <c r="E79" s="223">
        <f>Dat_01!D152</f>
        <v>161.3076265</v>
      </c>
      <c r="F79" s="223">
        <f>Dat_01!E152</f>
        <v>182.311137</v>
      </c>
      <c r="G79" s="223">
        <f>Dat_01!F152</f>
        <v>188.01692750000001</v>
      </c>
      <c r="H79" s="223">
        <f>Dat_01!G152</f>
        <v>169.37619900000001</v>
      </c>
      <c r="I79" s="223">
        <f>Dat_01!H152</f>
        <v>144.5833825</v>
      </c>
      <c r="J79" s="223">
        <f>Dat_01!I152</f>
        <v>160.99247</v>
      </c>
      <c r="K79" s="223">
        <f>Dat_01!J152</f>
        <v>157.97660099999999</v>
      </c>
      <c r="L79" s="223">
        <f>Dat_01!K152</f>
        <v>163.5454105</v>
      </c>
      <c r="M79" s="223">
        <f>Dat_01!L152</f>
        <v>166.06632350000001</v>
      </c>
      <c r="N79" s="223">
        <f>Dat_01!M152</f>
        <v>133.88005949999999</v>
      </c>
      <c r="O79" s="223">
        <f>Dat_01!N152</f>
        <v>139.503086</v>
      </c>
    </row>
    <row r="80" spans="2:16">
      <c r="B80" s="222" t="s">
        <v>140</v>
      </c>
      <c r="C80" s="223">
        <f>Dat_01!B153</f>
        <v>36.450611000000002</v>
      </c>
      <c r="D80" s="223">
        <f>Dat_01!C153</f>
        <v>62.621202500000003</v>
      </c>
      <c r="E80" s="223">
        <f>Dat_01!D153</f>
        <v>65.608477500000006</v>
      </c>
      <c r="F80" s="223">
        <f>Dat_01!E153</f>
        <v>66.150598000000002</v>
      </c>
      <c r="G80" s="223">
        <f>Dat_01!F153</f>
        <v>63.723962499999999</v>
      </c>
      <c r="H80" s="223">
        <f>Dat_01!G153</f>
        <v>61.976173000000003</v>
      </c>
      <c r="I80" s="223">
        <f>Dat_01!H153</f>
        <v>60.149876499999998</v>
      </c>
      <c r="J80" s="223">
        <f>Dat_01!I153</f>
        <v>65.337529000000004</v>
      </c>
      <c r="K80" s="223">
        <f>Dat_01!J153</f>
        <v>55.184336000000002</v>
      </c>
      <c r="L80" s="223">
        <f>Dat_01!K153</f>
        <v>55.978365500000002</v>
      </c>
      <c r="M80" s="223">
        <f>Dat_01!L153</f>
        <v>51.389567499999998</v>
      </c>
      <c r="N80" s="223">
        <f>Dat_01!M153</f>
        <v>29.749654499999998</v>
      </c>
      <c r="O80" s="223">
        <f>Dat_01!N153</f>
        <v>30.791229000000001</v>
      </c>
    </row>
    <row r="81" spans="2:15">
      <c r="B81" s="222" t="s">
        <v>141</v>
      </c>
      <c r="C81" s="223">
        <f>Dat_01!B150</f>
        <v>282.125969</v>
      </c>
      <c r="D81" s="223">
        <f>Dat_01!C150</f>
        <v>285.68225699999999</v>
      </c>
      <c r="E81" s="223">
        <f>Dat_01!D150</f>
        <v>325.706703</v>
      </c>
      <c r="F81" s="223">
        <f>Dat_01!E150</f>
        <v>320.61878899999999</v>
      </c>
      <c r="G81" s="223">
        <f>Dat_01!F150</f>
        <v>301.51870000000002</v>
      </c>
      <c r="H81" s="223">
        <f>Dat_01!G150</f>
        <v>310.891053</v>
      </c>
      <c r="I81" s="223">
        <f>Dat_01!H150</f>
        <v>308.165526</v>
      </c>
      <c r="J81" s="223">
        <f>Dat_01!I150</f>
        <v>299.93067000000002</v>
      </c>
      <c r="K81" s="223">
        <f>Dat_01!J150</f>
        <v>334.20812999999998</v>
      </c>
      <c r="L81" s="223">
        <f>Dat_01!K150</f>
        <v>344.25860499999999</v>
      </c>
      <c r="M81" s="223">
        <f>Dat_01!L150</f>
        <v>344.025553</v>
      </c>
      <c r="N81" s="223">
        <f>Dat_01!M150</f>
        <v>329.11393299999997</v>
      </c>
      <c r="O81" s="223">
        <f>Dat_01!N150</f>
        <v>385.36587500000002</v>
      </c>
    </row>
    <row r="82" spans="2:15">
      <c r="B82" s="222" t="s">
        <v>142</v>
      </c>
      <c r="C82" s="223">
        <f>Dat_01!B154</f>
        <v>19517.208567092002</v>
      </c>
      <c r="D82" s="223">
        <f>Dat_01!C154</f>
        <v>19662.220097657999</v>
      </c>
      <c r="E82" s="223">
        <f>Dat_01!D154</f>
        <v>22322.113555160005</v>
      </c>
      <c r="F82" s="223">
        <f>Dat_01!E154</f>
        <v>21125.322289887998</v>
      </c>
      <c r="G82" s="223">
        <f>Dat_01!F154</f>
        <v>20175.411687568005</v>
      </c>
      <c r="H82" s="223">
        <f>Dat_01!G154</f>
        <v>19889.495257269995</v>
      </c>
      <c r="I82" s="223">
        <f>Dat_01!H154</f>
        <v>21550.483847470001</v>
      </c>
      <c r="J82" s="223">
        <f>Dat_01!I154</f>
        <v>21270.659824050002</v>
      </c>
      <c r="K82" s="223">
        <f>Dat_01!J154</f>
        <v>21622.261198982</v>
      </c>
      <c r="L82" s="223">
        <f>Dat_01!K154</f>
        <v>19309.654998851998</v>
      </c>
      <c r="M82" s="223">
        <f>Dat_01!L154</f>
        <v>19995.821205333996</v>
      </c>
      <c r="N82" s="223">
        <f>Dat_01!M154</f>
        <v>16650.509475575996</v>
      </c>
      <c r="O82" s="223">
        <f>Dat_01!N154</f>
        <v>17108.120490811998</v>
      </c>
    </row>
    <row r="83" spans="2:15">
      <c r="B83" s="222" t="s">
        <v>143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</row>
    <row r="84" spans="2:15">
      <c r="B84" s="222" t="s">
        <v>144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</row>
    <row r="85" spans="2:15">
      <c r="B85" s="222" t="s">
        <v>145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</row>
    <row r="86" spans="2:15">
      <c r="B86" s="224" t="s">
        <v>146</v>
      </c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</row>
    <row r="88" spans="2:15">
      <c r="B88" s="226" t="s">
        <v>17</v>
      </c>
      <c r="C88" s="227">
        <f t="shared" ref="C88:O88" si="4">SUM(C69,C75:C77,C80:C81)</f>
        <v>8473.6285277759998</v>
      </c>
      <c r="D88" s="227">
        <f t="shared" si="4"/>
        <v>6858.5758154100013</v>
      </c>
      <c r="E88" s="227">
        <f t="shared" si="4"/>
        <v>6936.639880325999</v>
      </c>
      <c r="F88" s="227">
        <f t="shared" si="4"/>
        <v>6091.7377778280006</v>
      </c>
      <c r="G88" s="227">
        <f t="shared" si="4"/>
        <v>6664.3173901680002</v>
      </c>
      <c r="H88" s="227">
        <f t="shared" si="4"/>
        <v>6281.4941374600003</v>
      </c>
      <c r="I88" s="227">
        <f t="shared" si="4"/>
        <v>10929.912607800001</v>
      </c>
      <c r="J88" s="227">
        <f t="shared" si="4"/>
        <v>10968.437848776</v>
      </c>
      <c r="K88" s="227">
        <f t="shared" si="4"/>
        <v>9364.3513009300004</v>
      </c>
      <c r="L88" s="227">
        <f t="shared" si="4"/>
        <v>8588.179934937998</v>
      </c>
      <c r="M88" s="227">
        <f t="shared" si="4"/>
        <v>10259.340105946001</v>
      </c>
      <c r="N88" s="227">
        <f t="shared" si="4"/>
        <v>8172.1007330260009</v>
      </c>
      <c r="O88" s="227">
        <f t="shared" si="4"/>
        <v>9303.116452626</v>
      </c>
    </row>
    <row r="89" spans="2:15">
      <c r="B89" s="224" t="s">
        <v>16</v>
      </c>
      <c r="C89" s="225">
        <f t="shared" ref="C89:O89" si="5">SUM(C70:C74,C78:C79)</f>
        <v>11043.580039315999</v>
      </c>
      <c r="D89" s="225">
        <f t="shared" si="5"/>
        <v>12803.644282248</v>
      </c>
      <c r="E89" s="225">
        <f t="shared" si="5"/>
        <v>15385.473674833998</v>
      </c>
      <c r="F89" s="225">
        <f t="shared" si="5"/>
        <v>15033.584512060001</v>
      </c>
      <c r="G89" s="225">
        <f t="shared" si="5"/>
        <v>13511.094297399999</v>
      </c>
      <c r="H89" s="225">
        <f t="shared" si="5"/>
        <v>13608.00111981</v>
      </c>
      <c r="I89" s="225">
        <f t="shared" si="5"/>
        <v>10620.57123967</v>
      </c>
      <c r="J89" s="225">
        <f t="shared" si="5"/>
        <v>10302.221975274</v>
      </c>
      <c r="K89" s="225">
        <f t="shared" si="5"/>
        <v>12257.909898052001</v>
      </c>
      <c r="L89" s="225">
        <f t="shared" si="5"/>
        <v>10721.475063914</v>
      </c>
      <c r="M89" s="225">
        <f t="shared" si="5"/>
        <v>9736.4810993879983</v>
      </c>
      <c r="N89" s="225">
        <f t="shared" si="5"/>
        <v>8478.4087425500002</v>
      </c>
      <c r="O89" s="225">
        <f t="shared" si="5"/>
        <v>7805.004038185999</v>
      </c>
    </row>
    <row r="91" spans="2:15">
      <c r="B91" s="226" t="s">
        <v>17</v>
      </c>
      <c r="C91" s="228">
        <f>SUM(ROUND(C69/SUM(C88:C89)*100,1),ROUND(C75/SUM(C88:C89)*100,1),ROUND(C76/SUM(C88:C89)*100,1),ROUND(C77/SUM(C88:C89)*100,1),ROUND(C80/SUM(C88:C89)*100,1),ROUND(C81/SUM(C88:C89)*100,1))</f>
        <v>43.4</v>
      </c>
      <c r="D91" s="228">
        <f t="shared" ref="D91:N91" si="6">SUM(ROUND(D69/SUM(D88:D89)*100,1),ROUND(D75/SUM(D88:D89)*100,1),ROUND(D76/SUM(D88:D89)*100,1),ROUND(D77/SUM(D88:D89)*100,1),ROUND(D80/SUM(D88:D89)*100,1),ROUND(D81/SUM(D88:D89)*100,1))</f>
        <v>34.9</v>
      </c>
      <c r="E91" s="228">
        <f t="shared" si="6"/>
        <v>31.099999999999998</v>
      </c>
      <c r="F91" s="228">
        <f t="shared" si="6"/>
        <v>28.7</v>
      </c>
      <c r="G91" s="228">
        <f t="shared" si="6"/>
        <v>33.1</v>
      </c>
      <c r="H91" s="228">
        <f t="shared" si="6"/>
        <v>31.5</v>
      </c>
      <c r="I91" s="228">
        <f t="shared" si="6"/>
        <v>50.699999999999989</v>
      </c>
      <c r="J91" s="228">
        <f t="shared" si="6"/>
        <v>51.499999999999993</v>
      </c>
      <c r="K91" s="228">
        <f t="shared" si="6"/>
        <v>43.29999999999999</v>
      </c>
      <c r="L91" s="228">
        <f t="shared" si="6"/>
        <v>44.499999999999993</v>
      </c>
      <c r="M91" s="228">
        <f t="shared" si="6"/>
        <v>51.400000000000006</v>
      </c>
      <c r="N91" s="228">
        <f t="shared" si="6"/>
        <v>49.100000000000009</v>
      </c>
      <c r="O91" s="228">
        <f>SUM(ROUND(O69/SUM(O88:O89)*100,1),ROUND(O75/SUM(O88:O89)*100,1),ROUND(O76/SUM(O88:O89)*100,1),ROUND(O77/SUM(O88:O89)*100,1),ROUND(O80/SUM(O88:O89)*100,1),ROUND(O81/SUM(O88:O89)*100,1))</f>
        <v>54.400000000000006</v>
      </c>
    </row>
    <row r="92" spans="2:15">
      <c r="B92" s="224" t="s">
        <v>16</v>
      </c>
      <c r="C92" s="229">
        <f t="shared" ref="C92:O92" si="7">100-C91</f>
        <v>56.6</v>
      </c>
      <c r="D92" s="229">
        <f t="shared" si="7"/>
        <v>65.099999999999994</v>
      </c>
      <c r="E92" s="229">
        <f t="shared" si="7"/>
        <v>68.900000000000006</v>
      </c>
      <c r="F92" s="229">
        <f t="shared" si="7"/>
        <v>71.3</v>
      </c>
      <c r="G92" s="229">
        <f t="shared" si="7"/>
        <v>66.900000000000006</v>
      </c>
      <c r="H92" s="229">
        <f t="shared" si="7"/>
        <v>68.5</v>
      </c>
      <c r="I92" s="229">
        <f t="shared" si="7"/>
        <v>49.300000000000011</v>
      </c>
      <c r="J92" s="229">
        <f t="shared" si="7"/>
        <v>48.500000000000007</v>
      </c>
      <c r="K92" s="229">
        <f t="shared" si="7"/>
        <v>56.70000000000001</v>
      </c>
      <c r="L92" s="229">
        <f t="shared" si="7"/>
        <v>55.500000000000007</v>
      </c>
      <c r="M92" s="229">
        <f t="shared" si="7"/>
        <v>48.599999999999994</v>
      </c>
      <c r="N92" s="229">
        <f t="shared" si="7"/>
        <v>50.899999999999991</v>
      </c>
      <c r="O92" s="229">
        <f t="shared" si="7"/>
        <v>45.599999999999994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147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</row>
    <row r="98" spans="2:16">
      <c r="B98" s="219"/>
      <c r="C98" s="220" t="str">
        <f>Dat_01!B140</f>
        <v>M</v>
      </c>
      <c r="D98" s="220" t="str">
        <f>Dat_01!C140</f>
        <v>J</v>
      </c>
      <c r="E98" s="220" t="str">
        <f>Dat_01!D140</f>
        <v>J</v>
      </c>
      <c r="F98" s="220" t="str">
        <f>Dat_01!E140</f>
        <v>A</v>
      </c>
      <c r="G98" s="220" t="str">
        <f>Dat_01!F140</f>
        <v>S</v>
      </c>
      <c r="H98" s="220" t="str">
        <f>Dat_01!G140</f>
        <v>O</v>
      </c>
      <c r="I98" s="220" t="str">
        <f>Dat_01!H140</f>
        <v>N</v>
      </c>
      <c r="J98" s="220" t="str">
        <f>Dat_01!I140</f>
        <v>D</v>
      </c>
      <c r="K98" s="220" t="str">
        <f>Dat_01!J140</f>
        <v>E</v>
      </c>
      <c r="L98" s="220" t="str">
        <f>Dat_01!K140</f>
        <v>F</v>
      </c>
      <c r="M98" s="220" t="str">
        <f>Dat_01!L140</f>
        <v>M</v>
      </c>
      <c r="N98" s="220" t="str">
        <f>Dat_01!M140</f>
        <v>A</v>
      </c>
      <c r="O98" s="220" t="str">
        <f>Dat_01!N140</f>
        <v>M</v>
      </c>
      <c r="P98" s="221"/>
    </row>
    <row r="99" spans="2:16">
      <c r="B99" s="222" t="s">
        <v>2</v>
      </c>
      <c r="C99" s="223">
        <f>C69</f>
        <v>1935.0616367759999</v>
      </c>
      <c r="D99" s="223">
        <f t="shared" ref="D99:O99" si="8">D69</f>
        <v>1626.26904491</v>
      </c>
      <c r="E99" s="223">
        <f t="shared" si="8"/>
        <v>1579.960283826</v>
      </c>
      <c r="F99" s="223">
        <f t="shared" si="8"/>
        <v>1254.5406578279999</v>
      </c>
      <c r="G99" s="223">
        <f t="shared" si="8"/>
        <v>1224.795245668</v>
      </c>
      <c r="H99" s="223">
        <f t="shared" si="8"/>
        <v>1122.0242994600001</v>
      </c>
      <c r="I99" s="223">
        <f t="shared" si="8"/>
        <v>2661.9900573</v>
      </c>
      <c r="J99" s="223">
        <f t="shared" si="8"/>
        <v>4636.0918287759996</v>
      </c>
      <c r="K99" s="223">
        <f t="shared" si="8"/>
        <v>3725.7484249300001</v>
      </c>
      <c r="L99" s="223">
        <f t="shared" si="8"/>
        <v>2837.6434274379999</v>
      </c>
      <c r="M99" s="223">
        <f t="shared" si="8"/>
        <v>3110.508486446</v>
      </c>
      <c r="N99" s="223">
        <f t="shared" si="8"/>
        <v>2860.8422885260002</v>
      </c>
      <c r="O99" s="223">
        <f t="shared" si="8"/>
        <v>2857.7615056260001</v>
      </c>
    </row>
    <row r="100" spans="2:16">
      <c r="B100" s="222" t="s">
        <v>81</v>
      </c>
      <c r="C100" s="223">
        <f t="shared" ref="C100:O112" si="9">C70</f>
        <v>124.931396316</v>
      </c>
      <c r="D100" s="223">
        <f t="shared" si="9"/>
        <v>54.725804748000002</v>
      </c>
      <c r="E100" s="223">
        <f t="shared" si="9"/>
        <v>24.305235333999999</v>
      </c>
      <c r="F100" s="223">
        <f t="shared" si="9"/>
        <v>70.640000060000006</v>
      </c>
      <c r="G100" s="223">
        <f t="shared" si="9"/>
        <v>104.26472390000001</v>
      </c>
      <c r="H100" s="223">
        <f t="shared" si="9"/>
        <v>116.03515081</v>
      </c>
      <c r="I100" s="223">
        <f t="shared" si="9"/>
        <v>172.10635217000001</v>
      </c>
      <c r="J100" s="223">
        <f t="shared" si="9"/>
        <v>318.75078227400002</v>
      </c>
      <c r="K100" s="223">
        <f t="shared" si="9"/>
        <v>233.77888705199999</v>
      </c>
      <c r="L100" s="223">
        <f t="shared" si="9"/>
        <v>229.83714941400001</v>
      </c>
      <c r="M100" s="223">
        <f t="shared" si="9"/>
        <v>303.52379088800001</v>
      </c>
      <c r="N100" s="223">
        <f t="shared" si="9"/>
        <v>314.35098405000002</v>
      </c>
      <c r="O100" s="223">
        <f t="shared" si="9"/>
        <v>243.63992918599999</v>
      </c>
    </row>
    <row r="101" spans="2:16">
      <c r="B101" s="222" t="s">
        <v>3</v>
      </c>
      <c r="C101" s="223">
        <f t="shared" si="9"/>
        <v>3976.917465</v>
      </c>
      <c r="D101" s="223">
        <f t="shared" si="9"/>
        <v>4647.8769560000001</v>
      </c>
      <c r="E101" s="223">
        <f t="shared" si="9"/>
        <v>5123.1117279999999</v>
      </c>
      <c r="F101" s="223">
        <f t="shared" si="9"/>
        <v>5068.1443870000003</v>
      </c>
      <c r="G101" s="223">
        <f t="shared" si="9"/>
        <v>4995.5062809999999</v>
      </c>
      <c r="H101" s="223">
        <f t="shared" si="9"/>
        <v>4530.6687620000002</v>
      </c>
      <c r="I101" s="223">
        <f t="shared" si="9"/>
        <v>3427.5262950000001</v>
      </c>
      <c r="J101" s="223">
        <f t="shared" si="9"/>
        <v>4350.070831</v>
      </c>
      <c r="K101" s="223">
        <f t="shared" si="9"/>
        <v>5289.2044400000004</v>
      </c>
      <c r="L101" s="223">
        <f t="shared" si="9"/>
        <v>4885.6830239999999</v>
      </c>
      <c r="M101" s="223">
        <f t="shared" si="9"/>
        <v>5174.9451150000004</v>
      </c>
      <c r="N101" s="223">
        <f t="shared" si="9"/>
        <v>4085.6048350000001</v>
      </c>
      <c r="O101" s="223">
        <f t="shared" si="9"/>
        <v>3078.9784679999998</v>
      </c>
    </row>
    <row r="102" spans="2:16">
      <c r="B102" s="222" t="s">
        <v>4</v>
      </c>
      <c r="C102" s="223">
        <f t="shared" si="9"/>
        <v>342.70352400000002</v>
      </c>
      <c r="D102" s="223">
        <f t="shared" si="9"/>
        <v>416.30111399999998</v>
      </c>
      <c r="E102" s="223">
        <f t="shared" si="9"/>
        <v>661.90379600000006</v>
      </c>
      <c r="F102" s="223">
        <f t="shared" si="9"/>
        <v>341.25626699999998</v>
      </c>
      <c r="G102" s="223">
        <f t="shared" si="9"/>
        <v>443.18280800000002</v>
      </c>
      <c r="H102" s="223">
        <f t="shared" si="9"/>
        <v>675.55828299999996</v>
      </c>
      <c r="I102" s="223">
        <f t="shared" si="9"/>
        <v>548.21677799999998</v>
      </c>
      <c r="J102" s="223">
        <f t="shared" si="9"/>
        <v>374.11575099999999</v>
      </c>
      <c r="K102" s="223">
        <f t="shared" si="9"/>
        <v>869.07579999999996</v>
      </c>
      <c r="L102" s="223">
        <f t="shared" si="9"/>
        <v>822.66154500000005</v>
      </c>
      <c r="M102" s="223">
        <f t="shared" si="9"/>
        <v>476.52099399999997</v>
      </c>
      <c r="N102" s="223">
        <f t="shared" si="9"/>
        <v>306.838932</v>
      </c>
      <c r="O102" s="223">
        <f t="shared" si="9"/>
        <v>244.594357</v>
      </c>
    </row>
    <row r="103" spans="2:16">
      <c r="B103" s="222" t="s">
        <v>135</v>
      </c>
      <c r="C103" s="223">
        <f t="shared" si="9"/>
        <v>0</v>
      </c>
      <c r="D103" s="223">
        <f t="shared" si="9"/>
        <v>0</v>
      </c>
      <c r="E103" s="223">
        <f t="shared" si="9"/>
        <v>0</v>
      </c>
      <c r="F103" s="223">
        <f t="shared" si="9"/>
        <v>0</v>
      </c>
      <c r="G103" s="223">
        <f t="shared" si="9"/>
        <v>0</v>
      </c>
      <c r="H103" s="223">
        <f t="shared" si="9"/>
        <v>0</v>
      </c>
      <c r="I103" s="223">
        <f t="shared" si="9"/>
        <v>0</v>
      </c>
      <c r="J103" s="223">
        <f t="shared" si="9"/>
        <v>0</v>
      </c>
      <c r="K103" s="223">
        <f t="shared" si="9"/>
        <v>0</v>
      </c>
      <c r="L103" s="223">
        <f t="shared" si="9"/>
        <v>0</v>
      </c>
      <c r="M103" s="223">
        <f t="shared" si="9"/>
        <v>0</v>
      </c>
      <c r="N103" s="223">
        <f t="shared" si="9"/>
        <v>0</v>
      </c>
      <c r="O103" s="223">
        <f t="shared" si="9"/>
        <v>0</v>
      </c>
    </row>
    <row r="104" spans="2:16">
      <c r="B104" s="222" t="s">
        <v>136</v>
      </c>
      <c r="C104" s="223">
        <f t="shared" si="9"/>
        <v>3899.400517</v>
      </c>
      <c r="D104" s="223">
        <f t="shared" si="9"/>
        <v>5107.4552830000002</v>
      </c>
      <c r="E104" s="223">
        <f t="shared" si="9"/>
        <v>6956.6262459999998</v>
      </c>
      <c r="F104" s="223">
        <f t="shared" si="9"/>
        <v>7016.5746319999998</v>
      </c>
      <c r="G104" s="223">
        <f t="shared" si="9"/>
        <v>5427.2651390000001</v>
      </c>
      <c r="H104" s="223">
        <f t="shared" si="9"/>
        <v>5623.0261039999996</v>
      </c>
      <c r="I104" s="223">
        <f t="shared" si="9"/>
        <v>3859.056505</v>
      </c>
      <c r="J104" s="223">
        <f t="shared" si="9"/>
        <v>2755.5529339999998</v>
      </c>
      <c r="K104" s="223">
        <f t="shared" si="9"/>
        <v>3272.2781949999999</v>
      </c>
      <c r="L104" s="223">
        <f t="shared" si="9"/>
        <v>2388.4234710000001</v>
      </c>
      <c r="M104" s="223">
        <f t="shared" si="9"/>
        <v>1386.628242</v>
      </c>
      <c r="N104" s="223">
        <f t="shared" si="9"/>
        <v>1731.0454139999999</v>
      </c>
      <c r="O104" s="223">
        <f t="shared" si="9"/>
        <v>2018.1721660000001</v>
      </c>
    </row>
    <row r="105" spans="2:16">
      <c r="B105" s="222" t="s">
        <v>5</v>
      </c>
      <c r="C105" s="223">
        <f t="shared" si="9"/>
        <v>4580.991387</v>
      </c>
      <c r="D105" s="223">
        <f t="shared" si="9"/>
        <v>3212.1599219999998</v>
      </c>
      <c r="E105" s="223">
        <f t="shared" si="9"/>
        <v>3282.320815</v>
      </c>
      <c r="F105" s="223">
        <f t="shared" si="9"/>
        <v>2731.931869</v>
      </c>
      <c r="G105" s="223">
        <f t="shared" si="9"/>
        <v>3793.205336</v>
      </c>
      <c r="H105" s="223">
        <f t="shared" si="9"/>
        <v>3719.9108110000002</v>
      </c>
      <c r="I105" s="223">
        <f t="shared" si="9"/>
        <v>7330.0649590000003</v>
      </c>
      <c r="J105" s="223">
        <f t="shared" si="9"/>
        <v>5405.9702500000003</v>
      </c>
      <c r="K105" s="223">
        <f t="shared" si="9"/>
        <v>4563.1646540000002</v>
      </c>
      <c r="L105" s="223">
        <f t="shared" si="9"/>
        <v>4177.8230540000004</v>
      </c>
      <c r="M105" s="223">
        <f t="shared" si="9"/>
        <v>5496.5220570000001</v>
      </c>
      <c r="N105" s="223">
        <f t="shared" si="9"/>
        <v>3635.8080770000001</v>
      </c>
      <c r="O105" s="223">
        <f t="shared" si="9"/>
        <v>3889.9623360000001</v>
      </c>
    </row>
    <row r="106" spans="2:16">
      <c r="B106" s="222" t="s">
        <v>137</v>
      </c>
      <c r="C106" s="223">
        <f t="shared" si="9"/>
        <v>898.00119700000005</v>
      </c>
      <c r="D106" s="223">
        <f t="shared" si="9"/>
        <v>896.78578300000004</v>
      </c>
      <c r="E106" s="223">
        <f t="shared" si="9"/>
        <v>960.17611099999999</v>
      </c>
      <c r="F106" s="223">
        <f t="shared" si="9"/>
        <v>972.99709299999995</v>
      </c>
      <c r="G106" s="223">
        <f t="shared" si="9"/>
        <v>826.34228099999996</v>
      </c>
      <c r="H106" s="223">
        <f t="shared" si="9"/>
        <v>763.60654399999999</v>
      </c>
      <c r="I106" s="223">
        <f t="shared" si="9"/>
        <v>499.57157699999999</v>
      </c>
      <c r="J106" s="223">
        <f t="shared" si="9"/>
        <v>492.12939599999999</v>
      </c>
      <c r="K106" s="223">
        <f t="shared" si="9"/>
        <v>600.07644300000004</v>
      </c>
      <c r="L106" s="223">
        <f t="shared" si="9"/>
        <v>944.520487</v>
      </c>
      <c r="M106" s="223">
        <f t="shared" si="9"/>
        <v>1020.937394</v>
      </c>
      <c r="N106" s="223">
        <f t="shared" si="9"/>
        <v>1109.7213429999999</v>
      </c>
      <c r="O106" s="223">
        <f t="shared" si="9"/>
        <v>1586.7507559999999</v>
      </c>
    </row>
    <row r="107" spans="2:16">
      <c r="B107" s="222" t="s">
        <v>138</v>
      </c>
      <c r="C107" s="223">
        <f t="shared" si="9"/>
        <v>740.99772700000005</v>
      </c>
      <c r="D107" s="223">
        <f t="shared" si="9"/>
        <v>775.05760599999996</v>
      </c>
      <c r="E107" s="223">
        <f t="shared" si="9"/>
        <v>722.86748999999998</v>
      </c>
      <c r="F107" s="223">
        <f t="shared" si="9"/>
        <v>745.49877100000003</v>
      </c>
      <c r="G107" s="223">
        <f t="shared" si="9"/>
        <v>454.73186500000003</v>
      </c>
      <c r="H107" s="223">
        <f t="shared" si="9"/>
        <v>303.08525700000001</v>
      </c>
      <c r="I107" s="223">
        <f t="shared" si="9"/>
        <v>69.970612000000003</v>
      </c>
      <c r="J107" s="223">
        <f t="shared" si="9"/>
        <v>68.978174999999993</v>
      </c>
      <c r="K107" s="223">
        <f t="shared" si="9"/>
        <v>85.969313</v>
      </c>
      <c r="L107" s="223">
        <f t="shared" si="9"/>
        <v>227.955996</v>
      </c>
      <c r="M107" s="223">
        <f t="shared" si="9"/>
        <v>235.95704799999999</v>
      </c>
      <c r="N107" s="223">
        <f t="shared" si="9"/>
        <v>206.86543699999999</v>
      </c>
      <c r="O107" s="223">
        <f t="shared" si="9"/>
        <v>552.48475099999996</v>
      </c>
    </row>
    <row r="108" spans="2:16">
      <c r="B108" s="222" t="s">
        <v>9</v>
      </c>
      <c r="C108" s="223">
        <f t="shared" si="9"/>
        <v>2544.944947</v>
      </c>
      <c r="D108" s="223">
        <f t="shared" si="9"/>
        <v>2420.3906200000001</v>
      </c>
      <c r="E108" s="223">
        <f t="shared" si="9"/>
        <v>2458.2190430000001</v>
      </c>
      <c r="F108" s="223">
        <f t="shared" si="9"/>
        <v>2354.658089</v>
      </c>
      <c r="G108" s="223">
        <f t="shared" si="9"/>
        <v>2352.8584179999998</v>
      </c>
      <c r="H108" s="223">
        <f t="shared" si="9"/>
        <v>2493.3366209999999</v>
      </c>
      <c r="I108" s="223">
        <f t="shared" si="9"/>
        <v>2469.0819270000002</v>
      </c>
      <c r="J108" s="223">
        <f t="shared" si="9"/>
        <v>2342.7392070000001</v>
      </c>
      <c r="K108" s="223">
        <f t="shared" si="9"/>
        <v>2435.5959750000002</v>
      </c>
      <c r="L108" s="223">
        <f t="shared" si="9"/>
        <v>2231.3244639999998</v>
      </c>
      <c r="M108" s="223">
        <f t="shared" si="9"/>
        <v>2228.7966339999998</v>
      </c>
      <c r="N108" s="223">
        <f t="shared" si="9"/>
        <v>1906.6885179999999</v>
      </c>
      <c r="O108" s="223">
        <f t="shared" si="9"/>
        <v>2080.1160319999999</v>
      </c>
    </row>
    <row r="109" spans="2:16">
      <c r="B109" s="222" t="s">
        <v>139</v>
      </c>
      <c r="C109" s="223">
        <f t="shared" si="9"/>
        <v>154.68218999999999</v>
      </c>
      <c r="D109" s="223">
        <f t="shared" si="9"/>
        <v>156.89450450000001</v>
      </c>
      <c r="E109" s="223">
        <f t="shared" si="9"/>
        <v>161.3076265</v>
      </c>
      <c r="F109" s="223">
        <f t="shared" si="9"/>
        <v>182.311137</v>
      </c>
      <c r="G109" s="223">
        <f t="shared" si="9"/>
        <v>188.01692750000001</v>
      </c>
      <c r="H109" s="223">
        <f t="shared" si="9"/>
        <v>169.37619900000001</v>
      </c>
      <c r="I109" s="223">
        <f t="shared" si="9"/>
        <v>144.5833825</v>
      </c>
      <c r="J109" s="223">
        <f t="shared" si="9"/>
        <v>160.99247</v>
      </c>
      <c r="K109" s="223">
        <f t="shared" si="9"/>
        <v>157.97660099999999</v>
      </c>
      <c r="L109" s="223">
        <f t="shared" si="9"/>
        <v>163.5454105</v>
      </c>
      <c r="M109" s="223">
        <f t="shared" si="9"/>
        <v>166.06632350000001</v>
      </c>
      <c r="N109" s="223">
        <f t="shared" si="9"/>
        <v>133.88005949999999</v>
      </c>
      <c r="O109" s="223">
        <f t="shared" si="9"/>
        <v>139.503086</v>
      </c>
    </row>
    <row r="110" spans="2:16">
      <c r="B110" s="222" t="s">
        <v>140</v>
      </c>
      <c r="C110" s="223">
        <f t="shared" si="9"/>
        <v>36.450611000000002</v>
      </c>
      <c r="D110" s="223">
        <f t="shared" si="9"/>
        <v>62.621202500000003</v>
      </c>
      <c r="E110" s="223">
        <f t="shared" si="9"/>
        <v>65.608477500000006</v>
      </c>
      <c r="F110" s="223">
        <f t="shared" si="9"/>
        <v>66.150598000000002</v>
      </c>
      <c r="G110" s="223">
        <f t="shared" si="9"/>
        <v>63.723962499999999</v>
      </c>
      <c r="H110" s="223">
        <f t="shared" si="9"/>
        <v>61.976173000000003</v>
      </c>
      <c r="I110" s="223">
        <f t="shared" si="9"/>
        <v>60.149876499999998</v>
      </c>
      <c r="J110" s="223">
        <f t="shared" si="9"/>
        <v>65.337529000000004</v>
      </c>
      <c r="K110" s="223">
        <f t="shared" si="9"/>
        <v>55.184336000000002</v>
      </c>
      <c r="L110" s="223">
        <f t="shared" si="9"/>
        <v>55.978365500000002</v>
      </c>
      <c r="M110" s="223">
        <f t="shared" si="9"/>
        <v>51.389567499999998</v>
      </c>
      <c r="N110" s="223">
        <f t="shared" si="9"/>
        <v>29.749654499999998</v>
      </c>
      <c r="O110" s="223">
        <f t="shared" si="9"/>
        <v>30.791229000000001</v>
      </c>
    </row>
    <row r="111" spans="2:16">
      <c r="B111" s="222" t="s">
        <v>141</v>
      </c>
      <c r="C111" s="223">
        <f t="shared" si="9"/>
        <v>282.125969</v>
      </c>
      <c r="D111" s="223">
        <f t="shared" si="9"/>
        <v>285.68225699999999</v>
      </c>
      <c r="E111" s="223">
        <f t="shared" si="9"/>
        <v>325.706703</v>
      </c>
      <c r="F111" s="223">
        <f t="shared" si="9"/>
        <v>320.61878899999999</v>
      </c>
      <c r="G111" s="223">
        <f t="shared" si="9"/>
        <v>301.51870000000002</v>
      </c>
      <c r="H111" s="223">
        <f t="shared" si="9"/>
        <v>310.891053</v>
      </c>
      <c r="I111" s="223">
        <f t="shared" si="9"/>
        <v>308.165526</v>
      </c>
      <c r="J111" s="223">
        <f t="shared" si="9"/>
        <v>299.93067000000002</v>
      </c>
      <c r="K111" s="223">
        <f t="shared" si="9"/>
        <v>334.20812999999998</v>
      </c>
      <c r="L111" s="223">
        <f t="shared" si="9"/>
        <v>344.25860499999999</v>
      </c>
      <c r="M111" s="223">
        <f t="shared" si="9"/>
        <v>344.025553</v>
      </c>
      <c r="N111" s="223">
        <f t="shared" si="9"/>
        <v>329.11393299999997</v>
      </c>
      <c r="O111" s="223">
        <f t="shared" si="9"/>
        <v>385.36587500000002</v>
      </c>
    </row>
    <row r="112" spans="2:16">
      <c r="B112" s="222" t="s">
        <v>142</v>
      </c>
      <c r="C112" s="223">
        <f t="shared" si="9"/>
        <v>19517.208567092002</v>
      </c>
      <c r="D112" s="223">
        <f t="shared" si="9"/>
        <v>19662.220097657999</v>
      </c>
      <c r="E112" s="223">
        <f t="shared" si="9"/>
        <v>22322.113555160005</v>
      </c>
      <c r="F112" s="223">
        <f t="shared" si="9"/>
        <v>21125.322289887998</v>
      </c>
      <c r="G112" s="223">
        <f t="shared" si="9"/>
        <v>20175.411687568005</v>
      </c>
      <c r="H112" s="223">
        <f t="shared" si="9"/>
        <v>19889.495257269995</v>
      </c>
      <c r="I112" s="223">
        <f t="shared" si="9"/>
        <v>21550.483847470001</v>
      </c>
      <c r="J112" s="223">
        <f t="shared" si="9"/>
        <v>21270.659824050002</v>
      </c>
      <c r="K112" s="223">
        <f t="shared" si="9"/>
        <v>21622.261198982</v>
      </c>
      <c r="L112" s="223">
        <f t="shared" si="9"/>
        <v>19309.654998851998</v>
      </c>
      <c r="M112" s="223">
        <f t="shared" si="9"/>
        <v>19995.821205333996</v>
      </c>
      <c r="N112" s="223">
        <f t="shared" si="9"/>
        <v>16650.509475575996</v>
      </c>
      <c r="O112" s="223">
        <f t="shared" si="9"/>
        <v>17108.120490811998</v>
      </c>
    </row>
    <row r="113" spans="2:18">
      <c r="B113" s="222" t="s">
        <v>143</v>
      </c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</row>
    <row r="114" spans="2:18">
      <c r="B114" s="222" t="s">
        <v>144</v>
      </c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</row>
    <row r="115" spans="2:18">
      <c r="B115" s="222" t="s">
        <v>145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</row>
    <row r="116" spans="2:18">
      <c r="B116" s="224" t="s">
        <v>146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</row>
    <row r="118" spans="2:18">
      <c r="B118" s="226" t="s">
        <v>609</v>
      </c>
      <c r="C118" s="227">
        <f>SUM(C99:C101,C105:C107,C110:C111)</f>
        <v>12575.477389092001</v>
      </c>
      <c r="D118" s="227">
        <f t="shared" ref="D118:O118" si="10">SUM(D99:D101,D105:D107,D110:D111)</f>
        <v>11561.178576157999</v>
      </c>
      <c r="E118" s="227">
        <f t="shared" si="10"/>
        <v>12084.056843660001</v>
      </c>
      <c r="F118" s="227">
        <f t="shared" si="10"/>
        <v>11230.522164888</v>
      </c>
      <c r="G118" s="227">
        <f t="shared" si="10"/>
        <v>11764.088395068</v>
      </c>
      <c r="H118" s="227">
        <f t="shared" si="10"/>
        <v>10928.198050269999</v>
      </c>
      <c r="I118" s="227">
        <f t="shared" si="10"/>
        <v>14529.54525497</v>
      </c>
      <c r="J118" s="227">
        <f t="shared" si="10"/>
        <v>15637.25946205</v>
      </c>
      <c r="K118" s="227">
        <f t="shared" si="10"/>
        <v>14887.334627982</v>
      </c>
      <c r="L118" s="227">
        <f t="shared" si="10"/>
        <v>13703.700108352001</v>
      </c>
      <c r="M118" s="227">
        <f t="shared" si="10"/>
        <v>15737.809011834001</v>
      </c>
      <c r="N118" s="227">
        <f t="shared" si="10"/>
        <v>12572.056552075999</v>
      </c>
      <c r="O118" s="227">
        <f t="shared" si="10"/>
        <v>12625.734849811999</v>
      </c>
    </row>
    <row r="119" spans="2:18">
      <c r="B119" s="224" t="s">
        <v>610</v>
      </c>
      <c r="C119" s="225">
        <f>SUM(C102:C104,C108:C109)</f>
        <v>6941.731178</v>
      </c>
      <c r="D119" s="225">
        <f t="shared" ref="D119:O119" si="11">SUM(D102:D104,D108:D109)</f>
        <v>8101.0415215000003</v>
      </c>
      <c r="E119" s="225">
        <f t="shared" si="11"/>
        <v>10238.056711499999</v>
      </c>
      <c r="F119" s="225">
        <f t="shared" si="11"/>
        <v>9894.8001249999998</v>
      </c>
      <c r="G119" s="225">
        <f t="shared" si="11"/>
        <v>8411.3232925000011</v>
      </c>
      <c r="H119" s="225">
        <f t="shared" si="11"/>
        <v>8961.2972069999996</v>
      </c>
      <c r="I119" s="225">
        <f t="shared" si="11"/>
        <v>7020.9385925000006</v>
      </c>
      <c r="J119" s="225">
        <f t="shared" si="11"/>
        <v>5633.4003619999994</v>
      </c>
      <c r="K119" s="225">
        <f t="shared" si="11"/>
        <v>6734.926571</v>
      </c>
      <c r="L119" s="225">
        <f t="shared" si="11"/>
        <v>5605.9548905000001</v>
      </c>
      <c r="M119" s="225">
        <f t="shared" si="11"/>
        <v>4258.0121934999997</v>
      </c>
      <c r="N119" s="225">
        <f t="shared" si="11"/>
        <v>4078.4529234999995</v>
      </c>
      <c r="O119" s="225">
        <f t="shared" si="11"/>
        <v>4482.3856409999999</v>
      </c>
      <c r="R119" s="230"/>
    </row>
    <row r="121" spans="2:18">
      <c r="B121" s="226" t="s">
        <v>608</v>
      </c>
      <c r="C121" s="228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64.400000000000006</v>
      </c>
      <c r="D121" s="228">
        <f t="shared" ref="D121:O121" si="12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58.8</v>
      </c>
      <c r="E121" s="228">
        <f t="shared" si="12"/>
        <v>54.199999999999996</v>
      </c>
      <c r="F121" s="228">
        <f t="shared" si="12"/>
        <v>53</v>
      </c>
      <c r="G121" s="228">
        <f t="shared" si="12"/>
        <v>58.4</v>
      </c>
      <c r="H121" s="228">
        <f t="shared" si="12"/>
        <v>54.9</v>
      </c>
      <c r="I121" s="228">
        <f t="shared" si="12"/>
        <v>67.400000000000006</v>
      </c>
      <c r="J121" s="228">
        <f t="shared" si="12"/>
        <v>73.499999999999986</v>
      </c>
      <c r="K121" s="228">
        <f t="shared" si="12"/>
        <v>68.900000000000006</v>
      </c>
      <c r="L121" s="228">
        <f t="shared" si="12"/>
        <v>71</v>
      </c>
      <c r="M121" s="228">
        <f t="shared" si="12"/>
        <v>78.8</v>
      </c>
      <c r="N121" s="228">
        <f t="shared" si="12"/>
        <v>75.5</v>
      </c>
      <c r="O121" s="228">
        <f t="shared" si="12"/>
        <v>73.8</v>
      </c>
    </row>
    <row r="122" spans="2:18">
      <c r="B122" s="224" t="s">
        <v>611</v>
      </c>
      <c r="C122" s="229">
        <f t="shared" ref="C122" si="13">100-C121</f>
        <v>35.599999999999994</v>
      </c>
      <c r="D122" s="229">
        <f t="shared" ref="D122:O122" si="14">100-D121</f>
        <v>41.2</v>
      </c>
      <c r="E122" s="229">
        <f t="shared" si="14"/>
        <v>45.800000000000004</v>
      </c>
      <c r="F122" s="229">
        <f t="shared" si="14"/>
        <v>47</v>
      </c>
      <c r="G122" s="229">
        <f t="shared" si="14"/>
        <v>41.6</v>
      </c>
      <c r="H122" s="229">
        <f t="shared" si="14"/>
        <v>45.1</v>
      </c>
      <c r="I122" s="229">
        <f t="shared" si="14"/>
        <v>32.599999999999994</v>
      </c>
      <c r="J122" s="229">
        <f t="shared" si="14"/>
        <v>26.500000000000014</v>
      </c>
      <c r="K122" s="229">
        <f t="shared" si="14"/>
        <v>31.099999999999994</v>
      </c>
      <c r="L122" s="229">
        <f t="shared" si="14"/>
        <v>29</v>
      </c>
      <c r="M122" s="229">
        <f t="shared" si="14"/>
        <v>21.200000000000003</v>
      </c>
      <c r="N122" s="229">
        <f t="shared" si="14"/>
        <v>24.5</v>
      </c>
      <c r="O122" s="229">
        <f t="shared" si="14"/>
        <v>26.200000000000003</v>
      </c>
    </row>
    <row r="124" spans="2:18">
      <c r="B124" s="151" t="s">
        <v>148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</row>
    <row r="125" spans="2:18">
      <c r="B125" s="219"/>
      <c r="C125" s="220" t="str">
        <f>Dat_01!B140</f>
        <v>M</v>
      </c>
      <c r="D125" s="220" t="str">
        <f>Dat_01!C140</f>
        <v>J</v>
      </c>
      <c r="E125" s="220" t="str">
        <f>Dat_01!D140</f>
        <v>J</v>
      </c>
      <c r="F125" s="220" t="str">
        <f>Dat_01!E140</f>
        <v>A</v>
      </c>
      <c r="G125" s="220" t="str">
        <f>Dat_01!F140</f>
        <v>S</v>
      </c>
      <c r="H125" s="220" t="str">
        <f>Dat_01!G140</f>
        <v>O</v>
      </c>
      <c r="I125" s="220" t="str">
        <f>Dat_01!H140</f>
        <v>N</v>
      </c>
      <c r="J125" s="220" t="str">
        <f>Dat_01!I140</f>
        <v>D</v>
      </c>
      <c r="K125" s="220" t="str">
        <f>Dat_01!J140</f>
        <v>E</v>
      </c>
      <c r="L125" s="220" t="str">
        <f>Dat_01!K140</f>
        <v>F</v>
      </c>
      <c r="M125" s="220" t="str">
        <f>Dat_01!L140</f>
        <v>M</v>
      </c>
      <c r="N125" s="220" t="str">
        <f>Dat_01!M140</f>
        <v>A</v>
      </c>
      <c r="O125" s="220" t="str">
        <f>Dat_01!N140</f>
        <v>M</v>
      </c>
    </row>
    <row r="126" spans="2:18">
      <c r="B126" s="222" t="s">
        <v>2</v>
      </c>
      <c r="C126" s="223">
        <f>C69</f>
        <v>1935.0616367759999</v>
      </c>
      <c r="D126" s="223">
        <f t="shared" ref="D126:O126" si="15">D69</f>
        <v>1626.26904491</v>
      </c>
      <c r="E126" s="223">
        <f t="shared" si="15"/>
        <v>1579.960283826</v>
      </c>
      <c r="F126" s="223">
        <f t="shared" si="15"/>
        <v>1254.5406578279999</v>
      </c>
      <c r="G126" s="223">
        <f t="shared" si="15"/>
        <v>1224.795245668</v>
      </c>
      <c r="H126" s="223">
        <f t="shared" si="15"/>
        <v>1122.0242994600001</v>
      </c>
      <c r="I126" s="223">
        <f t="shared" si="15"/>
        <v>2661.9900573</v>
      </c>
      <c r="J126" s="223">
        <f t="shared" si="15"/>
        <v>4636.0918287759996</v>
      </c>
      <c r="K126" s="223">
        <f t="shared" si="15"/>
        <v>3725.7484249300001</v>
      </c>
      <c r="L126" s="223">
        <f t="shared" si="15"/>
        <v>2837.6434274379999</v>
      </c>
      <c r="M126" s="223">
        <f t="shared" si="15"/>
        <v>3110.508486446</v>
      </c>
      <c r="N126" s="223">
        <f t="shared" si="15"/>
        <v>2860.8422885260002</v>
      </c>
      <c r="O126" s="223">
        <f t="shared" si="15"/>
        <v>2857.7615056260001</v>
      </c>
      <c r="P126" s="232"/>
    </row>
    <row r="127" spans="2:18">
      <c r="B127" s="222" t="s">
        <v>81</v>
      </c>
      <c r="C127" s="223">
        <f t="shared" ref="C127:O139" si="16">C70</f>
        <v>124.931396316</v>
      </c>
      <c r="D127" s="223">
        <f t="shared" si="16"/>
        <v>54.725804748000002</v>
      </c>
      <c r="E127" s="223">
        <f t="shared" si="16"/>
        <v>24.305235333999999</v>
      </c>
      <c r="F127" s="223">
        <f t="shared" si="16"/>
        <v>70.640000060000006</v>
      </c>
      <c r="G127" s="223">
        <f t="shared" si="16"/>
        <v>104.26472390000001</v>
      </c>
      <c r="H127" s="223">
        <f t="shared" si="16"/>
        <v>116.03515081</v>
      </c>
      <c r="I127" s="223">
        <f t="shared" si="16"/>
        <v>172.10635217000001</v>
      </c>
      <c r="J127" s="223">
        <f t="shared" si="16"/>
        <v>318.75078227400002</v>
      </c>
      <c r="K127" s="223">
        <f t="shared" si="16"/>
        <v>233.77888705199999</v>
      </c>
      <c r="L127" s="223">
        <f t="shared" si="16"/>
        <v>229.83714941400001</v>
      </c>
      <c r="M127" s="223">
        <f t="shared" si="16"/>
        <v>303.52379088800001</v>
      </c>
      <c r="N127" s="223">
        <f t="shared" si="16"/>
        <v>314.35098405000002</v>
      </c>
      <c r="O127" s="223">
        <f t="shared" si="16"/>
        <v>243.63992918599999</v>
      </c>
    </row>
    <row r="128" spans="2:18">
      <c r="B128" s="222" t="s">
        <v>3</v>
      </c>
      <c r="C128" s="223">
        <f t="shared" si="16"/>
        <v>3976.917465</v>
      </c>
      <c r="D128" s="223">
        <f t="shared" si="16"/>
        <v>4647.8769560000001</v>
      </c>
      <c r="E128" s="223">
        <f t="shared" si="16"/>
        <v>5123.1117279999999</v>
      </c>
      <c r="F128" s="223">
        <f t="shared" si="16"/>
        <v>5068.1443870000003</v>
      </c>
      <c r="G128" s="223">
        <f t="shared" si="16"/>
        <v>4995.5062809999999</v>
      </c>
      <c r="H128" s="223">
        <f t="shared" si="16"/>
        <v>4530.6687620000002</v>
      </c>
      <c r="I128" s="223">
        <f t="shared" si="16"/>
        <v>3427.5262950000001</v>
      </c>
      <c r="J128" s="223">
        <f t="shared" si="16"/>
        <v>4350.070831</v>
      </c>
      <c r="K128" s="223">
        <f t="shared" si="16"/>
        <v>5289.2044400000004</v>
      </c>
      <c r="L128" s="223">
        <f t="shared" si="16"/>
        <v>4885.6830239999999</v>
      </c>
      <c r="M128" s="223">
        <f t="shared" si="16"/>
        <v>5174.9451150000004</v>
      </c>
      <c r="N128" s="223">
        <f t="shared" si="16"/>
        <v>4085.6048350000001</v>
      </c>
      <c r="O128" s="223">
        <f t="shared" si="16"/>
        <v>3078.9784679999998</v>
      </c>
    </row>
    <row r="129" spans="2:15">
      <c r="B129" s="222" t="s">
        <v>4</v>
      </c>
      <c r="C129" s="223">
        <f t="shared" si="16"/>
        <v>342.70352400000002</v>
      </c>
      <c r="D129" s="223">
        <f t="shared" si="16"/>
        <v>416.30111399999998</v>
      </c>
      <c r="E129" s="223">
        <f t="shared" si="16"/>
        <v>661.90379600000006</v>
      </c>
      <c r="F129" s="223">
        <f t="shared" si="16"/>
        <v>341.25626699999998</v>
      </c>
      <c r="G129" s="223">
        <f t="shared" si="16"/>
        <v>443.18280800000002</v>
      </c>
      <c r="H129" s="223">
        <f t="shared" si="16"/>
        <v>675.55828299999996</v>
      </c>
      <c r="I129" s="223">
        <f t="shared" si="16"/>
        <v>548.21677799999998</v>
      </c>
      <c r="J129" s="223">
        <f t="shared" si="16"/>
        <v>374.11575099999999</v>
      </c>
      <c r="K129" s="223">
        <f t="shared" si="16"/>
        <v>869.07579999999996</v>
      </c>
      <c r="L129" s="223">
        <f t="shared" si="16"/>
        <v>822.66154500000005</v>
      </c>
      <c r="M129" s="223">
        <f t="shared" si="16"/>
        <v>476.52099399999997</v>
      </c>
      <c r="N129" s="223">
        <f t="shared" si="16"/>
        <v>306.838932</v>
      </c>
      <c r="O129" s="223">
        <f t="shared" si="16"/>
        <v>244.594357</v>
      </c>
    </row>
    <row r="130" spans="2:15">
      <c r="B130" s="222" t="s">
        <v>135</v>
      </c>
      <c r="C130" s="223">
        <f t="shared" si="16"/>
        <v>0</v>
      </c>
      <c r="D130" s="223">
        <f t="shared" si="16"/>
        <v>0</v>
      </c>
      <c r="E130" s="223">
        <f t="shared" si="16"/>
        <v>0</v>
      </c>
      <c r="F130" s="223">
        <f t="shared" si="16"/>
        <v>0</v>
      </c>
      <c r="G130" s="223">
        <f t="shared" si="16"/>
        <v>0</v>
      </c>
      <c r="H130" s="223">
        <f t="shared" si="16"/>
        <v>0</v>
      </c>
      <c r="I130" s="223">
        <f t="shared" si="16"/>
        <v>0</v>
      </c>
      <c r="J130" s="223">
        <f t="shared" si="16"/>
        <v>0</v>
      </c>
      <c r="K130" s="223">
        <f t="shared" si="16"/>
        <v>0</v>
      </c>
      <c r="L130" s="223">
        <f t="shared" si="16"/>
        <v>0</v>
      </c>
      <c r="M130" s="223">
        <f t="shared" si="16"/>
        <v>0</v>
      </c>
      <c r="N130" s="223">
        <f t="shared" si="16"/>
        <v>0</v>
      </c>
      <c r="O130" s="223">
        <f t="shared" si="16"/>
        <v>0</v>
      </c>
    </row>
    <row r="131" spans="2:15">
      <c r="B131" s="222" t="s">
        <v>136</v>
      </c>
      <c r="C131" s="223">
        <f t="shared" si="16"/>
        <v>3899.400517</v>
      </c>
      <c r="D131" s="223">
        <f t="shared" si="16"/>
        <v>5107.4552830000002</v>
      </c>
      <c r="E131" s="223">
        <f t="shared" si="16"/>
        <v>6956.6262459999998</v>
      </c>
      <c r="F131" s="223">
        <f t="shared" si="16"/>
        <v>7016.5746319999998</v>
      </c>
      <c r="G131" s="223">
        <f t="shared" si="16"/>
        <v>5427.2651390000001</v>
      </c>
      <c r="H131" s="223">
        <f t="shared" si="16"/>
        <v>5623.0261039999996</v>
      </c>
      <c r="I131" s="223">
        <f t="shared" si="16"/>
        <v>3859.056505</v>
      </c>
      <c r="J131" s="223">
        <f t="shared" si="16"/>
        <v>2755.5529339999998</v>
      </c>
      <c r="K131" s="223">
        <f t="shared" si="16"/>
        <v>3272.2781949999999</v>
      </c>
      <c r="L131" s="223">
        <f t="shared" si="16"/>
        <v>2388.4234710000001</v>
      </c>
      <c r="M131" s="223">
        <f t="shared" si="16"/>
        <v>1386.628242</v>
      </c>
      <c r="N131" s="223">
        <f t="shared" si="16"/>
        <v>1731.0454139999999</v>
      </c>
      <c r="O131" s="223">
        <f t="shared" si="16"/>
        <v>2018.1721660000001</v>
      </c>
    </row>
    <row r="132" spans="2:15">
      <c r="B132" s="222" t="s">
        <v>5</v>
      </c>
      <c r="C132" s="223">
        <f t="shared" si="16"/>
        <v>4580.991387</v>
      </c>
      <c r="D132" s="223">
        <f t="shared" si="16"/>
        <v>3212.1599219999998</v>
      </c>
      <c r="E132" s="223">
        <f t="shared" si="16"/>
        <v>3282.320815</v>
      </c>
      <c r="F132" s="223">
        <f t="shared" si="16"/>
        <v>2731.931869</v>
      </c>
      <c r="G132" s="223">
        <f t="shared" si="16"/>
        <v>3793.205336</v>
      </c>
      <c r="H132" s="223">
        <f t="shared" si="16"/>
        <v>3719.9108110000002</v>
      </c>
      <c r="I132" s="223">
        <f t="shared" si="16"/>
        <v>7330.0649590000003</v>
      </c>
      <c r="J132" s="223">
        <f t="shared" si="16"/>
        <v>5405.9702500000003</v>
      </c>
      <c r="K132" s="223">
        <f t="shared" si="16"/>
        <v>4563.1646540000002</v>
      </c>
      <c r="L132" s="223">
        <f t="shared" si="16"/>
        <v>4177.8230540000004</v>
      </c>
      <c r="M132" s="223">
        <f t="shared" si="16"/>
        <v>5496.5220570000001</v>
      </c>
      <c r="N132" s="223">
        <f t="shared" si="16"/>
        <v>3635.8080770000001</v>
      </c>
      <c r="O132" s="223">
        <f t="shared" si="16"/>
        <v>3889.9623360000001</v>
      </c>
    </row>
    <row r="133" spans="2:15">
      <c r="B133" s="222" t="s">
        <v>137</v>
      </c>
      <c r="C133" s="223">
        <f t="shared" si="16"/>
        <v>898.00119700000005</v>
      </c>
      <c r="D133" s="223">
        <f t="shared" si="16"/>
        <v>896.78578300000004</v>
      </c>
      <c r="E133" s="223">
        <f t="shared" si="16"/>
        <v>960.17611099999999</v>
      </c>
      <c r="F133" s="223">
        <f t="shared" si="16"/>
        <v>972.99709299999995</v>
      </c>
      <c r="G133" s="223">
        <f t="shared" si="16"/>
        <v>826.34228099999996</v>
      </c>
      <c r="H133" s="223">
        <f t="shared" si="16"/>
        <v>763.60654399999999</v>
      </c>
      <c r="I133" s="223">
        <f t="shared" si="16"/>
        <v>499.57157699999999</v>
      </c>
      <c r="J133" s="223">
        <f t="shared" si="16"/>
        <v>492.12939599999999</v>
      </c>
      <c r="K133" s="223">
        <f t="shared" si="16"/>
        <v>600.07644300000004</v>
      </c>
      <c r="L133" s="223">
        <f t="shared" si="16"/>
        <v>944.520487</v>
      </c>
      <c r="M133" s="223">
        <f t="shared" si="16"/>
        <v>1020.937394</v>
      </c>
      <c r="N133" s="223">
        <f t="shared" si="16"/>
        <v>1109.7213429999999</v>
      </c>
      <c r="O133" s="223">
        <f t="shared" si="16"/>
        <v>1586.7507559999999</v>
      </c>
    </row>
    <row r="134" spans="2:15">
      <c r="B134" s="222" t="s">
        <v>138</v>
      </c>
      <c r="C134" s="223">
        <f t="shared" si="16"/>
        <v>740.99772700000005</v>
      </c>
      <c r="D134" s="223">
        <f t="shared" si="16"/>
        <v>775.05760599999996</v>
      </c>
      <c r="E134" s="223">
        <f t="shared" si="16"/>
        <v>722.86748999999998</v>
      </c>
      <c r="F134" s="223">
        <f t="shared" si="16"/>
        <v>745.49877100000003</v>
      </c>
      <c r="G134" s="223">
        <f t="shared" si="16"/>
        <v>454.73186500000003</v>
      </c>
      <c r="H134" s="223">
        <f t="shared" si="16"/>
        <v>303.08525700000001</v>
      </c>
      <c r="I134" s="223">
        <f t="shared" si="16"/>
        <v>69.970612000000003</v>
      </c>
      <c r="J134" s="223">
        <f t="shared" si="16"/>
        <v>68.978174999999993</v>
      </c>
      <c r="K134" s="223">
        <f t="shared" si="16"/>
        <v>85.969313</v>
      </c>
      <c r="L134" s="223">
        <f t="shared" si="16"/>
        <v>227.955996</v>
      </c>
      <c r="M134" s="223">
        <f t="shared" si="16"/>
        <v>235.95704799999999</v>
      </c>
      <c r="N134" s="223">
        <f t="shared" si="16"/>
        <v>206.86543699999999</v>
      </c>
      <c r="O134" s="223">
        <f t="shared" si="16"/>
        <v>552.48475099999996</v>
      </c>
    </row>
    <row r="135" spans="2:15">
      <c r="B135" s="222" t="s">
        <v>9</v>
      </c>
      <c r="C135" s="223">
        <f t="shared" si="16"/>
        <v>2544.944947</v>
      </c>
      <c r="D135" s="223">
        <f t="shared" si="16"/>
        <v>2420.3906200000001</v>
      </c>
      <c r="E135" s="223">
        <f t="shared" si="16"/>
        <v>2458.2190430000001</v>
      </c>
      <c r="F135" s="223">
        <f t="shared" si="16"/>
        <v>2354.658089</v>
      </c>
      <c r="G135" s="223">
        <f t="shared" si="16"/>
        <v>2352.8584179999998</v>
      </c>
      <c r="H135" s="223">
        <f t="shared" si="16"/>
        <v>2493.3366209999999</v>
      </c>
      <c r="I135" s="223">
        <f t="shared" si="16"/>
        <v>2469.0819270000002</v>
      </c>
      <c r="J135" s="223">
        <f t="shared" si="16"/>
        <v>2342.7392070000001</v>
      </c>
      <c r="K135" s="223">
        <f t="shared" si="16"/>
        <v>2435.5959750000002</v>
      </c>
      <c r="L135" s="223">
        <f t="shared" si="16"/>
        <v>2231.3244639999998</v>
      </c>
      <c r="M135" s="223">
        <f t="shared" si="16"/>
        <v>2228.7966339999998</v>
      </c>
      <c r="N135" s="223">
        <f t="shared" si="16"/>
        <v>1906.6885179999999</v>
      </c>
      <c r="O135" s="223">
        <f t="shared" si="16"/>
        <v>2080.1160319999999</v>
      </c>
    </row>
    <row r="136" spans="2:15">
      <c r="B136" s="222" t="s">
        <v>139</v>
      </c>
      <c r="C136" s="223">
        <f t="shared" si="16"/>
        <v>154.68218999999999</v>
      </c>
      <c r="D136" s="223">
        <f t="shared" si="16"/>
        <v>156.89450450000001</v>
      </c>
      <c r="E136" s="223">
        <f t="shared" si="16"/>
        <v>161.3076265</v>
      </c>
      <c r="F136" s="223">
        <f t="shared" si="16"/>
        <v>182.311137</v>
      </c>
      <c r="G136" s="223">
        <f t="shared" si="16"/>
        <v>188.01692750000001</v>
      </c>
      <c r="H136" s="223">
        <f t="shared" si="16"/>
        <v>169.37619900000001</v>
      </c>
      <c r="I136" s="223">
        <f t="shared" si="16"/>
        <v>144.5833825</v>
      </c>
      <c r="J136" s="223">
        <f t="shared" si="16"/>
        <v>160.99247</v>
      </c>
      <c r="K136" s="223">
        <f t="shared" si="16"/>
        <v>157.97660099999999</v>
      </c>
      <c r="L136" s="223">
        <f t="shared" si="16"/>
        <v>163.5454105</v>
      </c>
      <c r="M136" s="223">
        <f t="shared" si="16"/>
        <v>166.06632350000001</v>
      </c>
      <c r="N136" s="223">
        <f t="shared" si="16"/>
        <v>133.88005949999999</v>
      </c>
      <c r="O136" s="223">
        <f t="shared" si="16"/>
        <v>139.503086</v>
      </c>
    </row>
    <row r="137" spans="2:15">
      <c r="B137" s="222" t="s">
        <v>140</v>
      </c>
      <c r="C137" s="223">
        <f t="shared" si="16"/>
        <v>36.450611000000002</v>
      </c>
      <c r="D137" s="223">
        <f t="shared" si="16"/>
        <v>62.621202500000003</v>
      </c>
      <c r="E137" s="223">
        <f t="shared" si="16"/>
        <v>65.608477500000006</v>
      </c>
      <c r="F137" s="223">
        <f t="shared" si="16"/>
        <v>66.150598000000002</v>
      </c>
      <c r="G137" s="223">
        <f t="shared" si="16"/>
        <v>63.723962499999999</v>
      </c>
      <c r="H137" s="223">
        <f t="shared" si="16"/>
        <v>61.976173000000003</v>
      </c>
      <c r="I137" s="223">
        <f t="shared" si="16"/>
        <v>60.149876499999998</v>
      </c>
      <c r="J137" s="223">
        <f t="shared" si="16"/>
        <v>65.337529000000004</v>
      </c>
      <c r="K137" s="223">
        <f t="shared" si="16"/>
        <v>55.184336000000002</v>
      </c>
      <c r="L137" s="223">
        <f t="shared" si="16"/>
        <v>55.978365500000002</v>
      </c>
      <c r="M137" s="223">
        <f t="shared" si="16"/>
        <v>51.389567499999998</v>
      </c>
      <c r="N137" s="223">
        <f t="shared" si="16"/>
        <v>29.749654499999998</v>
      </c>
      <c r="O137" s="223">
        <f t="shared" si="16"/>
        <v>30.791229000000001</v>
      </c>
    </row>
    <row r="138" spans="2:15">
      <c r="B138" s="222" t="s">
        <v>141</v>
      </c>
      <c r="C138" s="223">
        <f t="shared" si="16"/>
        <v>282.125969</v>
      </c>
      <c r="D138" s="223">
        <f t="shared" si="16"/>
        <v>285.68225699999999</v>
      </c>
      <c r="E138" s="223">
        <f t="shared" si="16"/>
        <v>325.706703</v>
      </c>
      <c r="F138" s="223">
        <f t="shared" si="16"/>
        <v>320.61878899999999</v>
      </c>
      <c r="G138" s="223">
        <f t="shared" si="16"/>
        <v>301.51870000000002</v>
      </c>
      <c r="H138" s="223">
        <f t="shared" si="16"/>
        <v>310.891053</v>
      </c>
      <c r="I138" s="223">
        <f t="shared" si="16"/>
        <v>308.165526</v>
      </c>
      <c r="J138" s="223">
        <f t="shared" si="16"/>
        <v>299.93067000000002</v>
      </c>
      <c r="K138" s="223">
        <f t="shared" si="16"/>
        <v>334.20812999999998</v>
      </c>
      <c r="L138" s="223">
        <f t="shared" si="16"/>
        <v>344.25860499999999</v>
      </c>
      <c r="M138" s="223">
        <f t="shared" si="16"/>
        <v>344.025553</v>
      </c>
      <c r="N138" s="223">
        <f t="shared" si="16"/>
        <v>329.11393299999997</v>
      </c>
      <c r="O138" s="223">
        <f t="shared" si="16"/>
        <v>385.36587500000002</v>
      </c>
    </row>
    <row r="139" spans="2:15">
      <c r="B139" s="222" t="s">
        <v>142</v>
      </c>
      <c r="C139" s="223">
        <f t="shared" si="16"/>
        <v>19517.208567092002</v>
      </c>
      <c r="D139" s="223">
        <f t="shared" si="16"/>
        <v>19662.220097657999</v>
      </c>
      <c r="E139" s="223">
        <f t="shared" si="16"/>
        <v>22322.113555160005</v>
      </c>
      <c r="F139" s="223">
        <f t="shared" si="16"/>
        <v>21125.322289887998</v>
      </c>
      <c r="G139" s="223">
        <f t="shared" si="16"/>
        <v>20175.411687568005</v>
      </c>
      <c r="H139" s="223">
        <f t="shared" si="16"/>
        <v>19889.495257269995</v>
      </c>
      <c r="I139" s="223">
        <f t="shared" si="16"/>
        <v>21550.483847470001</v>
      </c>
      <c r="J139" s="223">
        <f t="shared" si="16"/>
        <v>21270.659824050002</v>
      </c>
      <c r="K139" s="223">
        <f t="shared" si="16"/>
        <v>21622.261198982</v>
      </c>
      <c r="L139" s="223">
        <f t="shared" si="16"/>
        <v>19309.654998851998</v>
      </c>
      <c r="M139" s="223">
        <f t="shared" si="16"/>
        <v>19995.821205333996</v>
      </c>
      <c r="N139" s="223">
        <f t="shared" si="16"/>
        <v>16650.509475575996</v>
      </c>
      <c r="O139" s="223">
        <f t="shared" si="16"/>
        <v>17108.120490811998</v>
      </c>
    </row>
    <row r="140" spans="2:15">
      <c r="B140" s="222" t="s">
        <v>143</v>
      </c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</row>
    <row r="141" spans="2:15">
      <c r="B141" s="222" t="s">
        <v>144</v>
      </c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</row>
    <row r="142" spans="2:15">
      <c r="B142" s="222" t="s">
        <v>145</v>
      </c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</row>
    <row r="143" spans="2:15">
      <c r="B143" s="224" t="s">
        <v>146</v>
      </c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</row>
    <row r="145" spans="2:15">
      <c r="B145" s="226" t="s">
        <v>17</v>
      </c>
      <c r="C145" s="227">
        <f>SUM(C126,C132:C134,C137:C138)</f>
        <v>8473.6285277759998</v>
      </c>
      <c r="D145" s="227">
        <f t="shared" ref="D145:N145" si="17">SUM(D126,D132:D134,D137:D138)</f>
        <v>6858.5758154100013</v>
      </c>
      <c r="E145" s="227">
        <f t="shared" si="17"/>
        <v>6936.639880325999</v>
      </c>
      <c r="F145" s="227">
        <f t="shared" si="17"/>
        <v>6091.7377778280006</v>
      </c>
      <c r="G145" s="227">
        <f t="shared" si="17"/>
        <v>6664.3173901680002</v>
      </c>
      <c r="H145" s="227">
        <f t="shared" si="17"/>
        <v>6281.4941374600003</v>
      </c>
      <c r="I145" s="227">
        <f t="shared" si="17"/>
        <v>10929.912607800001</v>
      </c>
      <c r="J145" s="227">
        <f t="shared" si="17"/>
        <v>10968.437848776</v>
      </c>
      <c r="K145" s="227">
        <f t="shared" si="17"/>
        <v>9364.3513009300004</v>
      </c>
      <c r="L145" s="227">
        <f t="shared" si="17"/>
        <v>8588.179934937998</v>
      </c>
      <c r="M145" s="227">
        <f t="shared" si="17"/>
        <v>10259.340105946001</v>
      </c>
      <c r="N145" s="227">
        <f t="shared" si="17"/>
        <v>8172.1007330260009</v>
      </c>
      <c r="O145" s="227">
        <f>SUM(O126,O132:O134,O137:O138)</f>
        <v>9303.116452626</v>
      </c>
    </row>
    <row r="146" spans="2:15">
      <c r="B146" s="224" t="s">
        <v>16</v>
      </c>
      <c r="C146" s="225">
        <f>SUM(C127:C131,C135:C136)</f>
        <v>11043.580039315999</v>
      </c>
      <c r="D146" s="225">
        <f t="shared" ref="D146:O146" si="18">SUM(D127:D131,D135:D136)</f>
        <v>12803.644282248</v>
      </c>
      <c r="E146" s="225">
        <f t="shared" si="18"/>
        <v>15385.473674833998</v>
      </c>
      <c r="F146" s="225">
        <f t="shared" si="18"/>
        <v>15033.584512060001</v>
      </c>
      <c r="G146" s="225">
        <f t="shared" si="18"/>
        <v>13511.094297399999</v>
      </c>
      <c r="H146" s="225">
        <f t="shared" si="18"/>
        <v>13608.00111981</v>
      </c>
      <c r="I146" s="225">
        <f t="shared" si="18"/>
        <v>10620.57123967</v>
      </c>
      <c r="J146" s="225">
        <f t="shared" si="18"/>
        <v>10302.221975274</v>
      </c>
      <c r="K146" s="225">
        <f t="shared" si="18"/>
        <v>12257.909898052001</v>
      </c>
      <c r="L146" s="225">
        <f t="shared" si="18"/>
        <v>10721.475063914</v>
      </c>
      <c r="M146" s="225">
        <f t="shared" si="18"/>
        <v>9736.4810993879983</v>
      </c>
      <c r="N146" s="225">
        <f t="shared" si="18"/>
        <v>8478.4087425500002</v>
      </c>
      <c r="O146" s="225">
        <f t="shared" si="18"/>
        <v>7805.004038185999</v>
      </c>
    </row>
    <row r="148" spans="2:15">
      <c r="B148" s="226" t="s">
        <v>17</v>
      </c>
      <c r="C148" s="228">
        <f t="shared" ref="C148:N148" si="19">SUM(ROUND(C126/SUM(C145:C146)*100,1),ROUND(C132/SUM(C145:C146)*100,1),ROUND(C133/SUM(C145:C146)*100,1),ROUND(C134/SUM(C145:C146)*100,1),ROUND(C137/SUM(C145:C146)*100,1),ROUND(C138/SUM(C145:C146)*100,1))</f>
        <v>43.4</v>
      </c>
      <c r="D148" s="228">
        <f t="shared" si="19"/>
        <v>34.9</v>
      </c>
      <c r="E148" s="228">
        <f t="shared" si="19"/>
        <v>31.099999999999998</v>
      </c>
      <c r="F148" s="228">
        <f t="shared" si="19"/>
        <v>28.7</v>
      </c>
      <c r="G148" s="228">
        <f t="shared" si="19"/>
        <v>33.1</v>
      </c>
      <c r="H148" s="228">
        <f t="shared" si="19"/>
        <v>31.5</v>
      </c>
      <c r="I148" s="228">
        <f t="shared" si="19"/>
        <v>50.699999999999989</v>
      </c>
      <c r="J148" s="228">
        <f t="shared" si="19"/>
        <v>51.499999999999993</v>
      </c>
      <c r="K148" s="228">
        <f t="shared" si="19"/>
        <v>43.29999999999999</v>
      </c>
      <c r="L148" s="228">
        <f t="shared" si="19"/>
        <v>44.499999999999993</v>
      </c>
      <c r="M148" s="228">
        <f t="shared" si="19"/>
        <v>51.400000000000006</v>
      </c>
      <c r="N148" s="228">
        <f t="shared" si="19"/>
        <v>49.100000000000009</v>
      </c>
      <c r="O148" s="228">
        <f>SUM(ROUND(O126/SUM(O145:O146)*100,1),ROUND(O132/SUM(O145:O146)*100,1),ROUND(O133/SUM(O145:O146)*100,1),ROUND(O134/SUM(O145:O146)*100,1),ROUND(O137/SUM(O145:O146)*100,1),ROUND(O138/SUM(O145:O146)*100,1))</f>
        <v>54.400000000000006</v>
      </c>
    </row>
    <row r="149" spans="2:15">
      <c r="B149" s="224" t="s">
        <v>16</v>
      </c>
      <c r="C149" s="229">
        <f t="shared" ref="C149:N149" si="20">100-C148</f>
        <v>56.6</v>
      </c>
      <c r="D149" s="229">
        <f t="shared" si="20"/>
        <v>65.099999999999994</v>
      </c>
      <c r="E149" s="229">
        <f t="shared" si="20"/>
        <v>68.900000000000006</v>
      </c>
      <c r="F149" s="229">
        <f t="shared" si="20"/>
        <v>71.3</v>
      </c>
      <c r="G149" s="229">
        <f t="shared" si="20"/>
        <v>66.900000000000006</v>
      </c>
      <c r="H149" s="229">
        <f t="shared" si="20"/>
        <v>68.5</v>
      </c>
      <c r="I149" s="229">
        <f t="shared" si="20"/>
        <v>49.300000000000011</v>
      </c>
      <c r="J149" s="229">
        <f t="shared" si="20"/>
        <v>48.500000000000007</v>
      </c>
      <c r="K149" s="229">
        <f t="shared" si="20"/>
        <v>56.70000000000001</v>
      </c>
      <c r="L149" s="229">
        <f t="shared" si="20"/>
        <v>55.500000000000007</v>
      </c>
      <c r="M149" s="229">
        <f t="shared" si="20"/>
        <v>48.599999999999994</v>
      </c>
      <c r="N149" s="229">
        <f t="shared" si="20"/>
        <v>50.899999999999991</v>
      </c>
      <c r="O149" s="229">
        <f t="shared" ref="O149" si="21">100-O148</f>
        <v>45.599999999999994</v>
      </c>
    </row>
    <row r="153" spans="2:15">
      <c r="B153" s="151" t="s">
        <v>24</v>
      </c>
    </row>
    <row r="154" spans="2:15">
      <c r="B154" s="226"/>
      <c r="C154" s="226"/>
      <c r="D154" s="348" t="s">
        <v>22</v>
      </c>
      <c r="E154" s="348" t="s">
        <v>23</v>
      </c>
    </row>
    <row r="155" spans="2:15">
      <c r="B155" s="224" t="s">
        <v>149</v>
      </c>
      <c r="C155" s="224" t="s">
        <v>150</v>
      </c>
      <c r="D155" s="349"/>
      <c r="E155" s="349"/>
    </row>
    <row r="156" spans="2:15">
      <c r="B156" s="233">
        <f>DATE(YEAR(Dat_01!B$2),MONTH(Dat_01!B$2),Dat_01!A180)</f>
        <v>43952</v>
      </c>
      <c r="C156" s="222">
        <f>Dat_01!A180</f>
        <v>1</v>
      </c>
      <c r="D156" s="234">
        <f>Dat_01!W180</f>
        <v>265.79700700000001</v>
      </c>
      <c r="E156" s="235">
        <f>Dat_01!V180</f>
        <v>42.43611886661381</v>
      </c>
    </row>
    <row r="157" spans="2:15">
      <c r="B157" s="233">
        <f>DATE(YEAR(Dat_01!B$2),MONTH(Dat_01!B$2),Dat_01!A181)</f>
        <v>43953</v>
      </c>
      <c r="C157" s="222">
        <f>Dat_01!A181</f>
        <v>2</v>
      </c>
      <c r="D157" s="234">
        <f>Dat_01!W181</f>
        <v>151.81857699999998</v>
      </c>
      <c r="E157" s="235">
        <f>Dat_01!V181</f>
        <v>26.46721471242661</v>
      </c>
    </row>
    <row r="158" spans="2:15">
      <c r="B158" s="233">
        <f>DATE(YEAR(Dat_01!B$2),MONTH(Dat_01!B$2),Dat_01!A182)</f>
        <v>43954</v>
      </c>
      <c r="C158" s="222">
        <f>Dat_01!A182</f>
        <v>3</v>
      </c>
      <c r="D158" s="234">
        <f>Dat_01!W182</f>
        <v>63.651142</v>
      </c>
      <c r="E158" s="235">
        <f>Dat_01!V182</f>
        <v>13.17522310454485</v>
      </c>
    </row>
    <row r="159" spans="2:15">
      <c r="B159" s="233">
        <f>DATE(YEAR(Dat_01!B$2),MONTH(Dat_01!B$2),Dat_01!A183)</f>
        <v>43955</v>
      </c>
      <c r="C159" s="222">
        <f>Dat_01!A183</f>
        <v>4</v>
      </c>
      <c r="D159" s="234">
        <f>Dat_01!W183</f>
        <v>222.959936</v>
      </c>
      <c r="E159" s="235">
        <f>Dat_01!V183</f>
        <v>36.133015510627118</v>
      </c>
    </row>
    <row r="160" spans="2:15">
      <c r="B160" s="233">
        <f>DATE(YEAR(Dat_01!B$2),MONTH(Dat_01!B$2),Dat_01!A184)</f>
        <v>43956</v>
      </c>
      <c r="C160" s="222">
        <f>Dat_01!A184</f>
        <v>5</v>
      </c>
      <c r="D160" s="234">
        <f>Dat_01!W184</f>
        <v>106.83061900000001</v>
      </c>
      <c r="E160" s="235">
        <f>Dat_01!V184</f>
        <v>19.130579624124781</v>
      </c>
    </row>
    <row r="161" spans="2:5">
      <c r="B161" s="233">
        <f>DATE(YEAR(Dat_01!B$2),MONTH(Dat_01!B$2),Dat_01!A185)</f>
        <v>43957</v>
      </c>
      <c r="C161" s="222">
        <f>Dat_01!A185</f>
        <v>6</v>
      </c>
      <c r="D161" s="234">
        <f>Dat_01!W185</f>
        <v>49.506928000000002</v>
      </c>
      <c r="E161" s="235">
        <f>Dat_01!V185</f>
        <v>9.344513640631698</v>
      </c>
    </row>
    <row r="162" spans="2:5">
      <c r="B162" s="233">
        <f>DATE(YEAR(Dat_01!B$2),MONTH(Dat_01!B$2),Dat_01!A186)</f>
        <v>43958</v>
      </c>
      <c r="C162" s="222">
        <f>Dat_01!A186</f>
        <v>7</v>
      </c>
      <c r="D162" s="234">
        <f>Dat_01!W186</f>
        <v>153.991636</v>
      </c>
      <c r="E162" s="235">
        <f>Dat_01!V186</f>
        <v>26.680941144285498</v>
      </c>
    </row>
    <row r="163" spans="2:5">
      <c r="B163" s="233">
        <f>DATE(YEAR(Dat_01!B$2),MONTH(Dat_01!B$2),Dat_01!A187)</f>
        <v>43959</v>
      </c>
      <c r="C163" s="222">
        <f>Dat_01!A187</f>
        <v>8</v>
      </c>
      <c r="D163" s="234">
        <f>Dat_01!W187</f>
        <v>115.45499099999999</v>
      </c>
      <c r="E163" s="235">
        <f>Dat_01!V187</f>
        <v>21.086273022879332</v>
      </c>
    </row>
    <row r="164" spans="2:5">
      <c r="B164" s="233">
        <f>DATE(YEAR(Dat_01!B$2),MONTH(Dat_01!B$2),Dat_01!A188)</f>
        <v>43960</v>
      </c>
      <c r="C164" s="222">
        <f>Dat_01!A188</f>
        <v>9</v>
      </c>
      <c r="D164" s="234">
        <f>Dat_01!W188</f>
        <v>108.08998600000001</v>
      </c>
      <c r="E164" s="235">
        <f>Dat_01!V188</f>
        <v>20.544072362305872</v>
      </c>
    </row>
    <row r="165" spans="2:5">
      <c r="B165" s="233">
        <f>DATE(YEAR(Dat_01!B$2),MONTH(Dat_01!B$2),Dat_01!A189)</f>
        <v>43961</v>
      </c>
      <c r="C165" s="222">
        <f>Dat_01!A189</f>
        <v>10</v>
      </c>
      <c r="D165" s="234">
        <f>Dat_01!W189</f>
        <v>151.32555499999998</v>
      </c>
      <c r="E165" s="235">
        <f>Dat_01!V189</f>
        <v>28.38412352557695</v>
      </c>
    </row>
    <row r="166" spans="2:5">
      <c r="B166" s="233">
        <f>DATE(YEAR(Dat_01!B$2),MONTH(Dat_01!B$2),Dat_01!A190)</f>
        <v>43962</v>
      </c>
      <c r="C166" s="222">
        <f>Dat_01!A190</f>
        <v>11</v>
      </c>
      <c r="D166" s="234">
        <f>Dat_01!W190</f>
        <v>185.10224199999999</v>
      </c>
      <c r="E166" s="235">
        <f>Dat_01!V190</f>
        <v>32.430878034876535</v>
      </c>
    </row>
    <row r="167" spans="2:5">
      <c r="B167" s="233">
        <f>DATE(YEAR(Dat_01!B$2),MONTH(Dat_01!B$2),Dat_01!A191)</f>
        <v>43963</v>
      </c>
      <c r="C167" s="222">
        <f>Dat_01!A191</f>
        <v>12</v>
      </c>
      <c r="D167" s="234">
        <f>Dat_01!W191</f>
        <v>61.266777000000005</v>
      </c>
      <c r="E167" s="235">
        <f>Dat_01!V191</f>
        <v>11.784219761059875</v>
      </c>
    </row>
    <row r="168" spans="2:5">
      <c r="B168" s="233">
        <f>DATE(YEAR(Dat_01!B$2),MONTH(Dat_01!B$2),Dat_01!A192)</f>
        <v>43964</v>
      </c>
      <c r="C168" s="222">
        <f>Dat_01!A192</f>
        <v>13</v>
      </c>
      <c r="D168" s="234">
        <f>Dat_01!W192</f>
        <v>67.754913999999999</v>
      </c>
      <c r="E168" s="235">
        <f>Dat_01!V192</f>
        <v>13.091819035522482</v>
      </c>
    </row>
    <row r="169" spans="2:5">
      <c r="B169" s="233">
        <f>DATE(YEAR(Dat_01!B$2),MONTH(Dat_01!B$2),Dat_01!A193)</f>
        <v>43965</v>
      </c>
      <c r="C169" s="222">
        <f>Dat_01!A193</f>
        <v>14</v>
      </c>
      <c r="D169" s="234">
        <f>Dat_01!W193</f>
        <v>148.545514</v>
      </c>
      <c r="E169" s="235">
        <f>Dat_01!V193</f>
        <v>27.927173228711755</v>
      </c>
    </row>
    <row r="170" spans="2:5">
      <c r="B170" s="233">
        <f>DATE(YEAR(Dat_01!B$2),MONTH(Dat_01!B$2),Dat_01!A194)</f>
        <v>43966</v>
      </c>
      <c r="C170" s="222">
        <f>Dat_01!A194</f>
        <v>15</v>
      </c>
      <c r="D170" s="234">
        <f>Dat_01!W194</f>
        <v>178.965642</v>
      </c>
      <c r="E170" s="235">
        <f>Dat_01!V194</f>
        <v>31.799143362536846</v>
      </c>
    </row>
    <row r="171" spans="2:5">
      <c r="B171" s="233">
        <f>DATE(YEAR(Dat_01!B$2),MONTH(Dat_01!B$2),Dat_01!A195)</f>
        <v>43967</v>
      </c>
      <c r="C171" s="222">
        <f>Dat_01!A195</f>
        <v>16</v>
      </c>
      <c r="D171" s="234">
        <f>Dat_01!W195</f>
        <v>189.11406500000001</v>
      </c>
      <c r="E171" s="235">
        <f>Dat_01!V195</f>
        <v>32.564925977135054</v>
      </c>
    </row>
    <row r="172" spans="2:5">
      <c r="B172" s="233">
        <f>DATE(YEAR(Dat_01!B$2),MONTH(Dat_01!B$2),Dat_01!A196)</f>
        <v>43968</v>
      </c>
      <c r="C172" s="222">
        <f>Dat_01!A196</f>
        <v>17</v>
      </c>
      <c r="D172" s="234">
        <f>Dat_01!W196</f>
        <v>109.839162</v>
      </c>
      <c r="E172" s="235">
        <f>Dat_01!V196</f>
        <v>21.196565654309556</v>
      </c>
    </row>
    <row r="173" spans="2:5">
      <c r="B173" s="233">
        <f>DATE(YEAR(Dat_01!B$2),MONTH(Dat_01!B$2),Dat_01!A197)</f>
        <v>43969</v>
      </c>
      <c r="C173" s="222">
        <f>Dat_01!A197</f>
        <v>18</v>
      </c>
      <c r="D173" s="234">
        <f>Dat_01!W197</f>
        <v>98.679419999999993</v>
      </c>
      <c r="E173" s="235">
        <f>Dat_01!V197</f>
        <v>18.231139277800541</v>
      </c>
    </row>
    <row r="174" spans="2:5">
      <c r="B174" s="233">
        <f>DATE(YEAR(Dat_01!B$2),MONTH(Dat_01!B$2),Dat_01!A198)</f>
        <v>43970</v>
      </c>
      <c r="C174" s="222">
        <f>Dat_01!A198</f>
        <v>19</v>
      </c>
      <c r="D174" s="234">
        <f>Dat_01!W198</f>
        <v>104.155264</v>
      </c>
      <c r="E174" s="235">
        <f>Dat_01!V198</f>
        <v>18.772121343889616</v>
      </c>
    </row>
    <row r="175" spans="2:5">
      <c r="B175" s="233">
        <f>DATE(YEAR(Dat_01!B$2),MONTH(Dat_01!B$2),Dat_01!A199)</f>
        <v>43971</v>
      </c>
      <c r="C175" s="222">
        <f>Dat_01!A199</f>
        <v>20</v>
      </c>
      <c r="D175" s="234">
        <f>Dat_01!W199</f>
        <v>48.319815000000006</v>
      </c>
      <c r="E175" s="235">
        <f>Dat_01!V199</f>
        <v>9.2957221060902366</v>
      </c>
    </row>
    <row r="176" spans="2:5">
      <c r="B176" s="233">
        <f>DATE(YEAR(Dat_01!B$2),MONTH(Dat_01!B$2),Dat_01!A200)</f>
        <v>43972</v>
      </c>
      <c r="C176" s="222">
        <f>Dat_01!A200</f>
        <v>21</v>
      </c>
      <c r="D176" s="234">
        <f>Dat_01!W200</f>
        <v>46.940533000000002</v>
      </c>
      <c r="E176" s="235">
        <f>Dat_01!V200</f>
        <v>8.9873470874505763</v>
      </c>
    </row>
    <row r="177" spans="2:27">
      <c r="B177" s="233">
        <f>DATE(YEAR(Dat_01!B$2),MONTH(Dat_01!B$2),Dat_01!A201)</f>
        <v>43973</v>
      </c>
      <c r="C177" s="222">
        <f>Dat_01!A201</f>
        <v>22</v>
      </c>
      <c r="D177" s="234">
        <f>Dat_01!W201</f>
        <v>46.023463999999997</v>
      </c>
      <c r="E177" s="235">
        <f>Dat_01!V201</f>
        <v>8.6894222015293909</v>
      </c>
    </row>
    <row r="178" spans="2:27">
      <c r="B178" s="233">
        <f>DATE(YEAR(Dat_01!B$2),MONTH(Dat_01!B$2),Dat_01!A202)</f>
        <v>43974</v>
      </c>
      <c r="C178" s="222">
        <f>Dat_01!A202</f>
        <v>23</v>
      </c>
      <c r="D178" s="234">
        <f>Dat_01!W202</f>
        <v>150.19852799999998</v>
      </c>
      <c r="E178" s="235">
        <f>Dat_01!V202</f>
        <v>27.177619835815776</v>
      </c>
    </row>
    <row r="179" spans="2:27">
      <c r="B179" s="233">
        <f>DATE(YEAR(Dat_01!B$2),MONTH(Dat_01!B$2),Dat_01!A203)</f>
        <v>43975</v>
      </c>
      <c r="C179" s="222">
        <f>Dat_01!A203</f>
        <v>24</v>
      </c>
      <c r="D179" s="234">
        <f>Dat_01!W203</f>
        <v>158.95041399999999</v>
      </c>
      <c r="E179" s="235">
        <f>Dat_01!V203</f>
        <v>29.29235192637173</v>
      </c>
    </row>
    <row r="180" spans="2:27">
      <c r="B180" s="233">
        <f>DATE(YEAR(Dat_01!B$2),MONTH(Dat_01!B$2),Dat_01!A204)</f>
        <v>43976</v>
      </c>
      <c r="C180" s="222">
        <f>Dat_01!A204</f>
        <v>25</v>
      </c>
      <c r="D180" s="234">
        <f>Dat_01!W204</f>
        <v>153.231019</v>
      </c>
      <c r="E180" s="235">
        <f>Dat_01!V204</f>
        <v>26.447834484781751</v>
      </c>
    </row>
    <row r="181" spans="2:27">
      <c r="B181" s="233">
        <f>DATE(YEAR(Dat_01!B$2),MONTH(Dat_01!B$2),Dat_01!A205)</f>
        <v>43977</v>
      </c>
      <c r="C181" s="222">
        <f>Dat_01!A205</f>
        <v>26</v>
      </c>
      <c r="D181" s="234">
        <f>Dat_01!W205</f>
        <v>203.74604600000001</v>
      </c>
      <c r="E181" s="235">
        <f>Dat_01!V205</f>
        <v>33.746945553112951</v>
      </c>
    </row>
    <row r="182" spans="2:27">
      <c r="B182" s="233">
        <f>DATE(YEAR(Dat_01!B$2),MONTH(Dat_01!B$2),Dat_01!A206)</f>
        <v>43978</v>
      </c>
      <c r="C182" s="222">
        <f>Dat_01!A206</f>
        <v>27</v>
      </c>
      <c r="D182" s="234">
        <f>Dat_01!W206</f>
        <v>170.77610999999999</v>
      </c>
      <c r="E182" s="235">
        <f>Dat_01!V206</f>
        <v>28.439363938918788</v>
      </c>
    </row>
    <row r="183" spans="2:27">
      <c r="B183" s="233">
        <f>DATE(YEAR(Dat_01!B$2),MONTH(Dat_01!B$2),Dat_01!A207)</f>
        <v>43979</v>
      </c>
      <c r="C183" s="222">
        <f>Dat_01!A207</f>
        <v>28</v>
      </c>
      <c r="D183" s="234">
        <f>Dat_01!W207</f>
        <v>117.448058</v>
      </c>
      <c r="E183" s="235">
        <f>Dat_01!V207</f>
        <v>19.937236609010007</v>
      </c>
    </row>
    <row r="184" spans="2:27">
      <c r="B184" s="233">
        <f>DATE(YEAR(Dat_01!B$2),MONTH(Dat_01!B$2),Dat_01!A208)</f>
        <v>43980</v>
      </c>
      <c r="C184" s="222">
        <f>Dat_01!A208</f>
        <v>29</v>
      </c>
      <c r="D184" s="234">
        <f>Dat_01!W208</f>
        <v>72.697546000000003</v>
      </c>
      <c r="E184" s="235">
        <f>Dat_01!V208</f>
        <v>12.680943969130897</v>
      </c>
    </row>
    <row r="185" spans="2:27">
      <c r="B185" s="233">
        <f>DATE(YEAR(Dat_01!B$2),MONTH(Dat_01!B$2),Dat_01!A209)</f>
        <v>43981</v>
      </c>
      <c r="C185" s="222">
        <f>Dat_01!A209</f>
        <v>30</v>
      </c>
      <c r="D185" s="234">
        <f>Dat_01!W209</f>
        <v>97.010528999999991</v>
      </c>
      <c r="E185" s="235">
        <f>Dat_01!V209</f>
        <v>18.282573628636609</v>
      </c>
    </row>
    <row r="186" spans="2:27">
      <c r="B186" s="233">
        <f>DATE(YEAR(Dat_01!B$2),MONTH(Dat_01!B$2),Dat_01!A210)</f>
        <v>43982</v>
      </c>
      <c r="C186" s="222">
        <f>Dat_01!A210</f>
        <v>31</v>
      </c>
      <c r="D186" s="234">
        <f>Dat_01!W210</f>
        <v>91.770896999999991</v>
      </c>
      <c r="E186" s="235">
        <f>Dat_01!V210</f>
        <v>18.568416988819397</v>
      </c>
    </row>
    <row r="187" spans="2:27">
      <c r="B187" s="236"/>
      <c r="C187" s="222"/>
      <c r="D187" s="234"/>
      <c r="E187" s="234"/>
    </row>
    <row r="188" spans="2:27">
      <c r="B188" s="222"/>
      <c r="C188" s="222"/>
      <c r="D188" s="222"/>
      <c r="E188" s="222"/>
    </row>
    <row r="189" spans="2:27">
      <c r="B189" s="224" t="s">
        <v>151</v>
      </c>
      <c r="C189" s="224"/>
      <c r="D189" s="237">
        <f>MAX(D156:D186)</f>
        <v>265.79700700000001</v>
      </c>
      <c r="E189" s="238">
        <f>VLOOKUP(D189,D156:E186,2)</f>
        <v>18.568416988819397</v>
      </c>
    </row>
    <row r="191" spans="2:27">
      <c r="B191" s="151" t="s">
        <v>152</v>
      </c>
    </row>
    <row r="192" spans="2:27">
      <c r="B192" s="239"/>
      <c r="C192" s="240">
        <v>1</v>
      </c>
      <c r="D192" s="240">
        <v>2</v>
      </c>
      <c r="E192" s="240">
        <v>3</v>
      </c>
      <c r="F192" s="240">
        <v>4</v>
      </c>
      <c r="G192" s="240">
        <v>5</v>
      </c>
      <c r="H192" s="240">
        <v>6</v>
      </c>
      <c r="I192" s="240">
        <v>7</v>
      </c>
      <c r="J192" s="240">
        <v>8</v>
      </c>
      <c r="K192" s="240">
        <v>9</v>
      </c>
      <c r="L192" s="240">
        <v>10</v>
      </c>
      <c r="M192" s="240">
        <v>11</v>
      </c>
      <c r="N192" s="240">
        <v>12</v>
      </c>
      <c r="O192" s="240">
        <v>13</v>
      </c>
      <c r="P192" s="240">
        <v>14</v>
      </c>
      <c r="Q192" s="240">
        <v>15</v>
      </c>
      <c r="R192" s="240">
        <v>16</v>
      </c>
      <c r="S192" s="240">
        <v>17</v>
      </c>
      <c r="T192" s="240">
        <v>18</v>
      </c>
      <c r="U192" s="240">
        <v>19</v>
      </c>
      <c r="V192" s="240">
        <v>20</v>
      </c>
      <c r="W192" s="240">
        <v>21</v>
      </c>
      <c r="X192" s="240">
        <v>22</v>
      </c>
      <c r="Y192" s="240">
        <v>23</v>
      </c>
      <c r="Z192" s="240">
        <v>24</v>
      </c>
      <c r="AA192" s="241" t="s">
        <v>15</v>
      </c>
    </row>
    <row r="193" spans="2:27">
      <c r="B193" s="222" t="s">
        <v>5</v>
      </c>
      <c r="C193" s="223">
        <v>9.1643000000000008</v>
      </c>
      <c r="D193" s="223">
        <v>8.7952999999999992</v>
      </c>
      <c r="E193" s="223">
        <v>8.8308</v>
      </c>
      <c r="F193" s="223">
        <v>8.5412999999999997</v>
      </c>
      <c r="G193" s="223">
        <v>8.3774999999999995</v>
      </c>
      <c r="H193" s="223">
        <v>8.2622</v>
      </c>
      <c r="I193" s="223">
        <v>8.3582999999999998</v>
      </c>
      <c r="J193" s="223">
        <v>8.2825000000000006</v>
      </c>
      <c r="K193" s="223">
        <v>7.7236000000000002</v>
      </c>
      <c r="L193" s="223">
        <v>7.4927000000000001</v>
      </c>
      <c r="M193" s="223">
        <v>7.0507</v>
      </c>
      <c r="N193" s="223">
        <v>6.7298999999999998</v>
      </c>
      <c r="O193" s="223">
        <v>5.7401</v>
      </c>
      <c r="P193" s="223">
        <v>5.3799000000000001</v>
      </c>
      <c r="Q193" s="223">
        <v>4.9191000000000003</v>
      </c>
      <c r="R193" s="223">
        <v>5.3954000000000004</v>
      </c>
      <c r="S193" s="223">
        <v>5.3757000000000001</v>
      </c>
      <c r="T193" s="223">
        <v>5.6306000000000003</v>
      </c>
      <c r="U193" s="223">
        <v>5.8331</v>
      </c>
      <c r="V193" s="223">
        <v>6.3666999999999998</v>
      </c>
      <c r="W193" s="223">
        <v>6.7653999999999996</v>
      </c>
      <c r="X193" s="223">
        <v>6.9931999999999999</v>
      </c>
      <c r="Y193" s="223">
        <v>7.2034000000000002</v>
      </c>
      <c r="Z193" s="223">
        <v>7.3064</v>
      </c>
      <c r="AA193" s="223">
        <f t="shared" ref="AA193:AA194" si="22">SUM(C193:Z193)</f>
        <v>170.5181</v>
      </c>
    </row>
    <row r="194" spans="2:27">
      <c r="B194" s="222" t="s">
        <v>10</v>
      </c>
      <c r="C194" s="223">
        <v>25.1279</v>
      </c>
      <c r="D194" s="223">
        <v>24.4297</v>
      </c>
      <c r="E194" s="223">
        <v>23.810600000000001</v>
      </c>
      <c r="F194" s="223">
        <v>23.1861</v>
      </c>
      <c r="G194" s="223">
        <v>22.812899999999999</v>
      </c>
      <c r="H194" s="223">
        <v>22.671399999999998</v>
      </c>
      <c r="I194" s="223">
        <v>22.881699999999999</v>
      </c>
      <c r="J194" s="223">
        <v>22.9634</v>
      </c>
      <c r="K194" s="223">
        <v>23.478000000000002</v>
      </c>
      <c r="L194" s="223">
        <v>24.83</v>
      </c>
      <c r="M194" s="223">
        <v>25.264600000000002</v>
      </c>
      <c r="N194" s="223">
        <v>26.226400000000002</v>
      </c>
      <c r="O194" s="223">
        <v>26.419699999999999</v>
      </c>
      <c r="P194" s="223">
        <v>26.6785</v>
      </c>
      <c r="Q194" s="223">
        <v>26.776900000000001</v>
      </c>
      <c r="R194" s="223">
        <v>26.777999999999999</v>
      </c>
      <c r="S194" s="223">
        <v>26.0596</v>
      </c>
      <c r="T194" s="223">
        <v>25.779599999999999</v>
      </c>
      <c r="U194" s="223">
        <v>26.1708</v>
      </c>
      <c r="V194" s="223">
        <v>27.240100000000002</v>
      </c>
      <c r="W194" s="223">
        <v>27.512499999999999</v>
      </c>
      <c r="X194" s="223">
        <v>27.726400000000002</v>
      </c>
      <c r="Y194" s="223">
        <v>27.232600000000001</v>
      </c>
      <c r="Z194" s="223">
        <v>25.386600000000001</v>
      </c>
      <c r="AA194" s="223">
        <f t="shared" si="22"/>
        <v>607.44400000000019</v>
      </c>
    </row>
    <row r="195" spans="2:27"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</row>
    <row r="196" spans="2:27"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</row>
    <row r="197" spans="2:27">
      <c r="B197" s="224" t="s">
        <v>130</v>
      </c>
      <c r="C197" s="242">
        <f>C193/C194*100</f>
        <v>36.470616326871728</v>
      </c>
      <c r="D197" s="242">
        <f t="shared" ref="D197:AA197" si="23">D193/D194*100</f>
        <v>36.002488773910443</v>
      </c>
      <c r="E197" s="242">
        <f t="shared" si="23"/>
        <v>37.087683636699623</v>
      </c>
      <c r="F197" s="242">
        <f t="shared" si="23"/>
        <v>36.838019330547176</v>
      </c>
      <c r="G197" s="242">
        <f t="shared" si="23"/>
        <v>36.722643767342163</v>
      </c>
      <c r="H197" s="242">
        <f t="shared" si="23"/>
        <v>36.443272140229546</v>
      </c>
      <c r="I197" s="242">
        <f t="shared" si="23"/>
        <v>36.528317389005188</v>
      </c>
      <c r="J197" s="242">
        <f t="shared" si="23"/>
        <v>36.068265152372909</v>
      </c>
      <c r="K197" s="242">
        <f t="shared" si="23"/>
        <v>32.897180339040801</v>
      </c>
      <c r="L197" s="242">
        <f t="shared" si="23"/>
        <v>30.175996778091026</v>
      </c>
      <c r="M197" s="242">
        <f t="shared" si="23"/>
        <v>27.90742778433064</v>
      </c>
      <c r="N197" s="242">
        <f t="shared" si="23"/>
        <v>25.660784552969524</v>
      </c>
      <c r="O197" s="242">
        <f t="shared" si="23"/>
        <v>21.726590385204979</v>
      </c>
      <c r="P197" s="242">
        <f t="shared" si="23"/>
        <v>20.165676481061528</v>
      </c>
      <c r="Q197" s="242">
        <f t="shared" si="23"/>
        <v>18.370685180136611</v>
      </c>
      <c r="R197" s="242">
        <f t="shared" si="23"/>
        <v>20.148629471954592</v>
      </c>
      <c r="S197" s="242">
        <f t="shared" si="23"/>
        <v>20.62848240187877</v>
      </c>
      <c r="T197" s="242">
        <f t="shared" si="23"/>
        <v>21.841300873558943</v>
      </c>
      <c r="U197" s="242">
        <f t="shared" si="23"/>
        <v>22.288581166796583</v>
      </c>
      <c r="V197" s="242">
        <f t="shared" si="23"/>
        <v>23.372528000998528</v>
      </c>
      <c r="W197" s="242">
        <f t="shared" si="23"/>
        <v>24.590277146751475</v>
      </c>
      <c r="X197" s="242">
        <f t="shared" si="23"/>
        <v>25.222170927347221</v>
      </c>
      <c r="Y197" s="242">
        <f t="shared" si="23"/>
        <v>26.451385471824214</v>
      </c>
      <c r="Z197" s="242">
        <f t="shared" si="23"/>
        <v>28.780537764017232</v>
      </c>
      <c r="AA197" s="242">
        <f t="shared" si="23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G253" zoomScale="85" zoomScaleNormal="85" workbookViewId="0">
      <selection activeCell="P261" sqref="P261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635</v>
      </c>
      <c r="B2" s="180" t="s">
        <v>636</v>
      </c>
    </row>
    <row r="4" spans="1:13">
      <c r="A4" s="177" t="s">
        <v>30</v>
      </c>
      <c r="B4" s="350" t="s">
        <v>635</v>
      </c>
      <c r="C4" s="351"/>
      <c r="D4" s="351"/>
      <c r="E4" s="351"/>
      <c r="F4" s="351"/>
      <c r="G4" s="351"/>
      <c r="H4" s="351"/>
      <c r="I4" s="351"/>
      <c r="J4" s="351"/>
      <c r="L4" s="177" t="s">
        <v>30</v>
      </c>
      <c r="M4" s="332" t="s">
        <v>635</v>
      </c>
    </row>
    <row r="5" spans="1:13">
      <c r="A5" s="177" t="s">
        <v>105</v>
      </c>
      <c r="B5" s="352" t="s">
        <v>98</v>
      </c>
      <c r="C5" s="353"/>
      <c r="D5" s="353"/>
      <c r="E5" s="353"/>
      <c r="F5" s="353"/>
      <c r="G5" s="353"/>
      <c r="H5" s="353"/>
      <c r="I5" s="353"/>
      <c r="J5" s="353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606</v>
      </c>
      <c r="D6" s="178" t="s">
        <v>100</v>
      </c>
      <c r="E6" s="178" t="s">
        <v>101</v>
      </c>
      <c r="F6" s="178" t="s">
        <v>592</v>
      </c>
      <c r="G6" s="178" t="s">
        <v>102</v>
      </c>
      <c r="H6" s="178" t="s">
        <v>103</v>
      </c>
      <c r="I6" s="178" t="s">
        <v>607</v>
      </c>
      <c r="J6" s="178" t="s">
        <v>104</v>
      </c>
      <c r="L6" s="177" t="s">
        <v>106</v>
      </c>
      <c r="M6" s="178" t="s">
        <v>613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1">
        <v>2857761.505626</v>
      </c>
      <c r="C8" s="211">
        <v>1935061.636776</v>
      </c>
      <c r="D8" s="182">
        <v>0.47683228859999999</v>
      </c>
      <c r="E8" s="211">
        <v>15392504.132966001</v>
      </c>
      <c r="F8" s="211">
        <v>10603261.842744</v>
      </c>
      <c r="G8" s="182">
        <v>0.45167632009999997</v>
      </c>
      <c r="H8" s="211">
        <v>29498175.550733998</v>
      </c>
      <c r="I8" s="211">
        <v>27490605.120354</v>
      </c>
      <c r="J8" s="182">
        <v>7.3027509599999998E-2</v>
      </c>
      <c r="L8" s="180" t="s">
        <v>2</v>
      </c>
      <c r="M8" s="181">
        <v>17082.753229999998</v>
      </c>
    </row>
    <row r="9" spans="1:13">
      <c r="A9" s="180" t="s">
        <v>81</v>
      </c>
      <c r="B9" s="211">
        <v>243639.92918599999</v>
      </c>
      <c r="C9" s="211">
        <v>124931.396316</v>
      </c>
      <c r="D9" s="182">
        <v>0.95018975510000003</v>
      </c>
      <c r="E9" s="211">
        <v>1325130.7405900001</v>
      </c>
      <c r="F9" s="211">
        <v>781489.50104600005</v>
      </c>
      <c r="G9" s="182">
        <v>0.69564752799999996</v>
      </c>
      <c r="H9" s="211">
        <v>2185958.7898860001</v>
      </c>
      <c r="I9" s="211">
        <v>1452736.5900020001</v>
      </c>
      <c r="J9" s="182">
        <v>0.50471792680000005</v>
      </c>
      <c r="L9" s="180" t="s">
        <v>81</v>
      </c>
      <c r="M9" s="181">
        <v>3328.8900000000003</v>
      </c>
    </row>
    <row r="10" spans="1:13">
      <c r="A10" s="180" t="s">
        <v>3</v>
      </c>
      <c r="B10" s="211">
        <v>3078978.4679999999</v>
      </c>
      <c r="C10" s="211">
        <v>3976917.4649999999</v>
      </c>
      <c r="D10" s="182">
        <v>-0.22578768730000001</v>
      </c>
      <c r="E10" s="211">
        <v>22514415.881999999</v>
      </c>
      <c r="F10" s="211">
        <v>23681502.153000001</v>
      </c>
      <c r="G10" s="182">
        <v>-4.9282611499999997E-2</v>
      </c>
      <c r="H10" s="211">
        <v>54657321.122000001</v>
      </c>
      <c r="I10" s="211">
        <v>55160292.93</v>
      </c>
      <c r="J10" s="182">
        <v>-9.1183671999999997E-3</v>
      </c>
      <c r="L10" s="180" t="s">
        <v>3</v>
      </c>
      <c r="M10" s="181">
        <v>7117.29</v>
      </c>
    </row>
    <row r="11" spans="1:13">
      <c r="A11" s="180" t="s">
        <v>4</v>
      </c>
      <c r="B11" s="211">
        <v>244594.35699999999</v>
      </c>
      <c r="C11" s="211">
        <v>342703.52399999998</v>
      </c>
      <c r="D11" s="182">
        <v>-0.2862800063</v>
      </c>
      <c r="E11" s="211">
        <v>2719691.628</v>
      </c>
      <c r="F11" s="211">
        <v>7211948.7419999996</v>
      </c>
      <c r="G11" s="182">
        <v>-0.6228908822</v>
      </c>
      <c r="H11" s="211">
        <v>6180226.4249999998</v>
      </c>
      <c r="I11" s="211">
        <v>30658636.395</v>
      </c>
      <c r="J11" s="182">
        <v>-0.79841809190000002</v>
      </c>
      <c r="L11" s="180" t="s">
        <v>4</v>
      </c>
      <c r="M11" s="181">
        <v>9215.0449999999983</v>
      </c>
    </row>
    <row r="12" spans="1:13">
      <c r="A12" s="180" t="s">
        <v>95</v>
      </c>
      <c r="B12" s="211">
        <v>-1E-3</v>
      </c>
      <c r="C12" s="211">
        <v>-1E-3</v>
      </c>
      <c r="D12" s="182">
        <v>0</v>
      </c>
      <c r="E12" s="211">
        <v>0</v>
      </c>
      <c r="F12" s="211">
        <v>0</v>
      </c>
      <c r="G12" s="182">
        <v>0</v>
      </c>
      <c r="H12" s="211">
        <v>-1E-3</v>
      </c>
      <c r="I12" s="211">
        <v>0</v>
      </c>
      <c r="J12" s="182">
        <v>0</v>
      </c>
      <c r="L12" s="180" t="s">
        <v>95</v>
      </c>
      <c r="M12" s="181">
        <v>0</v>
      </c>
    </row>
    <row r="13" spans="1:13">
      <c r="A13" s="180" t="s">
        <v>11</v>
      </c>
      <c r="B13" s="211">
        <v>2018172.166</v>
      </c>
      <c r="C13" s="211">
        <v>3899400.517</v>
      </c>
      <c r="D13" s="182">
        <v>-0.4824404015</v>
      </c>
      <c r="E13" s="211">
        <v>10796547.488</v>
      </c>
      <c r="F13" s="211">
        <v>14394517.779999999</v>
      </c>
      <c r="G13" s="182">
        <v>-0.24995420809999999</v>
      </c>
      <c r="H13" s="211">
        <v>47542104.331</v>
      </c>
      <c r="I13" s="211">
        <v>32174957.147</v>
      </c>
      <c r="J13" s="182">
        <v>0.47761204819999997</v>
      </c>
      <c r="L13" s="180" t="s">
        <v>11</v>
      </c>
      <c r="M13" s="181">
        <v>24561.86</v>
      </c>
    </row>
    <row r="14" spans="1:13">
      <c r="A14" s="180" t="s">
        <v>5</v>
      </c>
      <c r="B14" s="211">
        <v>3889962.3360000001</v>
      </c>
      <c r="C14" s="211">
        <v>4580991.3870000001</v>
      </c>
      <c r="D14" s="182">
        <v>-0.15084705309999999</v>
      </c>
      <c r="E14" s="211">
        <v>21763280.177999999</v>
      </c>
      <c r="F14" s="211">
        <v>23618064.377999999</v>
      </c>
      <c r="G14" s="182">
        <v>-7.8532438999999996E-2</v>
      </c>
      <c r="H14" s="211">
        <v>51238844.140000001</v>
      </c>
      <c r="I14" s="211">
        <v>47293129.659999996</v>
      </c>
      <c r="J14" s="182">
        <v>8.3431029200000006E-2</v>
      </c>
      <c r="L14" s="180" t="s">
        <v>5</v>
      </c>
      <c r="M14" s="181">
        <v>25467.932360000003</v>
      </c>
    </row>
    <row r="15" spans="1:13">
      <c r="A15" s="180" t="s">
        <v>6</v>
      </c>
      <c r="B15" s="211">
        <v>1586750.7560000001</v>
      </c>
      <c r="C15" s="211">
        <v>898001.19700000004</v>
      </c>
      <c r="D15" s="182">
        <v>0.76698066919999996</v>
      </c>
      <c r="E15" s="211">
        <v>5262006.4230000004</v>
      </c>
      <c r="F15" s="211">
        <v>3428898.16</v>
      </c>
      <c r="G15" s="182">
        <v>0.53460563059999999</v>
      </c>
      <c r="H15" s="211">
        <v>10673615.208000001</v>
      </c>
      <c r="I15" s="211">
        <v>7903070.085</v>
      </c>
      <c r="J15" s="182">
        <v>0.35056567799999999</v>
      </c>
      <c r="L15" s="180" t="s">
        <v>6</v>
      </c>
      <c r="M15" s="181">
        <v>9275.9649500001251</v>
      </c>
    </row>
    <row r="16" spans="1:13">
      <c r="A16" s="180" t="s">
        <v>7</v>
      </c>
      <c r="B16" s="211">
        <v>552484.75100000005</v>
      </c>
      <c r="C16" s="211">
        <v>740997.72699999996</v>
      </c>
      <c r="D16" s="182">
        <v>-0.25440425680000001</v>
      </c>
      <c r="E16" s="211">
        <v>1309232.5449999999</v>
      </c>
      <c r="F16" s="211">
        <v>2026241.3689999999</v>
      </c>
      <c r="G16" s="182">
        <v>-0.3538615068</v>
      </c>
      <c r="H16" s="211">
        <v>4449422.3210000005</v>
      </c>
      <c r="I16" s="211">
        <v>5071271.7060000002</v>
      </c>
      <c r="J16" s="182">
        <v>-0.1226219814</v>
      </c>
      <c r="L16" s="180" t="s">
        <v>7</v>
      </c>
      <c r="M16" s="181">
        <v>2304.0129999999999</v>
      </c>
    </row>
    <row r="17" spans="1:13">
      <c r="A17" s="180" t="s">
        <v>8</v>
      </c>
      <c r="B17" s="211">
        <v>385365.875</v>
      </c>
      <c r="C17" s="211">
        <v>282125.96899999998</v>
      </c>
      <c r="D17" s="182">
        <v>0.36593549460000002</v>
      </c>
      <c r="E17" s="211">
        <v>1736972.0959999999</v>
      </c>
      <c r="F17" s="211">
        <v>1454066.1529999999</v>
      </c>
      <c r="G17" s="182">
        <v>0.1945619478</v>
      </c>
      <c r="H17" s="211">
        <v>3889485.7940000002</v>
      </c>
      <c r="I17" s="211">
        <v>3606485.7719999999</v>
      </c>
      <c r="J17" s="182">
        <v>7.8469745899999999E-2</v>
      </c>
      <c r="L17" s="180" t="s">
        <v>8</v>
      </c>
      <c r="M17" s="181">
        <v>1070.1409999999998</v>
      </c>
    </row>
    <row r="18" spans="1:13">
      <c r="A18" s="180" t="s">
        <v>9</v>
      </c>
      <c r="B18" s="211">
        <v>2080116.0319999999</v>
      </c>
      <c r="C18" s="211">
        <v>2544944.9470000002</v>
      </c>
      <c r="D18" s="182">
        <v>-0.1826479255</v>
      </c>
      <c r="E18" s="211">
        <v>10882521.623</v>
      </c>
      <c r="F18" s="211">
        <v>12688636.002</v>
      </c>
      <c r="G18" s="182">
        <v>-0.14234109789999999</v>
      </c>
      <c r="H18" s="211">
        <v>27773805.548</v>
      </c>
      <c r="I18" s="211">
        <v>29820729.734999999</v>
      </c>
      <c r="J18" s="182">
        <v>-6.8640982500000003E-2</v>
      </c>
      <c r="L18" s="180" t="s">
        <v>9</v>
      </c>
      <c r="M18" s="181">
        <v>5661.7895000000008</v>
      </c>
    </row>
    <row r="19" spans="1:13">
      <c r="A19" s="180" t="s">
        <v>69</v>
      </c>
      <c r="B19" s="211">
        <v>30791.228999999999</v>
      </c>
      <c r="C19" s="211">
        <v>36450.610999999997</v>
      </c>
      <c r="D19" s="182">
        <v>-0.15526164980000001</v>
      </c>
      <c r="E19" s="211">
        <v>223093.1525</v>
      </c>
      <c r="F19" s="211">
        <v>293385.6715</v>
      </c>
      <c r="G19" s="182">
        <v>-0.23959083840000001</v>
      </c>
      <c r="H19" s="211">
        <v>668660.97149999999</v>
      </c>
      <c r="I19" s="211">
        <v>737713.87</v>
      </c>
      <c r="J19" s="182">
        <v>-9.3603904299999999E-2</v>
      </c>
      <c r="L19" s="180" t="s">
        <v>69</v>
      </c>
      <c r="M19" s="181">
        <v>121.7915</v>
      </c>
    </row>
    <row r="20" spans="1:13">
      <c r="A20" s="180" t="s">
        <v>70</v>
      </c>
      <c r="B20" s="211">
        <v>139503.08600000001</v>
      </c>
      <c r="C20" s="211">
        <v>154682.19</v>
      </c>
      <c r="D20" s="182">
        <v>-9.8130909599999996E-2</v>
      </c>
      <c r="E20" s="211">
        <v>760971.48049999995</v>
      </c>
      <c r="F20" s="211">
        <v>908148.61250000005</v>
      </c>
      <c r="G20" s="182">
        <v>-0.16206282759999999</v>
      </c>
      <c r="H20" s="211">
        <v>1924453.7275</v>
      </c>
      <c r="I20" s="211">
        <v>2251171.1800000002</v>
      </c>
      <c r="J20" s="182">
        <v>-0.14513221179999999</v>
      </c>
      <c r="L20" s="180" t="s">
        <v>70</v>
      </c>
      <c r="M20" s="181">
        <v>451.1275</v>
      </c>
    </row>
    <row r="21" spans="1:13">
      <c r="A21" s="183" t="s">
        <v>10</v>
      </c>
      <c r="B21" s="212">
        <v>17108120.489812002</v>
      </c>
      <c r="C21" s="212">
        <v>19517208.566091999</v>
      </c>
      <c r="D21" s="185">
        <v>-0.1234340489</v>
      </c>
      <c r="E21" s="212">
        <v>94686367.369555995</v>
      </c>
      <c r="F21" s="212">
        <v>101090160.36478999</v>
      </c>
      <c r="G21" s="185">
        <v>-6.3347342299999998E-2</v>
      </c>
      <c r="H21" s="212">
        <v>240682073.92761999</v>
      </c>
      <c r="I21" s="212">
        <v>243620800.19035599</v>
      </c>
      <c r="J21" s="185">
        <v>-1.20627067E-2</v>
      </c>
      <c r="L21" s="183" t="s">
        <v>10</v>
      </c>
      <c r="M21" s="293">
        <f>SUM(M8:M20)</f>
        <v>105658.59804000014</v>
      </c>
    </row>
    <row r="22" spans="1:13">
      <c r="A22" s="180" t="s">
        <v>123</v>
      </c>
      <c r="B22" s="211">
        <v>-414691.85800000001</v>
      </c>
      <c r="C22" s="211">
        <v>-222711.79390399999</v>
      </c>
      <c r="D22" s="182">
        <v>0.86201121520000001</v>
      </c>
      <c r="E22" s="211">
        <v>-2537738.44</v>
      </c>
      <c r="F22" s="211">
        <v>-1341629.2753900001</v>
      </c>
      <c r="G22" s="182">
        <v>0.89153478279999998</v>
      </c>
      <c r="H22" s="211">
        <v>-4221072.6318560001</v>
      </c>
      <c r="I22" s="211">
        <v>-2387934.2075499999</v>
      </c>
      <c r="J22" s="182">
        <v>0.7676670565</v>
      </c>
    </row>
    <row r="23" spans="1:13">
      <c r="A23" s="180" t="s">
        <v>97</v>
      </c>
      <c r="B23" s="211">
        <v>-79946.524000000005</v>
      </c>
      <c r="C23" s="211">
        <v>-143161.29999999999</v>
      </c>
      <c r="D23" s="182">
        <v>-0.44156329960000001</v>
      </c>
      <c r="E23" s="211">
        <v>-525392.61</v>
      </c>
      <c r="F23" s="211">
        <v>-646396.027</v>
      </c>
      <c r="G23" s="182">
        <v>-0.1871970308</v>
      </c>
      <c r="H23" s="211">
        <v>-1573837.105</v>
      </c>
      <c r="I23" s="211">
        <v>-1447527.4550000001</v>
      </c>
      <c r="J23" s="182">
        <v>8.7258897599999996E-2</v>
      </c>
    </row>
    <row r="24" spans="1:13">
      <c r="A24" s="180" t="s">
        <v>124</v>
      </c>
      <c r="B24" s="211">
        <v>683671.50800000003</v>
      </c>
      <c r="C24" s="211">
        <v>747800.53700000001</v>
      </c>
      <c r="D24" s="182">
        <v>-8.5756864099999996E-2</v>
      </c>
      <c r="E24" s="211">
        <v>3928045.4309999999</v>
      </c>
      <c r="F24" s="211">
        <v>4489227.4979999997</v>
      </c>
      <c r="G24" s="182">
        <v>-0.12500637740000001</v>
      </c>
      <c r="H24" s="211">
        <v>6301142.9819999998</v>
      </c>
      <c r="I24" s="211">
        <v>11416799.957</v>
      </c>
      <c r="J24" s="182">
        <v>-0.44808151099999999</v>
      </c>
    </row>
    <row r="25" spans="1:13">
      <c r="A25" s="183" t="s">
        <v>125</v>
      </c>
      <c r="B25" s="212">
        <v>17297153.615812</v>
      </c>
      <c r="C25" s="212">
        <v>19899136.009188</v>
      </c>
      <c r="D25" s="185">
        <v>-0.13075856120000001</v>
      </c>
      <c r="E25" s="212">
        <v>95551281.750556007</v>
      </c>
      <c r="F25" s="212">
        <v>103591362.56039999</v>
      </c>
      <c r="G25" s="185">
        <v>-7.7613428499999998E-2</v>
      </c>
      <c r="H25" s="212">
        <v>241188307.172764</v>
      </c>
      <c r="I25" s="212">
        <v>251202138.484806</v>
      </c>
      <c r="J25" s="185">
        <v>-3.9863638799999997E-2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</row>
    <row r="33" spans="1:6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3.1506096633420708</v>
      </c>
      <c r="D33" s="107"/>
      <c r="E33" s="170" t="s">
        <v>16</v>
      </c>
      <c r="F33" s="171">
        <f>SUM(C33:C38)</f>
        <v>47.640232724783871</v>
      </c>
    </row>
    <row r="34" spans="1:6">
      <c r="A34" s="108" t="s">
        <v>3</v>
      </c>
      <c r="B34" s="129">
        <f t="shared" ref="B34:B44" si="1">VLOOKUP(A34,L$8:M$22,2,FALSE)</f>
        <v>7117.29</v>
      </c>
      <c r="C34" s="109">
        <f t="shared" si="0"/>
        <v>6.7361200432600317</v>
      </c>
      <c r="D34" s="107"/>
      <c r="E34" s="174" t="s">
        <v>17</v>
      </c>
      <c r="F34" s="175">
        <f>SUM(C39:C44)</f>
        <v>52.359767275216115</v>
      </c>
    </row>
    <row r="35" spans="1:6">
      <c r="A35" s="108" t="s">
        <v>4</v>
      </c>
      <c r="B35" s="129">
        <f t="shared" si="1"/>
        <v>9215.0449999999983</v>
      </c>
      <c r="C35" s="109">
        <f t="shared" si="0"/>
        <v>8.721528745357169</v>
      </c>
      <c r="D35" s="107"/>
      <c r="E35" s="168"/>
      <c r="F35" s="168"/>
    </row>
    <row r="36" spans="1:6">
      <c r="A36" s="108" t="s">
        <v>11</v>
      </c>
      <c r="B36" s="129">
        <f t="shared" si="1"/>
        <v>24561.86</v>
      </c>
      <c r="C36" s="109">
        <f t="shared" si="0"/>
        <v>23.24643754093859</v>
      </c>
      <c r="D36" s="107"/>
      <c r="E36" s="168"/>
      <c r="F36" s="168"/>
    </row>
    <row r="37" spans="1:6">
      <c r="A37" s="108" t="s">
        <v>9</v>
      </c>
      <c r="B37" s="129">
        <f t="shared" si="1"/>
        <v>5661.7895000000008</v>
      </c>
      <c r="C37" s="109">
        <f t="shared" si="0"/>
        <v>5.3585695864112886</v>
      </c>
      <c r="D37" s="107"/>
      <c r="E37" s="168"/>
      <c r="F37" s="168"/>
    </row>
    <row r="38" spans="1:6">
      <c r="A38" s="108" t="s">
        <v>70</v>
      </c>
      <c r="B38" s="129">
        <f t="shared" si="1"/>
        <v>451.1275</v>
      </c>
      <c r="C38" s="109">
        <f t="shared" si="0"/>
        <v>0.42696714547472275</v>
      </c>
      <c r="D38" s="107"/>
      <c r="E38" s="168"/>
      <c r="F38" s="168"/>
    </row>
    <row r="39" spans="1:6">
      <c r="A39" s="108" t="s">
        <v>69</v>
      </c>
      <c r="B39" s="129">
        <f t="shared" si="1"/>
        <v>121.7915</v>
      </c>
      <c r="C39" s="109">
        <f t="shared" si="0"/>
        <v>0.11526889648288943</v>
      </c>
      <c r="D39" s="107"/>
      <c r="E39" s="168"/>
      <c r="F39" s="168"/>
    </row>
    <row r="40" spans="1:6">
      <c r="A40" s="108" t="s">
        <v>5</v>
      </c>
      <c r="B40" s="129">
        <f t="shared" si="1"/>
        <v>25467.932360000003</v>
      </c>
      <c r="C40" s="109">
        <f t="shared" si="0"/>
        <v>24.103984751300953</v>
      </c>
      <c r="D40" s="107"/>
      <c r="E40" s="168"/>
      <c r="F40" s="168"/>
    </row>
    <row r="41" spans="1:6">
      <c r="A41" s="108" t="s">
        <v>2</v>
      </c>
      <c r="B41" s="129">
        <f t="shared" si="1"/>
        <v>17082.753229999998</v>
      </c>
      <c r="C41" s="109">
        <f t="shared" si="0"/>
        <v>16.167878002254795</v>
      </c>
      <c r="D41" s="107"/>
      <c r="E41" s="168"/>
      <c r="F41" s="168"/>
    </row>
    <row r="42" spans="1:6">
      <c r="A42" s="108" t="s">
        <v>6</v>
      </c>
      <c r="B42" s="129">
        <f t="shared" si="1"/>
        <v>9275.9649500001251</v>
      </c>
      <c r="C42" s="109">
        <f t="shared" si="0"/>
        <v>8.7791860975558631</v>
      </c>
      <c r="D42" s="107"/>
      <c r="E42" s="168"/>
      <c r="F42" s="168"/>
    </row>
    <row r="43" spans="1:6">
      <c r="A43" s="108" t="s">
        <v>7</v>
      </c>
      <c r="B43" s="129">
        <f t="shared" si="1"/>
        <v>2304.0129999999999</v>
      </c>
      <c r="C43" s="109">
        <f t="shared" si="0"/>
        <v>2.1806204537445679</v>
      </c>
      <c r="D43" s="107"/>
      <c r="E43" s="168"/>
      <c r="F43" s="168"/>
    </row>
    <row r="44" spans="1:6">
      <c r="A44" s="108" t="s">
        <v>8</v>
      </c>
      <c r="B44" s="129">
        <f t="shared" si="1"/>
        <v>1070.1409999999998</v>
      </c>
      <c r="C44" s="109">
        <f t="shared" si="0"/>
        <v>1.012829073877042</v>
      </c>
      <c r="D44" s="107"/>
      <c r="E44" s="168"/>
      <c r="F44" s="168"/>
    </row>
    <row r="45" spans="1:6">
      <c r="A45" s="110" t="s">
        <v>15</v>
      </c>
      <c r="B45" s="130">
        <f>SUM(B33:B44)</f>
        <v>105658.59804000014</v>
      </c>
      <c r="C45" s="111">
        <f>SUM(C33:C44)</f>
        <v>99.999999999999986</v>
      </c>
      <c r="D45" s="107" t="str">
        <f>CONCATENATE(TEXT(B45,"#.##0")," MW")</f>
        <v>105.659 MW</v>
      </c>
      <c r="E45" s="168"/>
      <c r="F45" s="168"/>
    </row>
    <row r="48" spans="1:6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243.63992918599999</v>
      </c>
      <c r="C50" s="109">
        <f t="shared" ref="C50:C61" si="2">B50/$B$62*100</f>
        <v>1.424118618505452</v>
      </c>
      <c r="D50" s="131"/>
      <c r="E50" s="170" t="s">
        <v>16</v>
      </c>
      <c r="F50" s="171">
        <f>SUM(C50:C55)</f>
        <v>45.621633553362656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3078.9784679999998</v>
      </c>
      <c r="C51" s="109">
        <f t="shared" si="2"/>
        <v>17.997175491332204</v>
      </c>
      <c r="D51" s="131"/>
      <c r="E51" s="174" t="s">
        <v>17</v>
      </c>
      <c r="F51" s="175">
        <f>SUM(C56:C61)</f>
        <v>54.378366446637351</v>
      </c>
      <c r="J51" s="44"/>
    </row>
    <row r="52" spans="1:10">
      <c r="A52" s="108" t="s">
        <v>4</v>
      </c>
      <c r="B52" s="176">
        <f t="shared" si="3"/>
        <v>244.594357</v>
      </c>
      <c r="C52" s="109">
        <f t="shared" si="2"/>
        <v>1.4296974184356523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2018.1721660000001</v>
      </c>
      <c r="C53" s="109">
        <f t="shared" si="2"/>
        <v>11.796574422560733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2080.1160319999999</v>
      </c>
      <c r="C54" s="109">
        <f t="shared" si="2"/>
        <v>12.158647310890384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139.503086</v>
      </c>
      <c r="C55" s="109">
        <f t="shared" si="2"/>
        <v>0.81542029163823604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30.791228999999998</v>
      </c>
      <c r="C56" s="109">
        <f t="shared" si="2"/>
        <v>0.17998019722000777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3889.9623360000001</v>
      </c>
      <c r="C57" s="109">
        <f t="shared" si="2"/>
        <v>22.737520103912782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2857.7615056260001</v>
      </c>
      <c r="C58" s="109">
        <f t="shared" si="2"/>
        <v>16.704123092661028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1586.7507560000001</v>
      </c>
      <c r="C59" s="109">
        <f t="shared" si="2"/>
        <v>9.2748397280237338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552.48475100000007</v>
      </c>
      <c r="C60" s="109">
        <f t="shared" si="2"/>
        <v>3.2293714046304198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385.36587500000002</v>
      </c>
      <c r="C61" s="109">
        <f t="shared" si="2"/>
        <v>2.2525319201893783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17108.120490811998</v>
      </c>
      <c r="C62" s="111">
        <f>SUM(C50:C61)</f>
        <v>100.00000000000001</v>
      </c>
      <c r="D62" s="168"/>
      <c r="E62" s="168"/>
      <c r="F62" s="168"/>
    </row>
    <row r="66" spans="1:8">
      <c r="A66" s="177" t="s">
        <v>31</v>
      </c>
      <c r="B66" s="332" t="s">
        <v>639</v>
      </c>
      <c r="G66" s="177" t="s">
        <v>31</v>
      </c>
      <c r="H66" s="332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73.148820646000004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14.327376554000001</v>
      </c>
      <c r="G70" s="180" t="s">
        <v>81</v>
      </c>
      <c r="H70" s="181">
        <v>11.144527282</v>
      </c>
    </row>
    <row r="71" spans="1:8">
      <c r="A71" s="180" t="s">
        <v>3</v>
      </c>
      <c r="B71" s="181">
        <v>90.110905000000002</v>
      </c>
      <c r="G71" s="180" t="s">
        <v>3</v>
      </c>
      <c r="H71" s="181">
        <v>145.826773</v>
      </c>
    </row>
    <row r="72" spans="1:8">
      <c r="A72" s="180" t="s">
        <v>4</v>
      </c>
      <c r="B72" s="181"/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47.263201000000002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265.79700700000001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51.874324000000001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15.79285</v>
      </c>
      <c r="G77" s="180" t="s">
        <v>7</v>
      </c>
      <c r="H77" s="181">
        <v>11.256307</v>
      </c>
    </row>
    <row r="78" spans="1:8">
      <c r="A78" s="180" t="s">
        <v>8</v>
      </c>
      <c r="B78" s="181">
        <v>11.438219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51.660657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1.1184445000000001</v>
      </c>
      <c r="G80" s="180" t="s">
        <v>69</v>
      </c>
      <c r="H80" s="181">
        <v>2.128638</v>
      </c>
    </row>
    <row r="81" spans="1:11">
      <c r="A81" s="180" t="s">
        <v>70</v>
      </c>
      <c r="B81" s="181">
        <v>4.7968865000000003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f>SUM(B69:B81)</f>
        <v>627.32869120000009</v>
      </c>
      <c r="G82" s="183" t="s">
        <v>10</v>
      </c>
      <c r="H82" s="184">
        <v>855.26462900000001</v>
      </c>
    </row>
    <row r="83" spans="1:11">
      <c r="A83" s="180" t="s">
        <v>123</v>
      </c>
      <c r="B83" s="181">
        <v>-42.112310000000001</v>
      </c>
      <c r="G83" s="180" t="s">
        <v>123</v>
      </c>
      <c r="H83" s="181">
        <v>-16.683171999999999</v>
      </c>
    </row>
    <row r="84" spans="1:11">
      <c r="A84" s="180" t="s">
        <v>97</v>
      </c>
      <c r="B84" s="181">
        <v>-2.3254990000000002</v>
      </c>
      <c r="G84" s="180" t="s">
        <v>97</v>
      </c>
      <c r="H84" s="181">
        <v>-2.1485099999999999</v>
      </c>
    </row>
    <row r="85" spans="1:11">
      <c r="A85" s="180" t="s">
        <v>124</v>
      </c>
      <c r="B85" s="181">
        <v>-86.855783000000002</v>
      </c>
      <c r="G85" s="180" t="s">
        <v>124</v>
      </c>
      <c r="H85" s="181">
        <v>-47.434305999999999</v>
      </c>
    </row>
    <row r="86" spans="1:11">
      <c r="A86" s="183" t="s">
        <v>125</v>
      </c>
      <c r="B86" s="184">
        <v>495.05258220000002</v>
      </c>
      <c r="G86" s="183" t="s">
        <v>125</v>
      </c>
      <c r="H86" s="184">
        <v>788.99864100000002</v>
      </c>
    </row>
    <row r="91" spans="1:11">
      <c r="B91" s="191" t="str">
        <f>"Mes " &amp;B66</f>
        <v>Mes 01/05/2020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01/05/2020</v>
      </c>
      <c r="B92" s="167"/>
      <c r="C92" s="167"/>
      <c r="D92" s="167"/>
      <c r="E92" s="190" t="str">
        <f>CONCATENATE("Mes",CHAR(13),MID(A92,66,10))</f>
        <v>Mes_x000D_01/05/2020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 t="shared" ref="B94:B105" si="4">VLOOKUP(A94,A$69:B$82,2,FALSE)/VLOOKUP("Generación",A$69:B$82,2,FALSE)*100</f>
        <v>2.2838707610508857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 t="shared" si="4"/>
        <v>14.364225048854259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 t="shared" si="4"/>
        <v>0</v>
      </c>
      <c r="C96" s="107"/>
      <c r="D96" s="168"/>
      <c r="E96" s="168"/>
      <c r="G96" s="108" t="s">
        <v>4</v>
      </c>
      <c r="H96" s="189">
        <f t="shared" ref="H96:H105" si="5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si="4"/>
        <v>7.5340410319176545</v>
      </c>
      <c r="C97" s="107"/>
      <c r="D97" s="168"/>
      <c r="E97" s="168"/>
      <c r="G97" s="108" t="s">
        <v>11</v>
      </c>
      <c r="H97" s="189">
        <f t="shared" si="5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4"/>
        <v>8.235022202026137</v>
      </c>
      <c r="C98" s="107"/>
      <c r="D98" s="107"/>
      <c r="E98" s="107"/>
      <c r="G98" s="108" t="s">
        <v>9</v>
      </c>
      <c r="H98" s="189">
        <f t="shared" si="5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4"/>
        <v>0.76465281554780573</v>
      </c>
      <c r="C99" s="107"/>
      <c r="D99" s="107"/>
      <c r="E99" s="107"/>
      <c r="G99" s="108" t="s">
        <v>70</v>
      </c>
      <c r="H99" s="189">
        <f t="shared" si="5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4"/>
        <v>0.17828684000735848</v>
      </c>
      <c r="C100" s="107"/>
      <c r="D100" s="107"/>
      <c r="E100" s="107"/>
      <c r="G100" s="108" t="s">
        <v>69</v>
      </c>
      <c r="H100" s="189">
        <f t="shared" si="5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4"/>
        <v>42.369655768742874</v>
      </c>
      <c r="C101" s="107"/>
      <c r="D101" s="107"/>
      <c r="E101" s="107"/>
      <c r="G101" s="108" t="s">
        <v>5</v>
      </c>
      <c r="H101" s="189">
        <f t="shared" si="5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4"/>
        <v>11.660365877109111</v>
      </c>
      <c r="C102" s="107"/>
      <c r="D102" s="107"/>
      <c r="E102" s="107"/>
      <c r="G102" s="108" t="s">
        <v>2</v>
      </c>
      <c r="H102" s="189">
        <f t="shared" si="5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4"/>
        <v>8.2690820183548457</v>
      </c>
      <c r="C103" s="107"/>
      <c r="D103" s="107"/>
      <c r="E103" s="107"/>
      <c r="G103" s="108" t="s">
        <v>6</v>
      </c>
      <c r="H103" s="189">
        <f t="shared" si="5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4"/>
        <v>2.5174761208179852</v>
      </c>
      <c r="C104" s="107"/>
      <c r="D104" s="107"/>
      <c r="E104" s="107"/>
      <c r="G104" s="108" t="s">
        <v>7</v>
      </c>
      <c r="H104" s="189">
        <f t="shared" si="5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4"/>
        <v>1.8233215155710703</v>
      </c>
      <c r="C105" s="167"/>
      <c r="D105" s="167"/>
      <c r="E105" s="167"/>
      <c r="G105" s="108" t="s">
        <v>8</v>
      </c>
      <c r="H105" s="189">
        <f t="shared" si="5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100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33.181811859396738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66.81818814060324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50" t="s">
        <v>98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</row>
    <row r="116" spans="1:26">
      <c r="A116" s="177" t="s">
        <v>106</v>
      </c>
      <c r="B116" s="357" t="s">
        <v>109</v>
      </c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>
      <c r="A117" s="186" t="s">
        <v>30</v>
      </c>
      <c r="B117" s="332" t="s">
        <v>126</v>
      </c>
      <c r="C117" s="332" t="s">
        <v>127</v>
      </c>
      <c r="D117" s="332" t="s">
        <v>128</v>
      </c>
      <c r="E117" s="332" t="s">
        <v>129</v>
      </c>
      <c r="F117" s="332" t="s">
        <v>563</v>
      </c>
      <c r="G117" s="332" t="s">
        <v>564</v>
      </c>
      <c r="H117" s="332" t="s">
        <v>565</v>
      </c>
      <c r="I117" s="332" t="s">
        <v>566</v>
      </c>
      <c r="J117" s="332" t="s">
        <v>567</v>
      </c>
      <c r="K117" s="332" t="s">
        <v>568</v>
      </c>
      <c r="L117" s="332" t="s">
        <v>569</v>
      </c>
      <c r="M117" s="332" t="s">
        <v>571</v>
      </c>
      <c r="N117" s="332" t="s">
        <v>572</v>
      </c>
      <c r="O117" s="332" t="s">
        <v>605</v>
      </c>
      <c r="P117" s="332" t="s">
        <v>612</v>
      </c>
      <c r="Q117" s="332" t="s">
        <v>614</v>
      </c>
      <c r="R117" s="332" t="s">
        <v>616</v>
      </c>
      <c r="S117" s="332" t="s">
        <v>617</v>
      </c>
      <c r="T117" s="332" t="s">
        <v>618</v>
      </c>
      <c r="U117" s="332" t="s">
        <v>620</v>
      </c>
      <c r="V117" s="332" t="s">
        <v>624</v>
      </c>
      <c r="W117" s="332" t="s">
        <v>625</v>
      </c>
      <c r="X117" s="332" t="s">
        <v>628</v>
      </c>
      <c r="Y117" s="332" t="s">
        <v>632</v>
      </c>
      <c r="Z117" s="332" t="s">
        <v>635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3522.8601173239999</v>
      </c>
      <c r="C119" s="181">
        <v>3717.7821305839998</v>
      </c>
      <c r="D119" s="181">
        <v>3027.0962775859998</v>
      </c>
      <c r="E119" s="181">
        <v>2105.289042892</v>
      </c>
      <c r="F119" s="181">
        <v>1926.556481762</v>
      </c>
      <c r="G119" s="181">
        <v>1462.4150283280001</v>
      </c>
      <c r="H119" s="181">
        <v>2161.7754838139999</v>
      </c>
      <c r="I119" s="181">
        <v>2486.4288326440001</v>
      </c>
      <c r="J119" s="181">
        <v>2126.922141256</v>
      </c>
      <c r="K119" s="181">
        <v>2483.1404345719998</v>
      </c>
      <c r="L119" s="181">
        <v>2132.3689869519999</v>
      </c>
      <c r="M119" s="181">
        <v>1925.7686431879999</v>
      </c>
      <c r="N119" s="181">
        <v>1935.0616367759999</v>
      </c>
      <c r="O119" s="181">
        <v>1626.26904491</v>
      </c>
      <c r="P119" s="181">
        <v>1579.960283826</v>
      </c>
      <c r="Q119" s="181">
        <v>1254.5406578279999</v>
      </c>
      <c r="R119" s="181">
        <v>1224.795245668</v>
      </c>
      <c r="S119" s="181">
        <v>1122.0242994600001</v>
      </c>
      <c r="T119" s="181">
        <v>2661.9900573</v>
      </c>
      <c r="U119" s="181">
        <v>4636.0918287759996</v>
      </c>
      <c r="V119" s="181">
        <v>3725.7484249300001</v>
      </c>
      <c r="W119" s="181">
        <v>2837.6434274379999</v>
      </c>
      <c r="X119" s="181">
        <v>3110.508486446</v>
      </c>
      <c r="Y119" s="181">
        <v>2860.8422885260002</v>
      </c>
      <c r="Z119" s="181">
        <v>2857.7615056260001</v>
      </c>
    </row>
    <row r="120" spans="1:26">
      <c r="A120" s="180" t="s">
        <v>81</v>
      </c>
      <c r="B120" s="181">
        <v>153.27436067599999</v>
      </c>
      <c r="C120" s="181">
        <v>58.722846416000003</v>
      </c>
      <c r="D120" s="181">
        <v>35.299306414</v>
      </c>
      <c r="E120" s="181">
        <v>59.999602107999998</v>
      </c>
      <c r="F120" s="181">
        <v>39.235246795999998</v>
      </c>
      <c r="G120" s="181">
        <v>206.75095075799999</v>
      </c>
      <c r="H120" s="181">
        <v>138.76057288800001</v>
      </c>
      <c r="I120" s="181">
        <v>132.478563576</v>
      </c>
      <c r="J120" s="181">
        <v>160.23613672600001</v>
      </c>
      <c r="K120" s="181">
        <v>184.627649926</v>
      </c>
      <c r="L120" s="181">
        <v>182.227465258</v>
      </c>
      <c r="M120" s="181">
        <v>129.46685282000001</v>
      </c>
      <c r="N120" s="181">
        <v>124.931396316</v>
      </c>
      <c r="O120" s="181">
        <v>54.725804748000002</v>
      </c>
      <c r="P120" s="181">
        <v>24.305235333999999</v>
      </c>
      <c r="Q120" s="181">
        <v>70.640000060000006</v>
      </c>
      <c r="R120" s="181">
        <v>104.26472390000001</v>
      </c>
      <c r="S120" s="181">
        <v>116.03515081</v>
      </c>
      <c r="T120" s="181">
        <v>172.10635217000001</v>
      </c>
      <c r="U120" s="181">
        <v>318.75078227400002</v>
      </c>
      <c r="V120" s="181">
        <v>233.77888705199999</v>
      </c>
      <c r="W120" s="181">
        <v>229.83714941400001</v>
      </c>
      <c r="X120" s="181">
        <v>303.52379088800001</v>
      </c>
      <c r="Y120" s="181">
        <v>314.35098405000002</v>
      </c>
      <c r="Z120" s="181">
        <v>243.63992918599999</v>
      </c>
    </row>
    <row r="121" spans="1:26">
      <c r="A121" s="180" t="s">
        <v>3</v>
      </c>
      <c r="B121" s="181">
        <v>3728.6750010000001</v>
      </c>
      <c r="C121" s="181">
        <v>3591.591351</v>
      </c>
      <c r="D121" s="181">
        <v>4471.0236880000002</v>
      </c>
      <c r="E121" s="181">
        <v>5135.7248909999998</v>
      </c>
      <c r="F121" s="181">
        <v>5013.0349210000004</v>
      </c>
      <c r="G121" s="181">
        <v>5150.6718030000002</v>
      </c>
      <c r="H121" s="181">
        <v>3829.983448</v>
      </c>
      <c r="I121" s="181">
        <v>4286.7606750000004</v>
      </c>
      <c r="J121" s="181">
        <v>5041.3888260000003</v>
      </c>
      <c r="K121" s="181">
        <v>4766.7856579999998</v>
      </c>
      <c r="L121" s="181">
        <v>5274.7472820000003</v>
      </c>
      <c r="M121" s="181">
        <v>4621.6629220000004</v>
      </c>
      <c r="N121" s="181">
        <v>3976.917465</v>
      </c>
      <c r="O121" s="181">
        <v>4647.8769560000001</v>
      </c>
      <c r="P121" s="181">
        <v>5123.1117279999999</v>
      </c>
      <c r="Q121" s="181">
        <v>5068.1443870000003</v>
      </c>
      <c r="R121" s="181">
        <v>4995.5062809999999</v>
      </c>
      <c r="S121" s="181">
        <v>4530.6687620000002</v>
      </c>
      <c r="T121" s="181">
        <v>3427.5262950000001</v>
      </c>
      <c r="U121" s="181">
        <v>4350.070831</v>
      </c>
      <c r="V121" s="181">
        <v>5289.2044400000004</v>
      </c>
      <c r="W121" s="181">
        <v>4885.6830239999999</v>
      </c>
      <c r="X121" s="181">
        <v>5174.9451150000004</v>
      </c>
      <c r="Y121" s="181">
        <v>4085.6048350000001</v>
      </c>
      <c r="Z121" s="181">
        <v>3078.9784679999998</v>
      </c>
    </row>
    <row r="122" spans="1:26">
      <c r="A122" s="180" t="s">
        <v>4</v>
      </c>
      <c r="B122" s="181">
        <v>2254.3190730000001</v>
      </c>
      <c r="C122" s="181">
        <v>2273.6253510000001</v>
      </c>
      <c r="D122" s="181">
        <v>3487.5592799999999</v>
      </c>
      <c r="E122" s="181">
        <v>3495.8629919999998</v>
      </c>
      <c r="F122" s="181">
        <v>4104.839301</v>
      </c>
      <c r="G122" s="181">
        <v>3364.3719850000002</v>
      </c>
      <c r="H122" s="181">
        <v>3875.2183620000001</v>
      </c>
      <c r="I122" s="181">
        <v>2845.2103820000002</v>
      </c>
      <c r="J122" s="181">
        <v>3075.0126260000002</v>
      </c>
      <c r="K122" s="181">
        <v>2246.7762189999999</v>
      </c>
      <c r="L122" s="181">
        <v>824.57770700000003</v>
      </c>
      <c r="M122" s="181">
        <v>722.87866599999995</v>
      </c>
      <c r="N122" s="181">
        <v>342.70352400000002</v>
      </c>
      <c r="O122" s="181">
        <v>416.30111399999998</v>
      </c>
      <c r="P122" s="181">
        <v>661.90379600000006</v>
      </c>
      <c r="Q122" s="181">
        <v>341.25626699999998</v>
      </c>
      <c r="R122" s="181">
        <v>443.18280800000002</v>
      </c>
      <c r="S122" s="181">
        <v>675.55828299999996</v>
      </c>
      <c r="T122" s="181">
        <v>548.21677799999998</v>
      </c>
      <c r="U122" s="181">
        <v>374.11575099999999</v>
      </c>
      <c r="V122" s="181">
        <v>869.07579999999996</v>
      </c>
      <c r="W122" s="181">
        <v>822.66154500000005</v>
      </c>
      <c r="X122" s="181">
        <v>476.52099399999997</v>
      </c>
      <c r="Y122" s="181">
        <v>306.838932</v>
      </c>
      <c r="Z122" s="181">
        <v>244.594357</v>
      </c>
    </row>
    <row r="123" spans="1:26">
      <c r="A123" s="180" t="s">
        <v>95</v>
      </c>
      <c r="B123" s="181">
        <v>-9.9999999999999995E-7</v>
      </c>
      <c r="C123" s="181">
        <v>0</v>
      </c>
      <c r="D123" s="181">
        <v>9.9999999999999995E-7</v>
      </c>
      <c r="E123" s="181">
        <v>-9.9999999999999995E-7</v>
      </c>
      <c r="F123" s="181">
        <v>0</v>
      </c>
      <c r="G123" s="181">
        <v>0</v>
      </c>
      <c r="H123" s="181">
        <v>0</v>
      </c>
      <c r="I123" s="181">
        <v>0</v>
      </c>
      <c r="J123" s="181">
        <v>0</v>
      </c>
      <c r="K123" s="181">
        <v>0</v>
      </c>
      <c r="L123" s="181">
        <v>0</v>
      </c>
      <c r="M123" s="181">
        <v>9.9999999999999995E-7</v>
      </c>
      <c r="N123" s="181">
        <v>-9.9999999999999995E-7</v>
      </c>
      <c r="O123" s="181">
        <v>0</v>
      </c>
      <c r="P123" s="181">
        <v>0</v>
      </c>
      <c r="Q123" s="181">
        <v>-9.9999999999999995E-7</v>
      </c>
      <c r="R123" s="181">
        <v>9.9999999999999995E-7</v>
      </c>
      <c r="S123" s="181">
        <v>-9.9999999999999995E-7</v>
      </c>
      <c r="T123" s="181">
        <v>0</v>
      </c>
      <c r="U123" s="181">
        <v>0</v>
      </c>
      <c r="V123" s="181">
        <v>0</v>
      </c>
      <c r="W123" s="181">
        <v>0</v>
      </c>
      <c r="X123" s="181">
        <v>9.9999999999999995E-7</v>
      </c>
      <c r="Y123" s="181">
        <v>0</v>
      </c>
      <c r="Z123" s="181">
        <v>-9.9999999999999995E-7</v>
      </c>
    </row>
    <row r="124" spans="1:26">
      <c r="A124" s="180" t="s">
        <v>11</v>
      </c>
      <c r="B124" s="181">
        <v>1968.425332</v>
      </c>
      <c r="C124" s="181">
        <v>2180.126706</v>
      </c>
      <c r="D124" s="181">
        <v>2229.279387</v>
      </c>
      <c r="E124" s="181">
        <v>2663.0061409999998</v>
      </c>
      <c r="F124" s="181">
        <v>2148.6592919999998</v>
      </c>
      <c r="G124" s="181">
        <v>2501.819391</v>
      </c>
      <c r="H124" s="181">
        <v>3160.857532</v>
      </c>
      <c r="I124" s="181">
        <v>2896.6909179999998</v>
      </c>
      <c r="J124" s="181">
        <v>3198.741031</v>
      </c>
      <c r="K124" s="181">
        <v>2453.2141339999998</v>
      </c>
      <c r="L124" s="181">
        <v>2128.911576</v>
      </c>
      <c r="M124" s="181">
        <v>2714.2505219999998</v>
      </c>
      <c r="N124" s="181">
        <v>3899.400517</v>
      </c>
      <c r="O124" s="181">
        <v>5107.4552830000002</v>
      </c>
      <c r="P124" s="181">
        <v>6956.6262459999998</v>
      </c>
      <c r="Q124" s="181">
        <v>7016.5746319999998</v>
      </c>
      <c r="R124" s="181">
        <v>5427.2651390000001</v>
      </c>
      <c r="S124" s="181">
        <v>5623.0261039999996</v>
      </c>
      <c r="T124" s="181">
        <v>3859.056505</v>
      </c>
      <c r="U124" s="181">
        <v>2755.5529339999998</v>
      </c>
      <c r="V124" s="181">
        <v>3272.2781949999999</v>
      </c>
      <c r="W124" s="181">
        <v>2388.4234710000001</v>
      </c>
      <c r="X124" s="181">
        <v>1386.628242</v>
      </c>
      <c r="Y124" s="181">
        <v>1731.0454139999999</v>
      </c>
      <c r="Z124" s="181">
        <v>2018.1721660000001</v>
      </c>
    </row>
    <row r="125" spans="1:26">
      <c r="A125" s="180" t="s">
        <v>5</v>
      </c>
      <c r="B125" s="181">
        <v>3264.1514889999999</v>
      </c>
      <c r="C125" s="181">
        <v>2576.1112600000001</v>
      </c>
      <c r="D125" s="181">
        <v>2480.8914359999999</v>
      </c>
      <c r="E125" s="181">
        <v>3067.4116530000001</v>
      </c>
      <c r="F125" s="181">
        <v>2406.6124519999998</v>
      </c>
      <c r="G125" s="181">
        <v>4298.9980910000004</v>
      </c>
      <c r="H125" s="181">
        <v>4526.0070180000002</v>
      </c>
      <c r="I125" s="181">
        <v>4319.0333719999999</v>
      </c>
      <c r="J125" s="181">
        <v>5970.6822620000003</v>
      </c>
      <c r="K125" s="181">
        <v>3646.796961</v>
      </c>
      <c r="L125" s="181">
        <v>4823.647892</v>
      </c>
      <c r="M125" s="181">
        <v>4595.9458759999998</v>
      </c>
      <c r="N125" s="181">
        <v>4580.991387</v>
      </c>
      <c r="O125" s="181">
        <v>3212.1599219999998</v>
      </c>
      <c r="P125" s="181">
        <v>3282.320815</v>
      </c>
      <c r="Q125" s="181">
        <v>2731.931869</v>
      </c>
      <c r="R125" s="181">
        <v>3793.205336</v>
      </c>
      <c r="S125" s="181">
        <v>3719.9108110000002</v>
      </c>
      <c r="T125" s="181">
        <v>7330.0649590000003</v>
      </c>
      <c r="U125" s="181">
        <v>5405.9702500000003</v>
      </c>
      <c r="V125" s="181">
        <v>4563.1646540000002</v>
      </c>
      <c r="W125" s="181">
        <v>4177.8230540000004</v>
      </c>
      <c r="X125" s="181">
        <v>5496.5220570000001</v>
      </c>
      <c r="Y125" s="181">
        <v>3635.8080770000001</v>
      </c>
      <c r="Z125" s="181">
        <v>3889.9623360000001</v>
      </c>
    </row>
    <row r="126" spans="1:26">
      <c r="A126" s="180" t="s">
        <v>6</v>
      </c>
      <c r="B126" s="181">
        <v>778.63753499999996</v>
      </c>
      <c r="C126" s="181">
        <v>781.41990099999998</v>
      </c>
      <c r="D126" s="181">
        <v>892.45500200000004</v>
      </c>
      <c r="E126" s="181">
        <v>808.18866300000002</v>
      </c>
      <c r="F126" s="181">
        <v>688.75342999999998</v>
      </c>
      <c r="G126" s="181">
        <v>544.35415599999999</v>
      </c>
      <c r="H126" s="181">
        <v>354.26862799999998</v>
      </c>
      <c r="I126" s="181">
        <v>404.732145</v>
      </c>
      <c r="J126" s="181">
        <v>482.13161500000001</v>
      </c>
      <c r="K126" s="181">
        <v>604.07747800000004</v>
      </c>
      <c r="L126" s="181">
        <v>776.41137100000003</v>
      </c>
      <c r="M126" s="181">
        <v>668.27649899999994</v>
      </c>
      <c r="N126" s="181">
        <v>898.00119700000005</v>
      </c>
      <c r="O126" s="181">
        <v>896.78578300000004</v>
      </c>
      <c r="P126" s="181">
        <v>960.17611099999999</v>
      </c>
      <c r="Q126" s="181">
        <v>972.99709299999995</v>
      </c>
      <c r="R126" s="181">
        <v>826.34228099999996</v>
      </c>
      <c r="S126" s="181">
        <v>763.60654399999999</v>
      </c>
      <c r="T126" s="181">
        <v>499.57157699999999</v>
      </c>
      <c r="U126" s="181">
        <v>492.12939599999999</v>
      </c>
      <c r="V126" s="181">
        <v>600.07644300000004</v>
      </c>
      <c r="W126" s="181">
        <v>944.520487</v>
      </c>
      <c r="X126" s="181">
        <v>1020.937394</v>
      </c>
      <c r="Y126" s="181">
        <v>1109.7213429999999</v>
      </c>
      <c r="Z126" s="181">
        <v>1586.7507559999999</v>
      </c>
    </row>
    <row r="127" spans="1:26">
      <c r="A127" s="180" t="s">
        <v>7</v>
      </c>
      <c r="B127" s="181">
        <v>477.20963399999999</v>
      </c>
      <c r="C127" s="181">
        <v>551.29260299999999</v>
      </c>
      <c r="D127" s="181">
        <v>858.89832999999999</v>
      </c>
      <c r="E127" s="181">
        <v>688.557997</v>
      </c>
      <c r="F127" s="181">
        <v>465.63698499999998</v>
      </c>
      <c r="G127" s="181">
        <v>292.49343099999999</v>
      </c>
      <c r="H127" s="181">
        <v>78.576116999999996</v>
      </c>
      <c r="I127" s="181">
        <v>109.57487399999999</v>
      </c>
      <c r="J127" s="181">
        <v>166.15012899999999</v>
      </c>
      <c r="K127" s="181">
        <v>261.97860300000002</v>
      </c>
      <c r="L127" s="181">
        <v>477.846093</v>
      </c>
      <c r="M127" s="181">
        <v>379.26881700000001</v>
      </c>
      <c r="N127" s="181">
        <v>740.99772700000005</v>
      </c>
      <c r="O127" s="181">
        <v>775.05760599999996</v>
      </c>
      <c r="P127" s="181">
        <v>722.86748999999998</v>
      </c>
      <c r="Q127" s="181">
        <v>745.49877100000003</v>
      </c>
      <c r="R127" s="181">
        <v>454.73186500000003</v>
      </c>
      <c r="S127" s="181">
        <v>303.08525700000001</v>
      </c>
      <c r="T127" s="181">
        <v>69.970612000000003</v>
      </c>
      <c r="U127" s="181">
        <v>68.978174999999993</v>
      </c>
      <c r="V127" s="181">
        <v>85.969313</v>
      </c>
      <c r="W127" s="181">
        <v>227.955996</v>
      </c>
      <c r="X127" s="181">
        <v>235.95704799999999</v>
      </c>
      <c r="Y127" s="181">
        <v>206.86543699999999</v>
      </c>
      <c r="Z127" s="181">
        <v>552.48475099999996</v>
      </c>
    </row>
    <row r="128" spans="1:26">
      <c r="A128" s="180" t="s">
        <v>8</v>
      </c>
      <c r="B128" s="181">
        <v>290.86737199999999</v>
      </c>
      <c r="C128" s="181">
        <v>304.160034</v>
      </c>
      <c r="D128" s="181">
        <v>323.41282999999999</v>
      </c>
      <c r="E128" s="181">
        <v>316.53357699999998</v>
      </c>
      <c r="F128" s="181">
        <v>319.43425999999999</v>
      </c>
      <c r="G128" s="181">
        <v>296.89508599999999</v>
      </c>
      <c r="H128" s="181">
        <v>292.56813</v>
      </c>
      <c r="I128" s="181">
        <v>299.41570200000001</v>
      </c>
      <c r="J128" s="181">
        <v>303.48312600000003</v>
      </c>
      <c r="K128" s="181">
        <v>284.79867300000001</v>
      </c>
      <c r="L128" s="181">
        <v>309.41400099999998</v>
      </c>
      <c r="M128" s="181">
        <v>274.24438400000003</v>
      </c>
      <c r="N128" s="181">
        <v>282.125969</v>
      </c>
      <c r="O128" s="181">
        <v>285.68225699999999</v>
      </c>
      <c r="P128" s="181">
        <v>325.706703</v>
      </c>
      <c r="Q128" s="181">
        <v>320.61878899999999</v>
      </c>
      <c r="R128" s="181">
        <v>301.51870000000002</v>
      </c>
      <c r="S128" s="181">
        <v>310.891053</v>
      </c>
      <c r="T128" s="181">
        <v>308.165526</v>
      </c>
      <c r="U128" s="181">
        <v>299.93067000000002</v>
      </c>
      <c r="V128" s="181">
        <v>334.20812999999998</v>
      </c>
      <c r="W128" s="181">
        <v>344.25860499999999</v>
      </c>
      <c r="X128" s="181">
        <v>344.025553</v>
      </c>
      <c r="Y128" s="181">
        <v>329.11393299999997</v>
      </c>
      <c r="Z128" s="181">
        <v>385.36587500000002</v>
      </c>
    </row>
    <row r="129" spans="1:26">
      <c r="A129" s="180" t="s">
        <v>9</v>
      </c>
      <c r="B129" s="181">
        <v>2418.3057220000001</v>
      </c>
      <c r="C129" s="181">
        <v>2403.6677800000002</v>
      </c>
      <c r="D129" s="181">
        <v>2436.601287</v>
      </c>
      <c r="E129" s="181">
        <v>2361.294789</v>
      </c>
      <c r="F129" s="181">
        <v>2408.3296150000001</v>
      </c>
      <c r="G129" s="181">
        <v>2520.0724319999999</v>
      </c>
      <c r="H129" s="181">
        <v>2472.1865079999998</v>
      </c>
      <c r="I129" s="181">
        <v>2529.9413220000001</v>
      </c>
      <c r="J129" s="181">
        <v>2671.4589550000001</v>
      </c>
      <c r="K129" s="181">
        <v>2391.3661729999999</v>
      </c>
      <c r="L129" s="181">
        <v>2591.3057229999999</v>
      </c>
      <c r="M129" s="181">
        <v>2489.5602039999999</v>
      </c>
      <c r="N129" s="181">
        <v>2544.944947</v>
      </c>
      <c r="O129" s="181">
        <v>2420.3906200000001</v>
      </c>
      <c r="P129" s="181">
        <v>2458.2190430000001</v>
      </c>
      <c r="Q129" s="181">
        <v>2354.658089</v>
      </c>
      <c r="R129" s="181">
        <v>2352.8584179999998</v>
      </c>
      <c r="S129" s="181">
        <v>2493.3366209999999</v>
      </c>
      <c r="T129" s="181">
        <v>2469.0819270000002</v>
      </c>
      <c r="U129" s="181">
        <v>2342.7392070000001</v>
      </c>
      <c r="V129" s="181">
        <v>2435.5959750000002</v>
      </c>
      <c r="W129" s="181">
        <v>2231.3244639999998</v>
      </c>
      <c r="X129" s="181">
        <v>2228.7966339999998</v>
      </c>
      <c r="Y129" s="181">
        <v>1906.6885179999999</v>
      </c>
      <c r="Z129" s="181">
        <v>2080.1160319999999</v>
      </c>
    </row>
    <row r="130" spans="1:26">
      <c r="A130" s="180" t="s">
        <v>69</v>
      </c>
      <c r="B130" s="181">
        <v>24.344857999999999</v>
      </c>
      <c r="C130" s="181">
        <v>50.806421</v>
      </c>
      <c r="D130" s="181">
        <v>64.813796999999994</v>
      </c>
      <c r="E130" s="181">
        <v>65.755174499999995</v>
      </c>
      <c r="F130" s="181">
        <v>64.739834999999999</v>
      </c>
      <c r="G130" s="181">
        <v>66.706254000000001</v>
      </c>
      <c r="H130" s="181">
        <v>61.593868999999998</v>
      </c>
      <c r="I130" s="181">
        <v>69.912847999999997</v>
      </c>
      <c r="J130" s="181">
        <v>63.503646000000003</v>
      </c>
      <c r="K130" s="181">
        <v>61.891773000000001</v>
      </c>
      <c r="L130" s="181">
        <v>67.360605500000005</v>
      </c>
      <c r="M130" s="181">
        <v>64.179035999999996</v>
      </c>
      <c r="N130" s="181">
        <v>36.450611000000002</v>
      </c>
      <c r="O130" s="181">
        <v>62.621202500000003</v>
      </c>
      <c r="P130" s="181">
        <v>65.608477500000006</v>
      </c>
      <c r="Q130" s="181">
        <v>66.150598000000002</v>
      </c>
      <c r="R130" s="181">
        <v>63.723962499999999</v>
      </c>
      <c r="S130" s="181">
        <v>61.976173000000003</v>
      </c>
      <c r="T130" s="181">
        <v>60.149876499999998</v>
      </c>
      <c r="U130" s="181">
        <v>65.337529000000004</v>
      </c>
      <c r="V130" s="181">
        <v>55.184336000000002</v>
      </c>
      <c r="W130" s="181">
        <v>55.978365500000002</v>
      </c>
      <c r="X130" s="181">
        <v>51.389567499999998</v>
      </c>
      <c r="Y130" s="181">
        <v>29.749654499999998</v>
      </c>
      <c r="Z130" s="181">
        <v>30.791229000000001</v>
      </c>
    </row>
    <row r="131" spans="1:26">
      <c r="A131" s="180" t="s">
        <v>70</v>
      </c>
      <c r="B131" s="181">
        <v>137.027331</v>
      </c>
      <c r="C131" s="181">
        <v>175.41279499999999</v>
      </c>
      <c r="D131" s="181">
        <v>199.57543200000001</v>
      </c>
      <c r="E131" s="181">
        <v>194.6585925</v>
      </c>
      <c r="F131" s="181">
        <v>189.02059499999999</v>
      </c>
      <c r="G131" s="181">
        <v>201.64528799999999</v>
      </c>
      <c r="H131" s="181">
        <v>191.94905</v>
      </c>
      <c r="I131" s="181">
        <v>190.76081500000001</v>
      </c>
      <c r="J131" s="181">
        <v>196.595054</v>
      </c>
      <c r="K131" s="181">
        <v>180.749244</v>
      </c>
      <c r="L131" s="181">
        <v>200.77951049999999</v>
      </c>
      <c r="M131" s="181">
        <v>175.342614</v>
      </c>
      <c r="N131" s="181">
        <v>154.68218999999999</v>
      </c>
      <c r="O131" s="181">
        <v>156.89450450000001</v>
      </c>
      <c r="P131" s="181">
        <v>161.3076265</v>
      </c>
      <c r="Q131" s="181">
        <v>182.311137</v>
      </c>
      <c r="R131" s="181">
        <v>188.01692750000001</v>
      </c>
      <c r="S131" s="181">
        <v>169.37619900000001</v>
      </c>
      <c r="T131" s="181">
        <v>144.5833825</v>
      </c>
      <c r="U131" s="181">
        <v>160.99247</v>
      </c>
      <c r="V131" s="181">
        <v>157.97660099999999</v>
      </c>
      <c r="W131" s="181">
        <v>163.5454105</v>
      </c>
      <c r="X131" s="181">
        <v>166.06632350000001</v>
      </c>
      <c r="Y131" s="181">
        <v>133.88005949999999</v>
      </c>
      <c r="Z131" s="181">
        <v>139.503086</v>
      </c>
    </row>
    <row r="132" spans="1:26">
      <c r="A132" s="183" t="s">
        <v>10</v>
      </c>
      <c r="B132" s="184">
        <v>19018.097824</v>
      </c>
      <c r="C132" s="184">
        <v>18664.719179</v>
      </c>
      <c r="D132" s="184">
        <v>20506.906053999999</v>
      </c>
      <c r="E132" s="184">
        <v>20962.283114000002</v>
      </c>
      <c r="F132" s="184">
        <v>19774.852414558001</v>
      </c>
      <c r="G132" s="184">
        <v>20907.193896085999</v>
      </c>
      <c r="H132" s="184">
        <v>21143.744718702001</v>
      </c>
      <c r="I132" s="184">
        <v>20570.940449220001</v>
      </c>
      <c r="J132" s="184">
        <v>23456.305547982</v>
      </c>
      <c r="K132" s="184">
        <v>19566.203000498001</v>
      </c>
      <c r="L132" s="184">
        <v>19789.59821321</v>
      </c>
      <c r="M132" s="184">
        <v>18760.845037007999</v>
      </c>
      <c r="N132" s="184">
        <v>19517.208566091998</v>
      </c>
      <c r="O132" s="184">
        <v>19662.220097657999</v>
      </c>
      <c r="P132" s="184">
        <v>22322.113555159998</v>
      </c>
      <c r="Q132" s="184">
        <v>21125.322288888001</v>
      </c>
      <c r="R132" s="184">
        <v>20175.411688568001</v>
      </c>
      <c r="S132" s="184">
        <v>19889.495256269998</v>
      </c>
      <c r="T132" s="184">
        <v>21550.483847470001</v>
      </c>
      <c r="U132" s="184">
        <v>21270.659824049999</v>
      </c>
      <c r="V132" s="184">
        <v>21622.261198982</v>
      </c>
      <c r="W132" s="184">
        <v>19309.654998851998</v>
      </c>
      <c r="X132" s="184">
        <v>19995.821206334</v>
      </c>
      <c r="Y132" s="184">
        <v>16650.509475576</v>
      </c>
      <c r="Z132" s="184">
        <v>17108.120489812001</v>
      </c>
    </row>
    <row r="133" spans="1:26">
      <c r="A133" s="180" t="s">
        <v>123</v>
      </c>
      <c r="B133" s="181">
        <v>-213.24354462900001</v>
      </c>
      <c r="C133" s="181">
        <v>-83.652090872000002</v>
      </c>
      <c r="D133" s="181">
        <v>-57.907585935999997</v>
      </c>
      <c r="E133" s="181">
        <v>-68.84204416</v>
      </c>
      <c r="F133" s="181">
        <v>-48.817158288000002</v>
      </c>
      <c r="G133" s="181">
        <v>-343.46447804799999</v>
      </c>
      <c r="H133" s="181">
        <v>-220.547036048</v>
      </c>
      <c r="I133" s="181">
        <v>-223.074538808</v>
      </c>
      <c r="J133" s="181">
        <v>-268.75495043199999</v>
      </c>
      <c r="K133" s="181">
        <v>-304.12485214399999</v>
      </c>
      <c r="L133" s="181">
        <v>-332.55576095800001</v>
      </c>
      <c r="M133" s="181">
        <v>-213.481917952</v>
      </c>
      <c r="N133" s="181">
        <v>-222.71179390399999</v>
      </c>
      <c r="O133" s="181">
        <v>-70.794484952000005</v>
      </c>
      <c r="P133" s="181">
        <v>-79.229421951999996</v>
      </c>
      <c r="Q133" s="181">
        <v>-113.611379904</v>
      </c>
      <c r="R133" s="181">
        <v>-188.46613504800001</v>
      </c>
      <c r="S133" s="181">
        <v>-180.307197</v>
      </c>
      <c r="T133" s="181">
        <v>-350.171471</v>
      </c>
      <c r="U133" s="181">
        <v>-700.75410199999999</v>
      </c>
      <c r="V133" s="181">
        <v>-399.378153</v>
      </c>
      <c r="W133" s="181">
        <v>-392.60482500000001</v>
      </c>
      <c r="X133" s="181">
        <v>-631.23219500000005</v>
      </c>
      <c r="Y133" s="181">
        <v>-699.83140900000001</v>
      </c>
      <c r="Z133" s="181">
        <v>-414.69185800000002</v>
      </c>
    </row>
    <row r="134" spans="1:26">
      <c r="A134" s="180" t="s">
        <v>97</v>
      </c>
      <c r="B134" s="181">
        <v>-89.565090999999995</v>
      </c>
      <c r="C134" s="181">
        <v>-108.62363499999999</v>
      </c>
      <c r="D134" s="181">
        <v>-161.79160300000001</v>
      </c>
      <c r="E134" s="181">
        <v>-153.133589</v>
      </c>
      <c r="F134" s="181">
        <v>-107.931268</v>
      </c>
      <c r="G134" s="181">
        <v>-92.007576999999998</v>
      </c>
      <c r="H134" s="181">
        <v>-65.068314999999998</v>
      </c>
      <c r="I134" s="181">
        <v>-112.575441</v>
      </c>
      <c r="J134" s="181">
        <v>-137.254998</v>
      </c>
      <c r="K134" s="181">
        <v>-119.223619</v>
      </c>
      <c r="L134" s="181">
        <v>-122.32533599999999</v>
      </c>
      <c r="M134" s="181">
        <v>-124.430774</v>
      </c>
      <c r="N134" s="181">
        <v>-143.16130000000001</v>
      </c>
      <c r="O134" s="181">
        <v>-159.634671</v>
      </c>
      <c r="P134" s="181">
        <v>-201.16611399999999</v>
      </c>
      <c r="Q134" s="181">
        <v>-185.76976199999999</v>
      </c>
      <c r="R134" s="181">
        <v>-153.19726600000001</v>
      </c>
      <c r="S134" s="181">
        <v>-137.66557</v>
      </c>
      <c r="T134" s="181">
        <v>-91.396833999999998</v>
      </c>
      <c r="U134" s="181">
        <v>-119.614278</v>
      </c>
      <c r="V134" s="181">
        <v>-136.155901</v>
      </c>
      <c r="W134" s="181">
        <v>-115.92849699999999</v>
      </c>
      <c r="X134" s="181">
        <v>-112.780382</v>
      </c>
      <c r="Y134" s="181">
        <v>-80.581305999999998</v>
      </c>
      <c r="Z134" s="181">
        <v>-79.946523999999997</v>
      </c>
    </row>
    <row r="135" spans="1:26">
      <c r="A135" s="180" t="s">
        <v>124</v>
      </c>
      <c r="B135" s="181">
        <v>1368.3609369999999</v>
      </c>
      <c r="C135" s="181">
        <v>1863.9643000000001</v>
      </c>
      <c r="D135" s="181">
        <v>1893.727091</v>
      </c>
      <c r="E135" s="181">
        <v>1244.0220750000001</v>
      </c>
      <c r="F135" s="181">
        <v>1124.4621509999999</v>
      </c>
      <c r="G135" s="181">
        <v>-182.46856</v>
      </c>
      <c r="H135" s="181">
        <v>44.679403999999998</v>
      </c>
      <c r="I135" s="181">
        <v>939.18599800000004</v>
      </c>
      <c r="J135" s="181">
        <v>246.35344599999999</v>
      </c>
      <c r="K135" s="181">
        <v>1011.7751479999999</v>
      </c>
      <c r="L135" s="181">
        <v>1392.1786890000001</v>
      </c>
      <c r="M135" s="181">
        <v>1091.119678</v>
      </c>
      <c r="N135" s="181">
        <v>747.80053699999996</v>
      </c>
      <c r="O135" s="181">
        <v>536.87445300000002</v>
      </c>
      <c r="P135" s="181">
        <v>657.10206200000005</v>
      </c>
      <c r="Q135" s="181">
        <v>348.80169899999999</v>
      </c>
      <c r="R135" s="181">
        <v>97.964608999999996</v>
      </c>
      <c r="S135" s="181">
        <v>580.94192099999998</v>
      </c>
      <c r="T135" s="181">
        <v>-297.39445499999999</v>
      </c>
      <c r="U135" s="181">
        <v>448.80726199999998</v>
      </c>
      <c r="V135" s="181">
        <v>1482.378827</v>
      </c>
      <c r="W135" s="181">
        <v>1035.7817219999999</v>
      </c>
      <c r="X135" s="181">
        <v>493.77581300000003</v>
      </c>
      <c r="Y135" s="181">
        <v>232.43756099999999</v>
      </c>
      <c r="Z135" s="181">
        <v>683.67150800000002</v>
      </c>
    </row>
    <row r="136" spans="1:26">
      <c r="A136" s="183" t="s">
        <v>125</v>
      </c>
      <c r="B136" s="184">
        <v>20083.650125371001</v>
      </c>
      <c r="C136" s="184">
        <v>20336.407753128002</v>
      </c>
      <c r="D136" s="184">
        <v>22180.933956064</v>
      </c>
      <c r="E136" s="184">
        <v>21984.329555839999</v>
      </c>
      <c r="F136" s="184">
        <v>20742.566139269999</v>
      </c>
      <c r="G136" s="184">
        <v>20289.253281038</v>
      </c>
      <c r="H136" s="184">
        <v>20902.808771653999</v>
      </c>
      <c r="I136" s="184">
        <v>21174.476467412002</v>
      </c>
      <c r="J136" s="184">
        <v>23296.649045549999</v>
      </c>
      <c r="K136" s="184">
        <v>20154.629677354002</v>
      </c>
      <c r="L136" s="184">
        <v>20726.895805251999</v>
      </c>
      <c r="M136" s="184">
        <v>19514.052023056</v>
      </c>
      <c r="N136" s="184">
        <v>19899.136009188001</v>
      </c>
      <c r="O136" s="184">
        <v>19968.665394706</v>
      </c>
      <c r="P136" s="184">
        <v>22698.820081207999</v>
      </c>
      <c r="Q136" s="184">
        <v>21174.742845984001</v>
      </c>
      <c r="R136" s="184">
        <v>19931.712896519999</v>
      </c>
      <c r="S136" s="184">
        <v>20152.46441027</v>
      </c>
      <c r="T136" s="184">
        <v>20811.521087469999</v>
      </c>
      <c r="U136" s="184">
        <v>20899.098706050001</v>
      </c>
      <c r="V136" s="184">
        <v>22569.105971982</v>
      </c>
      <c r="W136" s="184">
        <v>19836.903398851999</v>
      </c>
      <c r="X136" s="184">
        <v>19745.584442333999</v>
      </c>
      <c r="Y136" s="184">
        <v>16102.534321576</v>
      </c>
      <c r="Z136" s="184">
        <v>17297.153615812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M</v>
      </c>
      <c r="C140" s="199" t="str">
        <f t="shared" si="6"/>
        <v>J</v>
      </c>
      <c r="D140" s="199" t="str">
        <f t="shared" si="6"/>
        <v>J</v>
      </c>
      <c r="E140" s="199" t="str">
        <f t="shared" si="6"/>
        <v>A</v>
      </c>
      <c r="F140" s="199" t="str">
        <f t="shared" si="6"/>
        <v>S</v>
      </c>
      <c r="G140" s="199" t="str">
        <f t="shared" si="6"/>
        <v>O</v>
      </c>
      <c r="H140" s="199" t="str">
        <f t="shared" si="6"/>
        <v>N</v>
      </c>
      <c r="I140" s="199" t="str">
        <f t="shared" si="6"/>
        <v>D</v>
      </c>
      <c r="J140" s="199" t="str">
        <f t="shared" si="6"/>
        <v>E</v>
      </c>
      <c r="K140" s="199" t="str">
        <f t="shared" si="6"/>
        <v>F</v>
      </c>
      <c r="L140" s="199" t="str">
        <f t="shared" si="6"/>
        <v>M</v>
      </c>
      <c r="M140" s="199" t="str">
        <f t="shared" si="6"/>
        <v>A</v>
      </c>
      <c r="N140" s="199" t="str">
        <f t="shared" si="6"/>
        <v>M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mayo 2019</v>
      </c>
      <c r="C141" s="199" t="str">
        <f t="shared" si="7"/>
        <v>junio 2019</v>
      </c>
      <c r="D141" s="199" t="str">
        <f t="shared" si="7"/>
        <v>julio 2019</v>
      </c>
      <c r="E141" s="199" t="str">
        <f t="shared" si="7"/>
        <v>agosto 2019</v>
      </c>
      <c r="F141" s="199" t="str">
        <f t="shared" si="7"/>
        <v>septiembre 2019</v>
      </c>
      <c r="G141" s="199" t="str">
        <f t="shared" si="7"/>
        <v>octubre 2019</v>
      </c>
      <c r="H141" s="199" t="str">
        <f t="shared" si="7"/>
        <v>noviembre 2019</v>
      </c>
      <c r="I141" s="199" t="str">
        <f t="shared" si="7"/>
        <v>diciembre 2019</v>
      </c>
      <c r="J141" s="199" t="str">
        <f t="shared" si="7"/>
        <v>enero 2020</v>
      </c>
      <c r="K141" s="199" t="str">
        <f t="shared" si="7"/>
        <v>febrero 2020</v>
      </c>
      <c r="L141" s="199" t="str">
        <f t="shared" si="7"/>
        <v>marzo 2020</v>
      </c>
      <c r="M141" s="199" t="str">
        <f t="shared" si="7"/>
        <v>abril 2020</v>
      </c>
      <c r="N141" s="199" t="str">
        <f>A2</f>
        <v>Mayo 2020</v>
      </c>
    </row>
    <row r="142" spans="1:26" s="196" customFormat="1" ht="12">
      <c r="A142" s="194" t="s">
        <v>2</v>
      </c>
      <c r="B142" s="195">
        <f t="shared" ref="B142:N142" si="8">HLOOKUP(B$141,$117:$133,3,FALSE)</f>
        <v>1935.0616367759999</v>
      </c>
      <c r="C142" s="195">
        <f t="shared" si="8"/>
        <v>1626.26904491</v>
      </c>
      <c r="D142" s="195">
        <f t="shared" si="8"/>
        <v>1579.960283826</v>
      </c>
      <c r="E142" s="195">
        <f t="shared" si="8"/>
        <v>1254.5406578279999</v>
      </c>
      <c r="F142" s="195">
        <f t="shared" si="8"/>
        <v>1224.795245668</v>
      </c>
      <c r="G142" s="195">
        <f t="shared" si="8"/>
        <v>1122.0242994600001</v>
      </c>
      <c r="H142" s="195">
        <f t="shared" si="8"/>
        <v>2661.9900573</v>
      </c>
      <c r="I142" s="195">
        <f t="shared" si="8"/>
        <v>4636.0918287759996</v>
      </c>
      <c r="J142" s="195">
        <f t="shared" si="8"/>
        <v>3725.7484249300001</v>
      </c>
      <c r="K142" s="195">
        <f t="shared" si="8"/>
        <v>2837.6434274379999</v>
      </c>
      <c r="L142" s="195">
        <f t="shared" si="8"/>
        <v>3110.508486446</v>
      </c>
      <c r="M142" s="195">
        <f t="shared" si="8"/>
        <v>2860.8422885260002</v>
      </c>
      <c r="N142" s="195">
        <f t="shared" si="8"/>
        <v>2857.7615056260001</v>
      </c>
    </row>
    <row r="143" spans="1:26" s="196" customFormat="1" ht="12">
      <c r="A143" s="194" t="s">
        <v>81</v>
      </c>
      <c r="B143" s="195">
        <f t="shared" ref="B143:N143" si="9">HLOOKUP(B$141,$117:$133,4,FALSE)</f>
        <v>124.931396316</v>
      </c>
      <c r="C143" s="195">
        <f t="shared" si="9"/>
        <v>54.725804748000002</v>
      </c>
      <c r="D143" s="195">
        <f t="shared" si="9"/>
        <v>24.305235333999999</v>
      </c>
      <c r="E143" s="195">
        <f t="shared" si="9"/>
        <v>70.640000060000006</v>
      </c>
      <c r="F143" s="195">
        <f t="shared" si="9"/>
        <v>104.26472390000001</v>
      </c>
      <c r="G143" s="195">
        <f t="shared" si="9"/>
        <v>116.03515081</v>
      </c>
      <c r="H143" s="195">
        <f t="shared" si="9"/>
        <v>172.10635217000001</v>
      </c>
      <c r="I143" s="195">
        <f t="shared" si="9"/>
        <v>318.75078227400002</v>
      </c>
      <c r="J143" s="195">
        <f t="shared" si="9"/>
        <v>233.77888705199999</v>
      </c>
      <c r="K143" s="195">
        <f t="shared" si="9"/>
        <v>229.83714941400001</v>
      </c>
      <c r="L143" s="195">
        <f t="shared" si="9"/>
        <v>303.52379088800001</v>
      </c>
      <c r="M143" s="195">
        <f t="shared" si="9"/>
        <v>314.35098405000002</v>
      </c>
      <c r="N143" s="195">
        <f t="shared" si="9"/>
        <v>243.63992918599999</v>
      </c>
    </row>
    <row r="144" spans="1:26" s="196" customFormat="1" ht="12">
      <c r="A144" s="194" t="s">
        <v>3</v>
      </c>
      <c r="B144" s="195">
        <f t="shared" ref="B144:N144" si="10">HLOOKUP(B$141,$117:$133,5,FALSE)</f>
        <v>3976.917465</v>
      </c>
      <c r="C144" s="195">
        <f t="shared" si="10"/>
        <v>4647.8769560000001</v>
      </c>
      <c r="D144" s="195">
        <f t="shared" si="10"/>
        <v>5123.1117279999999</v>
      </c>
      <c r="E144" s="195">
        <f t="shared" si="10"/>
        <v>5068.1443870000003</v>
      </c>
      <c r="F144" s="195">
        <f t="shared" si="10"/>
        <v>4995.5062809999999</v>
      </c>
      <c r="G144" s="195">
        <f t="shared" si="10"/>
        <v>4530.6687620000002</v>
      </c>
      <c r="H144" s="195">
        <f t="shared" si="10"/>
        <v>3427.5262950000001</v>
      </c>
      <c r="I144" s="195">
        <f t="shared" si="10"/>
        <v>4350.070831</v>
      </c>
      <c r="J144" s="195">
        <f t="shared" si="10"/>
        <v>5289.2044400000004</v>
      </c>
      <c r="K144" s="195">
        <f t="shared" si="10"/>
        <v>4885.6830239999999</v>
      </c>
      <c r="L144" s="195">
        <f t="shared" si="10"/>
        <v>5174.9451150000004</v>
      </c>
      <c r="M144" s="195">
        <f t="shared" si="10"/>
        <v>4085.6048350000001</v>
      </c>
      <c r="N144" s="195">
        <f t="shared" si="10"/>
        <v>3078.9784679999998</v>
      </c>
    </row>
    <row r="145" spans="1:15" s="196" customFormat="1" ht="12">
      <c r="A145" s="194" t="s">
        <v>4</v>
      </c>
      <c r="B145" s="195">
        <f t="shared" ref="B145:N145" si="11">HLOOKUP(B$141,$117:$133,6,FALSE)</f>
        <v>342.70352400000002</v>
      </c>
      <c r="C145" s="195">
        <f t="shared" si="11"/>
        <v>416.30111399999998</v>
      </c>
      <c r="D145" s="195">
        <f t="shared" si="11"/>
        <v>661.90379600000006</v>
      </c>
      <c r="E145" s="195">
        <f t="shared" si="11"/>
        <v>341.25626699999998</v>
      </c>
      <c r="F145" s="195">
        <f t="shared" si="11"/>
        <v>443.18280800000002</v>
      </c>
      <c r="G145" s="195">
        <f t="shared" si="11"/>
        <v>675.55828299999996</v>
      </c>
      <c r="H145" s="195">
        <f t="shared" si="11"/>
        <v>548.21677799999998</v>
      </c>
      <c r="I145" s="195">
        <f t="shared" si="11"/>
        <v>374.11575099999999</v>
      </c>
      <c r="J145" s="195">
        <f t="shared" si="11"/>
        <v>869.07579999999996</v>
      </c>
      <c r="K145" s="195">
        <f t="shared" si="11"/>
        <v>822.66154500000005</v>
      </c>
      <c r="L145" s="195">
        <f t="shared" si="11"/>
        <v>476.52099399999997</v>
      </c>
      <c r="M145" s="195">
        <f t="shared" si="11"/>
        <v>306.838932</v>
      </c>
      <c r="N145" s="195">
        <f t="shared" si="11"/>
        <v>244.594357</v>
      </c>
    </row>
    <row r="146" spans="1:15" s="196" customFormat="1" ht="12">
      <c r="A146" s="194" t="s">
        <v>11</v>
      </c>
      <c r="B146" s="195">
        <f t="shared" ref="B146:N146" si="12">HLOOKUP(B$141,$117:$133,8,FALSE)</f>
        <v>3899.400517</v>
      </c>
      <c r="C146" s="195">
        <f t="shared" si="12"/>
        <v>5107.4552830000002</v>
      </c>
      <c r="D146" s="195">
        <f t="shared" si="12"/>
        <v>6956.6262459999998</v>
      </c>
      <c r="E146" s="195">
        <f t="shared" si="12"/>
        <v>7016.5746319999998</v>
      </c>
      <c r="F146" s="195">
        <f t="shared" si="12"/>
        <v>5427.2651390000001</v>
      </c>
      <c r="G146" s="195">
        <f t="shared" si="12"/>
        <v>5623.0261039999996</v>
      </c>
      <c r="H146" s="195">
        <f t="shared" si="12"/>
        <v>3859.056505</v>
      </c>
      <c r="I146" s="195">
        <f t="shared" si="12"/>
        <v>2755.5529339999998</v>
      </c>
      <c r="J146" s="195">
        <f t="shared" si="12"/>
        <v>3272.2781949999999</v>
      </c>
      <c r="K146" s="195">
        <f t="shared" si="12"/>
        <v>2388.4234710000001</v>
      </c>
      <c r="L146" s="195">
        <f t="shared" si="12"/>
        <v>1386.628242</v>
      </c>
      <c r="M146" s="195">
        <f t="shared" si="12"/>
        <v>1731.0454139999999</v>
      </c>
      <c r="N146" s="195">
        <f t="shared" si="12"/>
        <v>2018.1721660000001</v>
      </c>
    </row>
    <row r="147" spans="1:15" s="196" customFormat="1" ht="12">
      <c r="A147" s="194" t="s">
        <v>5</v>
      </c>
      <c r="B147" s="195">
        <f t="shared" ref="B147:N147" si="13">HLOOKUP(B$141,$117:$133,9,FALSE)</f>
        <v>4580.991387</v>
      </c>
      <c r="C147" s="195">
        <f t="shared" si="13"/>
        <v>3212.1599219999998</v>
      </c>
      <c r="D147" s="195">
        <f t="shared" si="13"/>
        <v>3282.320815</v>
      </c>
      <c r="E147" s="195">
        <f t="shared" si="13"/>
        <v>2731.931869</v>
      </c>
      <c r="F147" s="195">
        <f t="shared" si="13"/>
        <v>3793.205336</v>
      </c>
      <c r="G147" s="195">
        <f t="shared" si="13"/>
        <v>3719.9108110000002</v>
      </c>
      <c r="H147" s="195">
        <f t="shared" si="13"/>
        <v>7330.0649590000003</v>
      </c>
      <c r="I147" s="195">
        <f t="shared" si="13"/>
        <v>5405.9702500000003</v>
      </c>
      <c r="J147" s="195">
        <f t="shared" si="13"/>
        <v>4563.1646540000002</v>
      </c>
      <c r="K147" s="195">
        <f t="shared" si="13"/>
        <v>4177.8230540000004</v>
      </c>
      <c r="L147" s="195">
        <f t="shared" si="13"/>
        <v>5496.5220570000001</v>
      </c>
      <c r="M147" s="195">
        <f t="shared" si="13"/>
        <v>3635.8080770000001</v>
      </c>
      <c r="N147" s="195">
        <f t="shared" si="13"/>
        <v>3889.9623360000001</v>
      </c>
    </row>
    <row r="148" spans="1:15" s="196" customFormat="1" ht="12">
      <c r="A148" s="194" t="s">
        <v>6</v>
      </c>
      <c r="B148" s="195">
        <f t="shared" ref="B148:N148" si="14">HLOOKUP(B$141,$117:$133,10,FALSE)</f>
        <v>898.00119700000005</v>
      </c>
      <c r="C148" s="195">
        <f t="shared" si="14"/>
        <v>896.78578300000004</v>
      </c>
      <c r="D148" s="195">
        <f t="shared" si="14"/>
        <v>960.17611099999999</v>
      </c>
      <c r="E148" s="195">
        <f t="shared" si="14"/>
        <v>972.99709299999995</v>
      </c>
      <c r="F148" s="195">
        <f t="shared" si="14"/>
        <v>826.34228099999996</v>
      </c>
      <c r="G148" s="195">
        <f t="shared" si="14"/>
        <v>763.60654399999999</v>
      </c>
      <c r="H148" s="195">
        <f t="shared" si="14"/>
        <v>499.57157699999999</v>
      </c>
      <c r="I148" s="195">
        <f t="shared" si="14"/>
        <v>492.12939599999999</v>
      </c>
      <c r="J148" s="195">
        <f t="shared" si="14"/>
        <v>600.07644300000004</v>
      </c>
      <c r="K148" s="195">
        <f t="shared" si="14"/>
        <v>944.520487</v>
      </c>
      <c r="L148" s="195">
        <f t="shared" si="14"/>
        <v>1020.937394</v>
      </c>
      <c r="M148" s="195">
        <f t="shared" si="14"/>
        <v>1109.7213429999999</v>
      </c>
      <c r="N148" s="195">
        <f t="shared" si="14"/>
        <v>1586.7507559999999</v>
      </c>
    </row>
    <row r="149" spans="1:15" s="196" customFormat="1" ht="12">
      <c r="A149" s="194" t="s">
        <v>7</v>
      </c>
      <c r="B149" s="195">
        <f t="shared" ref="B149:N149" si="15">HLOOKUP(B$141,$117:$133,11,FALSE)</f>
        <v>740.99772700000005</v>
      </c>
      <c r="C149" s="195">
        <f t="shared" si="15"/>
        <v>775.05760599999996</v>
      </c>
      <c r="D149" s="195">
        <f t="shared" si="15"/>
        <v>722.86748999999998</v>
      </c>
      <c r="E149" s="195">
        <f t="shared" si="15"/>
        <v>745.49877100000003</v>
      </c>
      <c r="F149" s="195">
        <f t="shared" si="15"/>
        <v>454.73186500000003</v>
      </c>
      <c r="G149" s="195">
        <f t="shared" si="15"/>
        <v>303.08525700000001</v>
      </c>
      <c r="H149" s="195">
        <f t="shared" si="15"/>
        <v>69.970612000000003</v>
      </c>
      <c r="I149" s="195">
        <f t="shared" si="15"/>
        <v>68.978174999999993</v>
      </c>
      <c r="J149" s="195">
        <f t="shared" si="15"/>
        <v>85.969313</v>
      </c>
      <c r="K149" s="195">
        <f t="shared" si="15"/>
        <v>227.955996</v>
      </c>
      <c r="L149" s="195">
        <f t="shared" si="15"/>
        <v>235.95704799999999</v>
      </c>
      <c r="M149" s="195">
        <f t="shared" si="15"/>
        <v>206.86543699999999</v>
      </c>
      <c r="N149" s="195">
        <f t="shared" si="15"/>
        <v>552.48475099999996</v>
      </c>
    </row>
    <row r="150" spans="1:15" s="196" customFormat="1" ht="12">
      <c r="A150" s="194" t="s">
        <v>8</v>
      </c>
      <c r="B150" s="195">
        <f t="shared" ref="B150:N150" si="16">HLOOKUP(B$141,$117:$133,12,FALSE)</f>
        <v>282.125969</v>
      </c>
      <c r="C150" s="195">
        <f t="shared" si="16"/>
        <v>285.68225699999999</v>
      </c>
      <c r="D150" s="195">
        <f t="shared" si="16"/>
        <v>325.706703</v>
      </c>
      <c r="E150" s="195">
        <f t="shared" si="16"/>
        <v>320.61878899999999</v>
      </c>
      <c r="F150" s="195">
        <f t="shared" si="16"/>
        <v>301.51870000000002</v>
      </c>
      <c r="G150" s="195">
        <f t="shared" si="16"/>
        <v>310.891053</v>
      </c>
      <c r="H150" s="195">
        <f t="shared" si="16"/>
        <v>308.165526</v>
      </c>
      <c r="I150" s="195">
        <f t="shared" si="16"/>
        <v>299.93067000000002</v>
      </c>
      <c r="J150" s="195">
        <f t="shared" si="16"/>
        <v>334.20812999999998</v>
      </c>
      <c r="K150" s="195">
        <f t="shared" si="16"/>
        <v>344.25860499999999</v>
      </c>
      <c r="L150" s="195">
        <f t="shared" si="16"/>
        <v>344.025553</v>
      </c>
      <c r="M150" s="195">
        <f t="shared" si="16"/>
        <v>329.11393299999997</v>
      </c>
      <c r="N150" s="195">
        <f t="shared" si="16"/>
        <v>385.36587500000002</v>
      </c>
    </row>
    <row r="151" spans="1:15" s="196" customFormat="1" ht="12">
      <c r="A151" s="194" t="s">
        <v>9</v>
      </c>
      <c r="B151" s="195">
        <f t="shared" ref="B151:N151" si="17">HLOOKUP(B$141,$117:$133,13,FALSE)</f>
        <v>2544.944947</v>
      </c>
      <c r="C151" s="195">
        <f t="shared" si="17"/>
        <v>2420.3906200000001</v>
      </c>
      <c r="D151" s="195">
        <f t="shared" si="17"/>
        <v>2458.2190430000001</v>
      </c>
      <c r="E151" s="195">
        <f t="shared" si="17"/>
        <v>2354.658089</v>
      </c>
      <c r="F151" s="195">
        <f t="shared" si="17"/>
        <v>2352.8584179999998</v>
      </c>
      <c r="G151" s="195">
        <f t="shared" si="17"/>
        <v>2493.3366209999999</v>
      </c>
      <c r="H151" s="195">
        <f t="shared" si="17"/>
        <v>2469.0819270000002</v>
      </c>
      <c r="I151" s="195">
        <f t="shared" si="17"/>
        <v>2342.7392070000001</v>
      </c>
      <c r="J151" s="195">
        <f t="shared" si="17"/>
        <v>2435.5959750000002</v>
      </c>
      <c r="K151" s="195">
        <f t="shared" si="17"/>
        <v>2231.3244639999998</v>
      </c>
      <c r="L151" s="195">
        <f t="shared" si="17"/>
        <v>2228.7966339999998</v>
      </c>
      <c r="M151" s="195">
        <f t="shared" si="17"/>
        <v>1906.6885179999999</v>
      </c>
      <c r="N151" s="195">
        <f t="shared" si="17"/>
        <v>2080.1160319999999</v>
      </c>
    </row>
    <row r="152" spans="1:15" s="196" customFormat="1" ht="12">
      <c r="A152" s="194" t="s">
        <v>70</v>
      </c>
      <c r="B152" s="195">
        <f t="shared" ref="B152:N152" si="18">HLOOKUP(B$141,$117:$133,15,FALSE)</f>
        <v>154.68218999999999</v>
      </c>
      <c r="C152" s="195">
        <f t="shared" si="18"/>
        <v>156.89450450000001</v>
      </c>
      <c r="D152" s="195">
        <f t="shared" si="18"/>
        <v>161.3076265</v>
      </c>
      <c r="E152" s="195">
        <f t="shared" si="18"/>
        <v>182.311137</v>
      </c>
      <c r="F152" s="195">
        <f t="shared" si="18"/>
        <v>188.01692750000001</v>
      </c>
      <c r="G152" s="195">
        <f t="shared" si="18"/>
        <v>169.37619900000001</v>
      </c>
      <c r="H152" s="195">
        <f t="shared" si="18"/>
        <v>144.5833825</v>
      </c>
      <c r="I152" s="195">
        <f t="shared" si="18"/>
        <v>160.99247</v>
      </c>
      <c r="J152" s="195">
        <f t="shared" si="18"/>
        <v>157.97660099999999</v>
      </c>
      <c r="K152" s="195">
        <f t="shared" si="18"/>
        <v>163.5454105</v>
      </c>
      <c r="L152" s="195">
        <f t="shared" si="18"/>
        <v>166.06632350000001</v>
      </c>
      <c r="M152" s="195">
        <f t="shared" si="18"/>
        <v>133.88005949999999</v>
      </c>
      <c r="N152" s="195">
        <f t="shared" si="18"/>
        <v>139.503086</v>
      </c>
    </row>
    <row r="153" spans="1:15" s="196" customFormat="1" ht="12">
      <c r="A153" s="194" t="s">
        <v>69</v>
      </c>
      <c r="B153" s="195">
        <f t="shared" ref="B153:N153" si="19">HLOOKUP(B$141,$117:$133,14,FALSE)</f>
        <v>36.450611000000002</v>
      </c>
      <c r="C153" s="195">
        <f t="shared" si="19"/>
        <v>62.621202500000003</v>
      </c>
      <c r="D153" s="195">
        <f t="shared" si="19"/>
        <v>65.608477500000006</v>
      </c>
      <c r="E153" s="195">
        <f t="shared" si="19"/>
        <v>66.150598000000002</v>
      </c>
      <c r="F153" s="195">
        <f t="shared" si="19"/>
        <v>63.723962499999999</v>
      </c>
      <c r="G153" s="195">
        <f t="shared" si="19"/>
        <v>61.976173000000003</v>
      </c>
      <c r="H153" s="195">
        <f t="shared" si="19"/>
        <v>60.149876499999998</v>
      </c>
      <c r="I153" s="195">
        <f t="shared" si="19"/>
        <v>65.337529000000004</v>
      </c>
      <c r="J153" s="195">
        <f t="shared" si="19"/>
        <v>55.184336000000002</v>
      </c>
      <c r="K153" s="195">
        <f t="shared" si="19"/>
        <v>55.978365500000002</v>
      </c>
      <c r="L153" s="195">
        <f t="shared" si="19"/>
        <v>51.389567499999998</v>
      </c>
      <c r="M153" s="195">
        <f t="shared" si="19"/>
        <v>29.749654499999998</v>
      </c>
      <c r="N153" s="195">
        <f t="shared" si="19"/>
        <v>30.791229000000001</v>
      </c>
    </row>
    <row r="154" spans="1:15" s="196" customFormat="1" ht="12">
      <c r="A154" s="197" t="s">
        <v>96</v>
      </c>
      <c r="B154" s="198">
        <f>SUM(B142:B153)</f>
        <v>19517.208567092002</v>
      </c>
      <c r="C154" s="198">
        <f t="shared" ref="C154:N154" si="20">SUM(C142:C153)</f>
        <v>19662.220097657999</v>
      </c>
      <c r="D154" s="198">
        <f t="shared" si="20"/>
        <v>22322.113555160005</v>
      </c>
      <c r="E154" s="198">
        <f t="shared" si="20"/>
        <v>21125.322289887998</v>
      </c>
      <c r="F154" s="198">
        <f t="shared" si="20"/>
        <v>20175.411687568005</v>
      </c>
      <c r="G154" s="198">
        <f t="shared" si="20"/>
        <v>19889.495257269995</v>
      </c>
      <c r="H154" s="198">
        <f t="shared" si="20"/>
        <v>21550.483847470001</v>
      </c>
      <c r="I154" s="198">
        <f t="shared" si="20"/>
        <v>21270.659824050002</v>
      </c>
      <c r="J154" s="198">
        <f t="shared" si="20"/>
        <v>21622.261198982</v>
      </c>
      <c r="K154" s="198">
        <f t="shared" si="20"/>
        <v>19309.654998851998</v>
      </c>
      <c r="L154" s="198">
        <f t="shared" si="20"/>
        <v>19995.821205333996</v>
      </c>
      <c r="M154" s="198">
        <f t="shared" si="20"/>
        <v>16650.509475575996</v>
      </c>
      <c r="N154" s="198">
        <f t="shared" si="20"/>
        <v>17108.120490811998</v>
      </c>
    </row>
    <row r="156" spans="1:15" s="196" customFormat="1" ht="12">
      <c r="A156" s="200" t="s">
        <v>115</v>
      </c>
      <c r="B156" s="214">
        <f>B142+B147+B148+B149+B150+B153</f>
        <v>8473.6285277759998</v>
      </c>
      <c r="C156" s="214">
        <f t="shared" ref="C156:M156" si="21">C142+C147+C148+C149+C150+C153</f>
        <v>6858.5758154100013</v>
      </c>
      <c r="D156" s="214">
        <f t="shared" si="21"/>
        <v>6936.639880325999</v>
      </c>
      <c r="E156" s="214">
        <f t="shared" si="21"/>
        <v>6091.7377778280006</v>
      </c>
      <c r="F156" s="214">
        <f t="shared" si="21"/>
        <v>6664.3173901680002</v>
      </c>
      <c r="G156" s="214">
        <f t="shared" si="21"/>
        <v>6281.4941374600003</v>
      </c>
      <c r="H156" s="214">
        <f t="shared" si="21"/>
        <v>10929.912607800001</v>
      </c>
      <c r="I156" s="214">
        <f t="shared" si="21"/>
        <v>10968.437848776</v>
      </c>
      <c r="J156" s="214">
        <f t="shared" si="21"/>
        <v>9364.3513009299986</v>
      </c>
      <c r="K156" s="214">
        <f t="shared" si="21"/>
        <v>8588.179934937998</v>
      </c>
      <c r="L156" s="214">
        <f t="shared" si="21"/>
        <v>10259.340105946001</v>
      </c>
      <c r="M156" s="214">
        <f t="shared" si="21"/>
        <v>8172.1007330260009</v>
      </c>
      <c r="N156" s="214">
        <f>N142+N147+N148+N149+N150+N153</f>
        <v>9303.116452626</v>
      </c>
    </row>
    <row r="157" spans="1:15" s="196" customFormat="1" ht="12">
      <c r="A157" s="200" t="s">
        <v>116</v>
      </c>
      <c r="B157" s="214">
        <f>B143+B144+B145+B146+B151+B152</f>
        <v>11043.580039315999</v>
      </c>
      <c r="C157" s="214">
        <f t="shared" ref="C157:N157" si="22">C143+C144+C145+C146+C151+C152</f>
        <v>12803.644282248</v>
      </c>
      <c r="D157" s="214">
        <f t="shared" si="22"/>
        <v>15385.473674833998</v>
      </c>
      <c r="E157" s="214">
        <f t="shared" si="22"/>
        <v>15033.584512060001</v>
      </c>
      <c r="F157" s="214">
        <f t="shared" si="22"/>
        <v>13511.094297399999</v>
      </c>
      <c r="G157" s="214">
        <f t="shared" si="22"/>
        <v>13608.00111981</v>
      </c>
      <c r="H157" s="214">
        <f t="shared" si="22"/>
        <v>10620.57123967</v>
      </c>
      <c r="I157" s="214">
        <f t="shared" si="22"/>
        <v>10302.221975274</v>
      </c>
      <c r="J157" s="214">
        <f t="shared" si="22"/>
        <v>12257.909898052001</v>
      </c>
      <c r="K157" s="214">
        <f t="shared" si="22"/>
        <v>10721.475063914</v>
      </c>
      <c r="L157" s="214">
        <f t="shared" si="22"/>
        <v>9736.4810993879983</v>
      </c>
      <c r="M157" s="214">
        <f t="shared" si="22"/>
        <v>8478.4087425500002</v>
      </c>
      <c r="N157" s="214">
        <f t="shared" si="22"/>
        <v>7805.004038185999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43.416190889425643</v>
      </c>
      <c r="C158" s="201">
        <f t="shared" ref="C158:N158" si="23">C142/C$154*100+C147/C$154*100+C148/C$154*100+C149/C$154*100+C150/C$154*100+C153/C$154*100</f>
        <v>34.882001021984976</v>
      </c>
      <c r="D158" s="201">
        <f t="shared" si="23"/>
        <v>31.075193050984716</v>
      </c>
      <c r="E158" s="201">
        <f t="shared" si="23"/>
        <v>28.836188599801464</v>
      </c>
      <c r="F158" s="201">
        <f t="shared" si="23"/>
        <v>33.031878076988747</v>
      </c>
      <c r="G158" s="201">
        <f t="shared" si="23"/>
        <v>31.581968552791668</v>
      </c>
      <c r="H158" s="201">
        <f t="shared" si="23"/>
        <v>50.717713278085675</v>
      </c>
      <c r="I158" s="201">
        <f t="shared" si="23"/>
        <v>51.56604421069423</v>
      </c>
      <c r="J158" s="201">
        <f t="shared" si="23"/>
        <v>43.308843671590111</v>
      </c>
      <c r="K158" s="201">
        <f t="shared" si="23"/>
        <v>44.476092066111946</v>
      </c>
      <c r="L158" s="201">
        <f t="shared" si="23"/>
        <v>51.307420688524978</v>
      </c>
      <c r="M158" s="201">
        <f t="shared" si="23"/>
        <v>49.080184273119968</v>
      </c>
      <c r="N158" s="201">
        <f t="shared" si="23"/>
        <v>54.378366446637344</v>
      </c>
      <c r="O158" s="270">
        <f>N158-B158</f>
        <v>10.962175557211701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56.583809110574343</v>
      </c>
      <c r="C159" s="201">
        <f>C143/C$154*100+C144/C$154*100+C145/C$154*100+C151/C$154*100+C152/C$154*100+C146/C$154*100</f>
        <v>65.117998978015024</v>
      </c>
      <c r="D159" s="201">
        <f>D143/D$154*100+D144/D$154*100+D145/D$154*100+D151/D$154*100+D152/D$154*100+D146/D$154*100</f>
        <v>68.924806949015249</v>
      </c>
      <c r="E159" s="201">
        <f>E143/E$154*100+E144/E$154*100+E145/E$154*100+E151/E$154*100+E152/E$154*100+E146/E$154*100</f>
        <v>71.163811400198554</v>
      </c>
      <c r="F159" s="201">
        <f t="shared" ref="F159:M159" si="24">100-F158</f>
        <v>66.968121923011253</v>
      </c>
      <c r="G159" s="201">
        <f t="shared" si="24"/>
        <v>68.418031447208335</v>
      </c>
      <c r="H159" s="201">
        <f t="shared" si="24"/>
        <v>49.282286721914325</v>
      </c>
      <c r="I159" s="201">
        <f t="shared" si="24"/>
        <v>48.43395578930577</v>
      </c>
      <c r="J159" s="201">
        <f t="shared" si="24"/>
        <v>56.691156328409889</v>
      </c>
      <c r="K159" s="201">
        <f t="shared" si="24"/>
        <v>55.523907933888054</v>
      </c>
      <c r="L159" s="201">
        <f t="shared" si="24"/>
        <v>48.692579311475022</v>
      </c>
      <c r="M159" s="201">
        <f t="shared" si="24"/>
        <v>50.919815726880032</v>
      </c>
      <c r="N159" s="201">
        <f t="shared" ref="N159" si="25">100-N158</f>
        <v>45.621633553362656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70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12575.477389092001</v>
      </c>
      <c r="C164" s="195">
        <f t="shared" ref="C164:M164" si="26">C142+C143+C144+C147+C148+C149+C150+C153</f>
        <v>11561.178576157999</v>
      </c>
      <c r="D164" s="195">
        <f t="shared" si="26"/>
        <v>12084.056843660001</v>
      </c>
      <c r="E164" s="195">
        <f t="shared" si="26"/>
        <v>11230.522164888</v>
      </c>
      <c r="F164" s="195">
        <f t="shared" si="26"/>
        <v>11764.088395068</v>
      </c>
      <c r="G164" s="195">
        <f t="shared" si="26"/>
        <v>10928.198050269999</v>
      </c>
      <c r="H164" s="195">
        <f t="shared" si="26"/>
        <v>14529.54525497</v>
      </c>
      <c r="I164" s="195">
        <f t="shared" si="26"/>
        <v>15637.25946205</v>
      </c>
      <c r="J164" s="195">
        <f t="shared" si="26"/>
        <v>14887.334627982002</v>
      </c>
      <c r="K164" s="195">
        <f t="shared" si="26"/>
        <v>13703.700108352001</v>
      </c>
      <c r="L164" s="195">
        <f t="shared" si="26"/>
        <v>15737.809011834001</v>
      </c>
      <c r="M164" s="195">
        <f t="shared" si="26"/>
        <v>12572.056552075999</v>
      </c>
      <c r="N164" s="195">
        <f>N142+N143+N144+N147+N148+N149+N150+N153</f>
        <v>12625.734849811999</v>
      </c>
    </row>
    <row r="165" spans="1:19" s="196" customFormat="1" ht="12">
      <c r="A165" s="200" t="s">
        <v>20</v>
      </c>
      <c r="B165" s="195">
        <f t="shared" ref="B165:M165" si="27">B145+B146+B151+B152</f>
        <v>6941.731178</v>
      </c>
      <c r="C165" s="195">
        <f t="shared" si="27"/>
        <v>8101.0415215000003</v>
      </c>
      <c r="D165" s="195">
        <f t="shared" si="27"/>
        <v>10238.056711499999</v>
      </c>
      <c r="E165" s="195">
        <f t="shared" si="27"/>
        <v>9894.8001249999998</v>
      </c>
      <c r="F165" s="195">
        <f t="shared" si="27"/>
        <v>8411.3232925000011</v>
      </c>
      <c r="G165" s="195">
        <f t="shared" si="27"/>
        <v>8961.2972069999996</v>
      </c>
      <c r="H165" s="195">
        <f t="shared" si="27"/>
        <v>7020.9385925000006</v>
      </c>
      <c r="I165" s="195">
        <f t="shared" si="27"/>
        <v>5633.4003619999994</v>
      </c>
      <c r="J165" s="195">
        <f t="shared" si="27"/>
        <v>6734.926571</v>
      </c>
      <c r="K165" s="195">
        <f t="shared" si="27"/>
        <v>5605.9548905000001</v>
      </c>
      <c r="L165" s="195">
        <f t="shared" si="27"/>
        <v>4258.0121934999997</v>
      </c>
      <c r="M165" s="195">
        <f t="shared" si="27"/>
        <v>4078.4529234999995</v>
      </c>
      <c r="N165" s="195">
        <f>N145+N146+N151+N152</f>
        <v>4482.3856409999999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64.432766324460616</v>
      </c>
      <c r="C166" s="201">
        <f>C142/C$154*100+C143/C$154*100+C147/C$154*100+C148/C$154*100+C149/C$154*100+C150/C$154*100+C144/C$154*100+C153/C$154*100</f>
        <v>58.798948026907055</v>
      </c>
      <c r="D166" s="201">
        <f t="shared" ref="D166:N166" si="28">D142/D$154*100+D143/D$154*100+D147/D$154*100+D148/D$154*100+D149/D$154*100+D150/D$154*100+D144/D$154*100+D153/D$154*100</f>
        <v>54.134913406829419</v>
      </c>
      <c r="E166" s="201">
        <f t="shared" si="28"/>
        <v>53.161424052042435</v>
      </c>
      <c r="F166" s="201">
        <f t="shared" si="28"/>
        <v>58.309037640689034</v>
      </c>
      <c r="G166" s="201">
        <f t="shared" si="28"/>
        <v>54.944572041241379</v>
      </c>
      <c r="H166" s="201">
        <f t="shared" si="28"/>
        <v>67.42097002465097</v>
      </c>
      <c r="I166" s="201">
        <f t="shared" si="28"/>
        <v>73.515629469893028</v>
      </c>
      <c r="J166" s="201">
        <f t="shared" si="28"/>
        <v>68.851885984445104</v>
      </c>
      <c r="K166" s="201">
        <f t="shared" si="28"/>
        <v>70.968125060580917</v>
      </c>
      <c r="L166" s="201">
        <f t="shared" si="28"/>
        <v>78.70548976321038</v>
      </c>
      <c r="M166" s="201">
        <f t="shared" si="28"/>
        <v>75.505536755601838</v>
      </c>
      <c r="N166" s="201">
        <f t="shared" si="28"/>
        <v>73.799660556475004</v>
      </c>
      <c r="O166" s="315">
        <f>N166-B166</f>
        <v>9.3668942320143884</v>
      </c>
    </row>
    <row r="167" spans="1:19" s="196" customFormat="1" ht="12">
      <c r="A167" s="200" t="s">
        <v>114</v>
      </c>
      <c r="B167" s="201">
        <f>B151/B$154*100+B152/B$154*100+B145/B$154*100+B146/B$154*100</f>
        <v>35.567233675539363</v>
      </c>
      <c r="C167" s="201">
        <f>C151/C$154*100+C152/C$154*100+C145/C$154*100+C146/C$154*100</f>
        <v>41.201051973092959</v>
      </c>
      <c r="D167" s="201">
        <f>D151/D$154*100+D152/D$154*100+D145/D$154*100+D146/D$154*100</f>
        <v>45.86508659317056</v>
      </c>
      <c r="E167" s="201">
        <f>E151/E$154*100+E152/E$154*100+E145/E$154*100+E146/E$154*100</f>
        <v>46.838575947957573</v>
      </c>
      <c r="F167" s="201">
        <f t="shared" ref="F167:N167" si="29">F151/F$154*100+F152/F$154*100+F145/F$154*100+F146/F$154*100</f>
        <v>41.690962359310959</v>
      </c>
      <c r="G167" s="201">
        <f t="shared" si="29"/>
        <v>45.055427958758642</v>
      </c>
      <c r="H167" s="201">
        <f t="shared" si="29"/>
        <v>32.579029975349016</v>
      </c>
      <c r="I167" s="201">
        <f t="shared" si="29"/>
        <v>26.484370530106958</v>
      </c>
      <c r="J167" s="201">
        <f t="shared" si="29"/>
        <v>31.148114015554896</v>
      </c>
      <c r="K167" s="201">
        <f t="shared" si="29"/>
        <v>29.031874939419097</v>
      </c>
      <c r="L167" s="201">
        <f t="shared" si="29"/>
        <v>21.294510236789634</v>
      </c>
      <c r="M167" s="201">
        <f t="shared" si="29"/>
        <v>24.49446324439819</v>
      </c>
      <c r="N167" s="201">
        <f t="shared" si="29"/>
        <v>26.200339443525003</v>
      </c>
    </row>
    <row r="168" spans="1:19" s="196" customFormat="1" ht="12">
      <c r="A168" s="200"/>
      <c r="B168" s="200"/>
    </row>
    <row r="169" spans="1:19" s="196" customFormat="1" ht="12">
      <c r="A169" s="200" t="s">
        <v>132</v>
      </c>
      <c r="B169" s="200"/>
      <c r="N169" s="270"/>
    </row>
    <row r="170" spans="1:19" s="196" customFormat="1" ht="12">
      <c r="A170" s="200" t="s">
        <v>133</v>
      </c>
      <c r="B170" s="200"/>
    </row>
    <row r="175" spans="1:19">
      <c r="A175" s="177" t="s">
        <v>105</v>
      </c>
      <c r="B175" s="350" t="s">
        <v>98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</row>
    <row r="176" spans="1:19">
      <c r="A176" s="177" t="s">
        <v>106</v>
      </c>
      <c r="B176" s="357" t="s">
        <v>119</v>
      </c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</row>
    <row r="177" spans="1:23">
      <c r="A177" s="186" t="s">
        <v>30</v>
      </c>
      <c r="B177" s="352" t="s">
        <v>635</v>
      </c>
      <c r="C177" s="353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</row>
    <row r="178" spans="1:23">
      <c r="A178" s="186" t="s">
        <v>107</v>
      </c>
      <c r="B178" s="332" t="s">
        <v>2</v>
      </c>
      <c r="C178" s="332" t="s">
        <v>81</v>
      </c>
      <c r="D178" s="332" t="s">
        <v>3</v>
      </c>
      <c r="E178" s="332" t="s">
        <v>4</v>
      </c>
      <c r="F178" s="332" t="s">
        <v>95</v>
      </c>
      <c r="G178" s="332" t="s">
        <v>11</v>
      </c>
      <c r="H178" s="332" t="s">
        <v>5</v>
      </c>
      <c r="I178" s="332" t="s">
        <v>6</v>
      </c>
      <c r="J178" s="332" t="s">
        <v>7</v>
      </c>
      <c r="K178" s="332" t="s">
        <v>8</v>
      </c>
      <c r="L178" s="332" t="s">
        <v>9</v>
      </c>
      <c r="M178" s="332" t="s">
        <v>69</v>
      </c>
      <c r="N178" s="332" t="s">
        <v>70</v>
      </c>
      <c r="O178" s="202" t="s">
        <v>10</v>
      </c>
      <c r="P178" s="332" t="s">
        <v>123</v>
      </c>
      <c r="Q178" s="332" t="s">
        <v>97</v>
      </c>
      <c r="R178" s="332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73148.820645999993</v>
      </c>
      <c r="C180" s="181">
        <v>14327.376554</v>
      </c>
      <c r="D180" s="181">
        <v>90110.904999999999</v>
      </c>
      <c r="E180" s="181">
        <v>-982.51700000000005</v>
      </c>
      <c r="F180" s="181">
        <v>0</v>
      </c>
      <c r="G180" s="181">
        <v>47263.201000000001</v>
      </c>
      <c r="H180" s="181">
        <v>265797.00699999998</v>
      </c>
      <c r="I180" s="181">
        <v>51874.324000000001</v>
      </c>
      <c r="J180" s="181">
        <v>15792.85</v>
      </c>
      <c r="K180" s="181">
        <v>11438.218999999999</v>
      </c>
      <c r="L180" s="181">
        <v>51660.656999999999</v>
      </c>
      <c r="M180" s="181">
        <v>1118.4445000000001</v>
      </c>
      <c r="N180" s="181">
        <v>4796.8864999999996</v>
      </c>
      <c r="O180" s="184">
        <v>626346.17420000001</v>
      </c>
      <c r="P180" s="181">
        <v>-42112.31</v>
      </c>
      <c r="Q180" s="181">
        <v>-2325.4989999999998</v>
      </c>
      <c r="R180" s="181">
        <v>-86855.782999999996</v>
      </c>
      <c r="S180" s="184">
        <v>495052.5822</v>
      </c>
      <c r="V180" s="206">
        <f>IFERROR($H180/$O180*100,"")</f>
        <v>42.43611886661381</v>
      </c>
      <c r="W180" s="205">
        <f>IF($H180=0,"",$H180/1000)</f>
        <v>265.79700700000001</v>
      </c>
    </row>
    <row r="181" spans="1:23" ht="14.25">
      <c r="A181" s="207">
        <v>2</v>
      </c>
      <c r="B181" s="181">
        <v>93666.699760000003</v>
      </c>
      <c r="C181" s="181">
        <v>16692.029944000002</v>
      </c>
      <c r="D181" s="181">
        <v>89953.547999999995</v>
      </c>
      <c r="E181" s="181">
        <v>2344.6179999999999</v>
      </c>
      <c r="F181" s="181">
        <v>0</v>
      </c>
      <c r="G181" s="181">
        <v>61847.495000000003</v>
      </c>
      <c r="H181" s="181">
        <v>151818.57699999999</v>
      </c>
      <c r="I181" s="181">
        <v>59223.305</v>
      </c>
      <c r="J181" s="181">
        <v>25501.168000000001</v>
      </c>
      <c r="K181" s="181">
        <v>11306.938</v>
      </c>
      <c r="L181" s="181">
        <v>55470.584999999999</v>
      </c>
      <c r="M181" s="181">
        <v>1114.7825</v>
      </c>
      <c r="N181" s="181">
        <v>4670.2034999999996</v>
      </c>
      <c r="O181" s="184">
        <v>573609.94970400003</v>
      </c>
      <c r="P181" s="181">
        <v>-37603.495999999999</v>
      </c>
      <c r="Q181" s="181">
        <v>-2632.2629999999999</v>
      </c>
      <c r="R181" s="181">
        <v>-35040.474000000002</v>
      </c>
      <c r="S181" s="184">
        <v>498333.71670400002</v>
      </c>
      <c r="V181" s="206">
        <f t="shared" ref="V181:V210" si="30">IFERROR($H181/$O181*100,"")</f>
        <v>26.46721471242661</v>
      </c>
      <c r="W181" s="205">
        <f t="shared" ref="W181:W210" si="31">IF($H181=0,"",$H181/1000)</f>
        <v>151.81857699999998</v>
      </c>
    </row>
    <row r="182" spans="1:23" ht="14.25">
      <c r="A182" s="207">
        <v>3</v>
      </c>
      <c r="B182" s="181">
        <v>87444.846766000002</v>
      </c>
      <c r="C182" s="181">
        <v>10020.151631999999</v>
      </c>
      <c r="D182" s="181">
        <v>89177.885999999999</v>
      </c>
      <c r="E182" s="181">
        <v>4958.1019999999999</v>
      </c>
      <c r="F182" s="181">
        <v>0</v>
      </c>
      <c r="G182" s="181">
        <v>69081.675000000003</v>
      </c>
      <c r="H182" s="181">
        <v>63651.142</v>
      </c>
      <c r="I182" s="181">
        <v>59145.733999999997</v>
      </c>
      <c r="J182" s="181">
        <v>26013.856</v>
      </c>
      <c r="K182" s="181">
        <v>11207.099</v>
      </c>
      <c r="L182" s="181">
        <v>56941.658000000003</v>
      </c>
      <c r="M182" s="181">
        <v>1039.5989999999999</v>
      </c>
      <c r="N182" s="181">
        <v>4430.692</v>
      </c>
      <c r="O182" s="184">
        <v>483112.441398</v>
      </c>
      <c r="P182" s="181">
        <v>-32807.758999999998</v>
      </c>
      <c r="Q182" s="181">
        <v>-2477.9079999999999</v>
      </c>
      <c r="R182" s="181">
        <v>31697.683000000001</v>
      </c>
      <c r="S182" s="184">
        <v>479524.457398</v>
      </c>
      <c r="V182" s="206">
        <f t="shared" si="30"/>
        <v>13.17522310454485</v>
      </c>
      <c r="W182" s="205">
        <f t="shared" si="31"/>
        <v>63.651142</v>
      </c>
    </row>
    <row r="183" spans="1:23" ht="14.25">
      <c r="A183" s="207">
        <v>4</v>
      </c>
      <c r="B183" s="181">
        <v>81661.323044000004</v>
      </c>
      <c r="C183" s="181">
        <v>15373.52181</v>
      </c>
      <c r="D183" s="181">
        <v>96691.078999999998</v>
      </c>
      <c r="E183" s="181">
        <v>9068.2309999999998</v>
      </c>
      <c r="F183" s="181">
        <v>0</v>
      </c>
      <c r="G183" s="181">
        <v>44624.415000000001</v>
      </c>
      <c r="H183" s="181">
        <v>222959.93599999999</v>
      </c>
      <c r="I183" s="181">
        <v>50809.616000000002</v>
      </c>
      <c r="J183" s="181">
        <v>16438.121999999999</v>
      </c>
      <c r="K183" s="181">
        <v>10554.705</v>
      </c>
      <c r="L183" s="181">
        <v>63526.182000000001</v>
      </c>
      <c r="M183" s="181">
        <v>971.59400000000005</v>
      </c>
      <c r="N183" s="181">
        <v>4374.4960000000001</v>
      </c>
      <c r="O183" s="184">
        <v>617053.22085399996</v>
      </c>
      <c r="P183" s="181">
        <v>-26102.891</v>
      </c>
      <c r="Q183" s="181">
        <v>-2643.797</v>
      </c>
      <c r="R183" s="181">
        <v>-35328.989000000001</v>
      </c>
      <c r="S183" s="184">
        <v>552977.54385400005</v>
      </c>
      <c r="V183" s="206">
        <f t="shared" si="30"/>
        <v>36.133015510627118</v>
      </c>
      <c r="W183" s="205">
        <f t="shared" si="31"/>
        <v>222.959936</v>
      </c>
    </row>
    <row r="184" spans="1:23" ht="14.25">
      <c r="A184" s="207">
        <v>5</v>
      </c>
      <c r="B184" s="181">
        <v>126285.846988</v>
      </c>
      <c r="C184" s="181">
        <v>14602.24114</v>
      </c>
      <c r="D184" s="181">
        <v>104274.499</v>
      </c>
      <c r="E184" s="181">
        <v>6717.3770000000004</v>
      </c>
      <c r="F184" s="181">
        <v>0</v>
      </c>
      <c r="G184" s="181">
        <v>45317.962</v>
      </c>
      <c r="H184" s="181">
        <v>106830.61900000001</v>
      </c>
      <c r="I184" s="181">
        <v>52593.866000000002</v>
      </c>
      <c r="J184" s="181">
        <v>17169.147000000001</v>
      </c>
      <c r="K184" s="181">
        <v>11994.063</v>
      </c>
      <c r="L184" s="181">
        <v>67192.328999999998</v>
      </c>
      <c r="M184" s="181">
        <v>1025.2159999999999</v>
      </c>
      <c r="N184" s="181">
        <v>4425.3869999999997</v>
      </c>
      <c r="O184" s="184">
        <v>558428.553128</v>
      </c>
      <c r="P184" s="181">
        <v>-9802.0550000000003</v>
      </c>
      <c r="Q184" s="181">
        <v>-2766.83</v>
      </c>
      <c r="R184" s="181">
        <v>28903.326000000001</v>
      </c>
      <c r="S184" s="184">
        <v>574762.99412799999</v>
      </c>
      <c r="V184" s="206">
        <f t="shared" si="30"/>
        <v>19.130579624124781</v>
      </c>
      <c r="W184" s="205">
        <f t="shared" si="31"/>
        <v>106.83061900000001</v>
      </c>
    </row>
    <row r="185" spans="1:23" ht="14.25">
      <c r="A185" s="207">
        <v>6</v>
      </c>
      <c r="B185" s="181">
        <v>132278.97667199999</v>
      </c>
      <c r="C185" s="181">
        <v>15851.998512</v>
      </c>
      <c r="D185" s="181">
        <v>104335.86599999999</v>
      </c>
      <c r="E185" s="181">
        <v>9520.1260000000002</v>
      </c>
      <c r="F185" s="181">
        <v>-1E-3</v>
      </c>
      <c r="G185" s="181">
        <v>54868.849000000002</v>
      </c>
      <c r="H185" s="181">
        <v>49506.928</v>
      </c>
      <c r="I185" s="181">
        <v>57883.292000000001</v>
      </c>
      <c r="J185" s="181">
        <v>21009.383000000002</v>
      </c>
      <c r="K185" s="181">
        <v>12395.644</v>
      </c>
      <c r="L185" s="181">
        <v>66636.100000000006</v>
      </c>
      <c r="M185" s="181">
        <v>1072.6375</v>
      </c>
      <c r="N185" s="181">
        <v>4436.9335000000001</v>
      </c>
      <c r="O185" s="184">
        <v>529796.73318400001</v>
      </c>
      <c r="P185" s="181">
        <v>-1497.059</v>
      </c>
      <c r="Q185" s="181">
        <v>-2740.8670000000002</v>
      </c>
      <c r="R185" s="181">
        <v>52279.43</v>
      </c>
      <c r="S185" s="184">
        <v>577838.23718399997</v>
      </c>
      <c r="V185" s="206">
        <f t="shared" si="30"/>
        <v>9.344513640631698</v>
      </c>
      <c r="W185" s="205">
        <f t="shared" si="31"/>
        <v>49.506928000000002</v>
      </c>
    </row>
    <row r="186" spans="1:23" ht="14.25">
      <c r="A186" s="207">
        <v>7</v>
      </c>
      <c r="B186" s="181">
        <v>117768.865768</v>
      </c>
      <c r="C186" s="181">
        <v>4482.5407439999999</v>
      </c>
      <c r="D186" s="181">
        <v>104373.236</v>
      </c>
      <c r="E186" s="181">
        <v>9511.8649999999998</v>
      </c>
      <c r="F186" s="181">
        <v>0</v>
      </c>
      <c r="G186" s="181">
        <v>46974.468999999997</v>
      </c>
      <c r="H186" s="181">
        <v>153991.636</v>
      </c>
      <c r="I186" s="181">
        <v>45664.358</v>
      </c>
      <c r="J186" s="181">
        <v>8949.76</v>
      </c>
      <c r="K186" s="181">
        <v>12203.749</v>
      </c>
      <c r="L186" s="181">
        <v>67574.854000000007</v>
      </c>
      <c r="M186" s="181">
        <v>1121.9304999999999</v>
      </c>
      <c r="N186" s="181">
        <v>4542.4215000000004</v>
      </c>
      <c r="O186" s="184">
        <v>577159.685512</v>
      </c>
      <c r="P186" s="181">
        <v>-8428.4809999999998</v>
      </c>
      <c r="Q186" s="181">
        <v>-2656.1529999999998</v>
      </c>
      <c r="R186" s="181">
        <v>7334.4229999999998</v>
      </c>
      <c r="S186" s="184">
        <v>573409.47451199999</v>
      </c>
      <c r="V186" s="206">
        <f t="shared" si="30"/>
        <v>26.680941144285498</v>
      </c>
      <c r="W186" s="205">
        <f t="shared" si="31"/>
        <v>153.991636</v>
      </c>
    </row>
    <row r="187" spans="1:23" ht="14.25">
      <c r="A187" s="207">
        <v>8</v>
      </c>
      <c r="B187" s="181">
        <v>108637.517052</v>
      </c>
      <c r="C187" s="181">
        <v>3260.2174519999999</v>
      </c>
      <c r="D187" s="181">
        <v>104276.69500000001</v>
      </c>
      <c r="E187" s="181">
        <v>9479.9650000000001</v>
      </c>
      <c r="F187" s="181">
        <v>0</v>
      </c>
      <c r="G187" s="181">
        <v>43923.264999999999</v>
      </c>
      <c r="H187" s="181">
        <v>115454.99099999999</v>
      </c>
      <c r="I187" s="181">
        <v>55691.553999999996</v>
      </c>
      <c r="J187" s="181">
        <v>20811.441999999999</v>
      </c>
      <c r="K187" s="181">
        <v>12527.663</v>
      </c>
      <c r="L187" s="181">
        <v>68256.683000000005</v>
      </c>
      <c r="M187" s="181">
        <v>866.995</v>
      </c>
      <c r="N187" s="181">
        <v>4349.2740000000003</v>
      </c>
      <c r="O187" s="184">
        <v>547536.26150400005</v>
      </c>
      <c r="P187" s="181">
        <v>-7893.0609999999997</v>
      </c>
      <c r="Q187" s="181">
        <v>-2533.8960000000002</v>
      </c>
      <c r="R187" s="181">
        <v>29407.955000000002</v>
      </c>
      <c r="S187" s="184">
        <v>566517.25950399996</v>
      </c>
      <c r="V187" s="206">
        <f t="shared" si="30"/>
        <v>21.086273022879332</v>
      </c>
      <c r="W187" s="205">
        <f t="shared" si="31"/>
        <v>115.45499099999999</v>
      </c>
    </row>
    <row r="188" spans="1:23" ht="14.25">
      <c r="A188" s="207">
        <v>9</v>
      </c>
      <c r="B188" s="181">
        <v>95483.560706000004</v>
      </c>
      <c r="C188" s="181">
        <v>5235.1226219999999</v>
      </c>
      <c r="D188" s="181">
        <v>104255.439</v>
      </c>
      <c r="E188" s="181">
        <v>13485.585999999999</v>
      </c>
      <c r="F188" s="181">
        <v>0</v>
      </c>
      <c r="G188" s="181">
        <v>69574.668999999994</v>
      </c>
      <c r="H188" s="181">
        <v>108089.986</v>
      </c>
      <c r="I188" s="181">
        <v>41379.197999999997</v>
      </c>
      <c r="J188" s="181">
        <v>6192.7470000000003</v>
      </c>
      <c r="K188" s="181">
        <v>12219.574000000001</v>
      </c>
      <c r="L188" s="181">
        <v>65355.462</v>
      </c>
      <c r="M188" s="181">
        <v>721.33849999999995</v>
      </c>
      <c r="N188" s="181">
        <v>4144.4144999999999</v>
      </c>
      <c r="O188" s="184">
        <v>526137.097328</v>
      </c>
      <c r="P188" s="181">
        <v>-9736.1579999999994</v>
      </c>
      <c r="Q188" s="181">
        <v>-2412.288</v>
      </c>
      <c r="R188" s="181">
        <v>3706.8180000000002</v>
      </c>
      <c r="S188" s="184">
        <v>517695.46932799998</v>
      </c>
      <c r="V188" s="206">
        <f t="shared" si="30"/>
        <v>20.544072362305872</v>
      </c>
      <c r="W188" s="205">
        <f t="shared" si="31"/>
        <v>108.08998600000001</v>
      </c>
    </row>
    <row r="189" spans="1:23" ht="14.25">
      <c r="A189" s="207">
        <v>10</v>
      </c>
      <c r="B189" s="181">
        <v>84798.379526000004</v>
      </c>
      <c r="C189" s="181">
        <v>5094.2523419999998</v>
      </c>
      <c r="D189" s="181">
        <v>104378.31200000001</v>
      </c>
      <c r="E189" s="181">
        <v>7721.7089999999998</v>
      </c>
      <c r="F189" s="181">
        <v>0</v>
      </c>
      <c r="G189" s="181">
        <v>56540.78</v>
      </c>
      <c r="H189" s="181">
        <v>151325.55499999999</v>
      </c>
      <c r="I189" s="181">
        <v>36159.42</v>
      </c>
      <c r="J189" s="181">
        <v>7015.125</v>
      </c>
      <c r="K189" s="181">
        <v>12032.982</v>
      </c>
      <c r="L189" s="181">
        <v>62567.951000000001</v>
      </c>
      <c r="M189" s="181">
        <v>1034.453</v>
      </c>
      <c r="N189" s="181">
        <v>4465.5810000000001</v>
      </c>
      <c r="O189" s="184">
        <v>533134.49986800004</v>
      </c>
      <c r="P189" s="181">
        <v>-29339.311000000002</v>
      </c>
      <c r="Q189" s="181">
        <v>-2287.1799999999998</v>
      </c>
      <c r="R189" s="181">
        <v>-16342.397000000001</v>
      </c>
      <c r="S189" s="184">
        <v>485165.61186800001</v>
      </c>
      <c r="V189" s="206">
        <f t="shared" si="30"/>
        <v>28.38412352557695</v>
      </c>
      <c r="W189" s="205">
        <f t="shared" si="31"/>
        <v>151.32555499999998</v>
      </c>
    </row>
    <row r="190" spans="1:23" ht="14.25">
      <c r="A190" s="207">
        <v>11</v>
      </c>
      <c r="B190" s="181">
        <v>94325.964632000003</v>
      </c>
      <c r="C190" s="181">
        <v>6156.8561280000004</v>
      </c>
      <c r="D190" s="181">
        <v>104587.702</v>
      </c>
      <c r="E190" s="181">
        <v>9634.384</v>
      </c>
      <c r="F190" s="181">
        <v>0</v>
      </c>
      <c r="G190" s="181">
        <v>40294.9</v>
      </c>
      <c r="H190" s="181">
        <v>185102.242</v>
      </c>
      <c r="I190" s="181">
        <v>41770.095000000001</v>
      </c>
      <c r="J190" s="181">
        <v>4085.6239999999998</v>
      </c>
      <c r="K190" s="181">
        <v>11575.535</v>
      </c>
      <c r="L190" s="181">
        <v>67444.728000000003</v>
      </c>
      <c r="M190" s="181">
        <v>1108.0725</v>
      </c>
      <c r="N190" s="181">
        <v>4673.1644999999999</v>
      </c>
      <c r="O190" s="184">
        <v>570759.26775999996</v>
      </c>
      <c r="P190" s="181">
        <v>-17740.71</v>
      </c>
      <c r="Q190" s="181">
        <v>-2661.6379999999999</v>
      </c>
      <c r="R190" s="181">
        <v>9977.9030000000002</v>
      </c>
      <c r="S190" s="184">
        <v>560334.82276000001</v>
      </c>
      <c r="V190" s="206">
        <f t="shared" si="30"/>
        <v>32.430878034876535</v>
      </c>
      <c r="W190" s="205">
        <f t="shared" si="31"/>
        <v>185.10224199999999</v>
      </c>
    </row>
    <row r="191" spans="1:23" ht="14.25">
      <c r="A191" s="207">
        <v>12</v>
      </c>
      <c r="B191" s="181">
        <v>140032.90409600001</v>
      </c>
      <c r="C191" s="181">
        <v>26509.561128000001</v>
      </c>
      <c r="D191" s="181">
        <v>104519.986</v>
      </c>
      <c r="E191" s="181">
        <v>9692.48</v>
      </c>
      <c r="F191" s="181">
        <v>0</v>
      </c>
      <c r="G191" s="181">
        <v>63230.146000000001</v>
      </c>
      <c r="H191" s="181">
        <v>61266.777000000002</v>
      </c>
      <c r="I191" s="181">
        <v>23118.519</v>
      </c>
      <c r="J191" s="181">
        <v>1320.5989999999999</v>
      </c>
      <c r="K191" s="181">
        <v>12086.463</v>
      </c>
      <c r="L191" s="181">
        <v>72364.763000000006</v>
      </c>
      <c r="M191" s="181">
        <v>1126.6255000000001</v>
      </c>
      <c r="N191" s="181">
        <v>4636.4245000000001</v>
      </c>
      <c r="O191" s="184">
        <v>519905.24822399998</v>
      </c>
      <c r="P191" s="181">
        <v>-1403.0630000000001</v>
      </c>
      <c r="Q191" s="181">
        <v>-2611.9589999999998</v>
      </c>
      <c r="R191" s="181">
        <v>69599.014999999999</v>
      </c>
      <c r="S191" s="184">
        <v>585489.241224</v>
      </c>
      <c r="V191" s="206">
        <f t="shared" si="30"/>
        <v>11.784219761059875</v>
      </c>
      <c r="W191" s="205">
        <f t="shared" si="31"/>
        <v>61.266777000000005</v>
      </c>
    </row>
    <row r="192" spans="1:23" ht="14.25">
      <c r="A192" s="207">
        <v>13</v>
      </c>
      <c r="B192" s="181">
        <v>134085.479712</v>
      </c>
      <c r="C192" s="181">
        <v>4114.6902399999999</v>
      </c>
      <c r="D192" s="181">
        <v>104347.59699999999</v>
      </c>
      <c r="E192" s="181">
        <v>9607.36</v>
      </c>
      <c r="F192" s="181">
        <v>0</v>
      </c>
      <c r="G192" s="181">
        <v>62151.303</v>
      </c>
      <c r="H192" s="181">
        <v>67754.914000000004</v>
      </c>
      <c r="I192" s="181">
        <v>41171.190999999999</v>
      </c>
      <c r="J192" s="181">
        <v>3780.6260000000002</v>
      </c>
      <c r="K192" s="181">
        <v>12137.947</v>
      </c>
      <c r="L192" s="181">
        <v>72653.319000000003</v>
      </c>
      <c r="M192" s="181">
        <v>1138.606</v>
      </c>
      <c r="N192" s="181">
        <v>4593.2529999999997</v>
      </c>
      <c r="O192" s="184">
        <v>517536.28595200001</v>
      </c>
      <c r="P192" s="181">
        <v>-4792.0349999999999</v>
      </c>
      <c r="Q192" s="181">
        <v>-2532.7730000000001</v>
      </c>
      <c r="R192" s="181">
        <v>73996.251000000004</v>
      </c>
      <c r="S192" s="184">
        <v>584207.72895200003</v>
      </c>
      <c r="V192" s="206">
        <f t="shared" si="30"/>
        <v>13.091819035522482</v>
      </c>
      <c r="W192" s="205">
        <f t="shared" si="31"/>
        <v>67.754913999999999</v>
      </c>
    </row>
    <row r="193" spans="1:23" ht="14.25">
      <c r="A193" s="207">
        <v>14</v>
      </c>
      <c r="B193" s="181">
        <v>104946.61528</v>
      </c>
      <c r="C193" s="181">
        <v>4638.4163280000002</v>
      </c>
      <c r="D193" s="181">
        <v>104407.391</v>
      </c>
      <c r="E193" s="181">
        <v>5060.1639999999998</v>
      </c>
      <c r="F193" s="181">
        <v>0</v>
      </c>
      <c r="G193" s="181">
        <v>48568.665000000001</v>
      </c>
      <c r="H193" s="181">
        <v>148545.514</v>
      </c>
      <c r="I193" s="181">
        <v>24808.331999999999</v>
      </c>
      <c r="J193" s="181">
        <v>589.41899999999998</v>
      </c>
      <c r="K193" s="181">
        <v>12495</v>
      </c>
      <c r="L193" s="181">
        <v>72110.061000000002</v>
      </c>
      <c r="M193" s="181">
        <v>1095.6994999999999</v>
      </c>
      <c r="N193" s="181">
        <v>4637.8725000000004</v>
      </c>
      <c r="O193" s="184">
        <v>531903.14960799995</v>
      </c>
      <c r="P193" s="181">
        <v>-10515.571</v>
      </c>
      <c r="Q193" s="181">
        <v>-2534.7159999999999</v>
      </c>
      <c r="R193" s="181">
        <v>68535.948999999993</v>
      </c>
      <c r="S193" s="184">
        <v>587388.81160799996</v>
      </c>
      <c r="V193" s="206">
        <f t="shared" si="30"/>
        <v>27.927173228711755</v>
      </c>
      <c r="W193" s="205">
        <f t="shared" si="31"/>
        <v>148.545514</v>
      </c>
    </row>
    <row r="194" spans="1:23" ht="14.25">
      <c r="A194" s="207">
        <v>15</v>
      </c>
      <c r="B194" s="181">
        <v>103536.34903</v>
      </c>
      <c r="C194" s="181">
        <v>3167.908578</v>
      </c>
      <c r="D194" s="181">
        <v>104477.94899999999</v>
      </c>
      <c r="E194" s="181">
        <v>5152.085</v>
      </c>
      <c r="F194" s="181">
        <v>0</v>
      </c>
      <c r="G194" s="181">
        <v>40897.588000000003</v>
      </c>
      <c r="H194" s="181">
        <v>178965.64199999999</v>
      </c>
      <c r="I194" s="181">
        <v>33494.97</v>
      </c>
      <c r="J194" s="181">
        <v>4583.018</v>
      </c>
      <c r="K194" s="181">
        <v>12173.918</v>
      </c>
      <c r="L194" s="181">
        <v>70454.034</v>
      </c>
      <c r="M194" s="181">
        <v>1141.337</v>
      </c>
      <c r="N194" s="181">
        <v>4755.3999999999996</v>
      </c>
      <c r="O194" s="184">
        <v>562800.19860799995</v>
      </c>
      <c r="P194" s="181">
        <v>-14833.865</v>
      </c>
      <c r="Q194" s="181">
        <v>-2535.625</v>
      </c>
      <c r="R194" s="181">
        <v>30494.082999999999</v>
      </c>
      <c r="S194" s="184">
        <v>575924.79160800006</v>
      </c>
      <c r="V194" s="206">
        <f t="shared" si="30"/>
        <v>31.799143362536846</v>
      </c>
      <c r="W194" s="205">
        <f t="shared" si="31"/>
        <v>178.965642</v>
      </c>
    </row>
    <row r="195" spans="1:23" ht="14.25">
      <c r="A195" s="207">
        <v>16</v>
      </c>
      <c r="B195" s="181">
        <v>90754.947948000001</v>
      </c>
      <c r="C195" s="181">
        <v>5895.8249159999996</v>
      </c>
      <c r="D195" s="181">
        <v>104598.833</v>
      </c>
      <c r="E195" s="181">
        <v>7957.9459999999999</v>
      </c>
      <c r="F195" s="181">
        <v>0</v>
      </c>
      <c r="G195" s="181">
        <v>50830.436999999998</v>
      </c>
      <c r="H195" s="181">
        <v>189114.065</v>
      </c>
      <c r="I195" s="181">
        <v>39500.966999999997</v>
      </c>
      <c r="J195" s="181">
        <v>9496.9449999999997</v>
      </c>
      <c r="K195" s="181">
        <v>11875.914000000001</v>
      </c>
      <c r="L195" s="181">
        <v>64967.514999999999</v>
      </c>
      <c r="M195" s="181">
        <v>1119.5340000000001</v>
      </c>
      <c r="N195" s="181">
        <v>4616.366</v>
      </c>
      <c r="O195" s="184">
        <v>580729.29486400005</v>
      </c>
      <c r="P195" s="181">
        <v>-29134.960999999999</v>
      </c>
      <c r="Q195" s="181">
        <v>-2438.683</v>
      </c>
      <c r="R195" s="181">
        <v>-24712.121999999999</v>
      </c>
      <c r="S195" s="184">
        <v>524443.52886399999</v>
      </c>
      <c r="V195" s="206">
        <f t="shared" si="30"/>
        <v>32.564925977135054</v>
      </c>
      <c r="W195" s="205">
        <f t="shared" si="31"/>
        <v>189.11406500000001</v>
      </c>
    </row>
    <row r="196" spans="1:23" ht="14.25">
      <c r="A196" s="207">
        <v>17</v>
      </c>
      <c r="B196" s="181">
        <v>81746.262212000001</v>
      </c>
      <c r="C196" s="181">
        <v>6454.5154759999996</v>
      </c>
      <c r="D196" s="181">
        <v>105778.99400000001</v>
      </c>
      <c r="E196" s="181">
        <v>3394.4969999999998</v>
      </c>
      <c r="F196" s="181">
        <v>0</v>
      </c>
      <c r="G196" s="181">
        <v>62095.523999999998</v>
      </c>
      <c r="H196" s="181">
        <v>109839.162</v>
      </c>
      <c r="I196" s="181">
        <v>52517.53</v>
      </c>
      <c r="J196" s="181">
        <v>16051.406999999999</v>
      </c>
      <c r="K196" s="181">
        <v>11866.118</v>
      </c>
      <c r="L196" s="181">
        <v>63237.207999999999</v>
      </c>
      <c r="M196" s="181">
        <v>920.66899999999998</v>
      </c>
      <c r="N196" s="181">
        <v>4291.3140000000003</v>
      </c>
      <c r="O196" s="184">
        <v>518193.20068800001</v>
      </c>
      <c r="P196" s="181">
        <v>-8504.3919999999998</v>
      </c>
      <c r="Q196" s="181">
        <v>-2362.6080000000002</v>
      </c>
      <c r="R196" s="181">
        <v>-18181.992999999999</v>
      </c>
      <c r="S196" s="184">
        <v>489144.20768799999</v>
      </c>
      <c r="V196" s="206">
        <f t="shared" si="30"/>
        <v>21.196565654309556</v>
      </c>
      <c r="W196" s="205">
        <f t="shared" si="31"/>
        <v>109.839162</v>
      </c>
    </row>
    <row r="197" spans="1:23" ht="14.25">
      <c r="A197" s="207">
        <v>18</v>
      </c>
      <c r="B197" s="181">
        <v>90605.269912000003</v>
      </c>
      <c r="C197" s="181">
        <v>2957.8224399999999</v>
      </c>
      <c r="D197" s="181">
        <v>94487.096999999994</v>
      </c>
      <c r="E197" s="181">
        <v>7844.7129999999997</v>
      </c>
      <c r="F197" s="181">
        <v>0</v>
      </c>
      <c r="G197" s="181">
        <v>68111.066000000006</v>
      </c>
      <c r="H197" s="181">
        <v>98679.42</v>
      </c>
      <c r="I197" s="181">
        <v>63840.59</v>
      </c>
      <c r="J197" s="181">
        <v>26498.669000000002</v>
      </c>
      <c r="K197" s="181">
        <v>12994.508</v>
      </c>
      <c r="L197" s="181">
        <v>70017.892999999996</v>
      </c>
      <c r="M197" s="181">
        <v>892.40800000000002</v>
      </c>
      <c r="N197" s="181">
        <v>4339.076</v>
      </c>
      <c r="O197" s="184">
        <v>541268.53235200001</v>
      </c>
      <c r="P197" s="181">
        <v>-7148.9269999999997</v>
      </c>
      <c r="Q197" s="181">
        <v>-2509.6179999999999</v>
      </c>
      <c r="R197" s="181">
        <v>31888.623</v>
      </c>
      <c r="S197" s="184">
        <v>563498.61035199999</v>
      </c>
      <c r="V197" s="206">
        <f t="shared" si="30"/>
        <v>18.231139277800541</v>
      </c>
      <c r="W197" s="205">
        <f t="shared" si="31"/>
        <v>98.679419999999993</v>
      </c>
    </row>
    <row r="198" spans="1:23" ht="14.25">
      <c r="A198" s="207">
        <v>19</v>
      </c>
      <c r="B198" s="181">
        <v>79847.848159999994</v>
      </c>
      <c r="C198" s="181">
        <v>4086.6080000000002</v>
      </c>
      <c r="D198" s="181">
        <v>97576.888999999996</v>
      </c>
      <c r="E198" s="181">
        <v>9680.0640000000003</v>
      </c>
      <c r="F198" s="181">
        <v>0</v>
      </c>
      <c r="G198" s="181">
        <v>76455.285000000003</v>
      </c>
      <c r="H198" s="181">
        <v>104155.264</v>
      </c>
      <c r="I198" s="181">
        <v>63395.866999999998</v>
      </c>
      <c r="J198" s="181">
        <v>28307.79</v>
      </c>
      <c r="K198" s="181">
        <v>13907.769</v>
      </c>
      <c r="L198" s="181">
        <v>72071.404999999999</v>
      </c>
      <c r="M198" s="181">
        <v>970.45550000000003</v>
      </c>
      <c r="N198" s="181">
        <v>4384.8935000000001</v>
      </c>
      <c r="O198" s="184">
        <v>554840.13815999997</v>
      </c>
      <c r="P198" s="181">
        <v>-5915.5820000000003</v>
      </c>
      <c r="Q198" s="181">
        <v>-2636.971</v>
      </c>
      <c r="R198" s="181">
        <v>35164.370999999999</v>
      </c>
      <c r="S198" s="184">
        <v>581451.95615999994</v>
      </c>
      <c r="V198" s="206">
        <f t="shared" si="30"/>
        <v>18.772121343889616</v>
      </c>
      <c r="W198" s="205">
        <f t="shared" si="31"/>
        <v>104.155264</v>
      </c>
    </row>
    <row r="199" spans="1:23" ht="14.25">
      <c r="A199" s="207">
        <v>20</v>
      </c>
      <c r="B199" s="181">
        <v>80165.298968000003</v>
      </c>
      <c r="C199" s="181">
        <v>14928.148552000001</v>
      </c>
      <c r="D199" s="181">
        <v>97548.497000000003</v>
      </c>
      <c r="E199" s="181">
        <v>10886.812</v>
      </c>
      <c r="F199" s="181">
        <v>0</v>
      </c>
      <c r="G199" s="181">
        <v>85103.471999999994</v>
      </c>
      <c r="H199" s="181">
        <v>48319.815000000002</v>
      </c>
      <c r="I199" s="181">
        <v>63371.464</v>
      </c>
      <c r="J199" s="181">
        <v>27744.312000000002</v>
      </c>
      <c r="K199" s="181">
        <v>13795.601000000001</v>
      </c>
      <c r="L199" s="181">
        <v>72325.968999999997</v>
      </c>
      <c r="M199" s="181">
        <v>951.62350000000004</v>
      </c>
      <c r="N199" s="181">
        <v>4665.9955</v>
      </c>
      <c r="O199" s="184">
        <v>519807.00851999997</v>
      </c>
      <c r="P199" s="181">
        <v>-2289.0169999999998</v>
      </c>
      <c r="Q199" s="181">
        <v>-2688.6819999999998</v>
      </c>
      <c r="R199" s="181">
        <v>73859.45</v>
      </c>
      <c r="S199" s="184">
        <v>588688.75951999996</v>
      </c>
      <c r="V199" s="206">
        <f t="shared" si="30"/>
        <v>9.2957221060902366</v>
      </c>
      <c r="W199" s="205">
        <f t="shared" si="31"/>
        <v>48.319815000000006</v>
      </c>
    </row>
    <row r="200" spans="1:23" ht="14.25">
      <c r="A200" s="207">
        <v>21</v>
      </c>
      <c r="B200" s="181">
        <v>91060.273704000007</v>
      </c>
      <c r="C200" s="181">
        <v>7863.6188080000002</v>
      </c>
      <c r="D200" s="181">
        <v>97386.486999999994</v>
      </c>
      <c r="E200" s="181">
        <v>10820.92</v>
      </c>
      <c r="F200" s="181">
        <v>0</v>
      </c>
      <c r="G200" s="181">
        <v>88335.604000000007</v>
      </c>
      <c r="H200" s="181">
        <v>46940.533000000003</v>
      </c>
      <c r="I200" s="181">
        <v>60823.498</v>
      </c>
      <c r="J200" s="181">
        <v>28179.25</v>
      </c>
      <c r="K200" s="181">
        <v>13596.037</v>
      </c>
      <c r="L200" s="181">
        <v>72660.706999999995</v>
      </c>
      <c r="M200" s="181">
        <v>837.19349999999997</v>
      </c>
      <c r="N200" s="181">
        <v>3791.6405</v>
      </c>
      <c r="O200" s="184">
        <v>522295.76251199999</v>
      </c>
      <c r="P200" s="181">
        <v>-1947.4659999999999</v>
      </c>
      <c r="Q200" s="181">
        <v>-2740.3910000000001</v>
      </c>
      <c r="R200" s="181">
        <v>78566.593999999997</v>
      </c>
      <c r="S200" s="184">
        <v>596174.49951200001</v>
      </c>
      <c r="V200" s="206">
        <f t="shared" si="30"/>
        <v>8.9873470874505763</v>
      </c>
      <c r="W200" s="205">
        <f t="shared" si="31"/>
        <v>46.940533000000002</v>
      </c>
    </row>
    <row r="201" spans="1:23" ht="14.25">
      <c r="A201" s="207">
        <v>22</v>
      </c>
      <c r="B201" s="181">
        <v>102392.3388</v>
      </c>
      <c r="C201" s="181">
        <v>3186.7437599999998</v>
      </c>
      <c r="D201" s="181">
        <v>97375.646999999997</v>
      </c>
      <c r="E201" s="181">
        <v>9726.2649999999994</v>
      </c>
      <c r="F201" s="181">
        <v>0</v>
      </c>
      <c r="G201" s="181">
        <v>90603.918999999994</v>
      </c>
      <c r="H201" s="181">
        <v>46023.464</v>
      </c>
      <c r="I201" s="181">
        <v>60128.866999999998</v>
      </c>
      <c r="J201" s="181">
        <v>28262.379000000001</v>
      </c>
      <c r="K201" s="181">
        <v>13896.272000000001</v>
      </c>
      <c r="L201" s="181">
        <v>72940.857000000004</v>
      </c>
      <c r="M201" s="181">
        <v>741.46299999999997</v>
      </c>
      <c r="N201" s="181">
        <v>4371.0860000000002</v>
      </c>
      <c r="O201" s="184">
        <v>529649.30156000005</v>
      </c>
      <c r="P201" s="181">
        <v>-1916.481</v>
      </c>
      <c r="Q201" s="181">
        <v>-2827.0949999999998</v>
      </c>
      <c r="R201" s="181">
        <v>74082.527000000002</v>
      </c>
      <c r="S201" s="184">
        <v>598988.25256000005</v>
      </c>
      <c r="V201" s="206">
        <f t="shared" si="30"/>
        <v>8.6894222015293909</v>
      </c>
      <c r="W201" s="205">
        <f t="shared" si="31"/>
        <v>46.023463999999997</v>
      </c>
    </row>
    <row r="202" spans="1:23" ht="14.25">
      <c r="A202" s="207">
        <v>23</v>
      </c>
      <c r="B202" s="181">
        <v>67241.605828</v>
      </c>
      <c r="C202" s="181">
        <v>1627.06754</v>
      </c>
      <c r="D202" s="181">
        <v>97334.68</v>
      </c>
      <c r="E202" s="181">
        <v>8023.942</v>
      </c>
      <c r="F202" s="181">
        <v>0</v>
      </c>
      <c r="G202" s="181">
        <v>56775.58</v>
      </c>
      <c r="H202" s="181">
        <v>150198.52799999999</v>
      </c>
      <c r="I202" s="181">
        <v>58056.237000000001</v>
      </c>
      <c r="J202" s="181">
        <v>27768.474999999999</v>
      </c>
      <c r="K202" s="181">
        <v>13583.168</v>
      </c>
      <c r="L202" s="181">
        <v>66921.247000000003</v>
      </c>
      <c r="M202" s="181">
        <v>818.35400000000004</v>
      </c>
      <c r="N202" s="181">
        <v>4306.3109999999997</v>
      </c>
      <c r="O202" s="184">
        <v>552655.19536799996</v>
      </c>
      <c r="P202" s="181">
        <v>-13076.412</v>
      </c>
      <c r="Q202" s="181">
        <v>-2618.136</v>
      </c>
      <c r="R202" s="181">
        <v>12180.724</v>
      </c>
      <c r="S202" s="184">
        <v>549141.37136800005</v>
      </c>
      <c r="V202" s="206">
        <f t="shared" si="30"/>
        <v>27.177619835815776</v>
      </c>
      <c r="W202" s="205">
        <f t="shared" si="31"/>
        <v>150.19852799999998</v>
      </c>
    </row>
    <row r="203" spans="1:23" ht="14.25">
      <c r="A203" s="207">
        <v>24</v>
      </c>
      <c r="B203" s="181">
        <v>64858.110116000003</v>
      </c>
      <c r="C203" s="181">
        <v>4994.0013680000002</v>
      </c>
      <c r="D203" s="181">
        <v>97248.407999999996</v>
      </c>
      <c r="E203" s="181">
        <v>5379.759</v>
      </c>
      <c r="F203" s="181">
        <v>0</v>
      </c>
      <c r="G203" s="181">
        <v>46532.46</v>
      </c>
      <c r="H203" s="181">
        <v>158950.41399999999</v>
      </c>
      <c r="I203" s="181">
        <v>56673.072999999997</v>
      </c>
      <c r="J203" s="181">
        <v>27241.062999999998</v>
      </c>
      <c r="K203" s="181">
        <v>12481.156000000001</v>
      </c>
      <c r="L203" s="181">
        <v>62805.142</v>
      </c>
      <c r="M203" s="181">
        <v>1030.3985</v>
      </c>
      <c r="N203" s="181">
        <v>4440.5375000000004</v>
      </c>
      <c r="O203" s="184">
        <v>542634.52248399996</v>
      </c>
      <c r="P203" s="181">
        <v>-44191.466999999997</v>
      </c>
      <c r="Q203" s="181">
        <v>-2420.6680000000001</v>
      </c>
      <c r="R203" s="181">
        <v>13560.620999999999</v>
      </c>
      <c r="S203" s="184">
        <v>509583.00848399999</v>
      </c>
      <c r="V203" s="206">
        <f t="shared" si="30"/>
        <v>29.29235192637173</v>
      </c>
      <c r="W203" s="205">
        <f t="shared" si="31"/>
        <v>158.95041399999999</v>
      </c>
    </row>
    <row r="204" spans="1:23" ht="14.25">
      <c r="A204" s="207">
        <v>25</v>
      </c>
      <c r="B204" s="181">
        <v>71035.638223999995</v>
      </c>
      <c r="C204" s="181">
        <v>15652.862288</v>
      </c>
      <c r="D204" s="181">
        <v>97207.387000000002</v>
      </c>
      <c r="E204" s="181">
        <v>5103.7110000000002</v>
      </c>
      <c r="F204" s="181">
        <v>0</v>
      </c>
      <c r="G204" s="181">
        <v>77249.207999999999</v>
      </c>
      <c r="H204" s="181">
        <v>153231.019</v>
      </c>
      <c r="I204" s="181">
        <v>47177.048999999999</v>
      </c>
      <c r="J204" s="181">
        <v>23213.469000000001</v>
      </c>
      <c r="K204" s="181">
        <v>13345.168</v>
      </c>
      <c r="L204" s="181">
        <v>70624.179000000004</v>
      </c>
      <c r="M204" s="181">
        <v>934.51049999999998</v>
      </c>
      <c r="N204" s="181">
        <v>4596.5564999999997</v>
      </c>
      <c r="O204" s="184">
        <v>579370.75751200004</v>
      </c>
      <c r="P204" s="181">
        <v>-5521.3689999999997</v>
      </c>
      <c r="Q204" s="181">
        <v>-2715.2930000000001</v>
      </c>
      <c r="R204" s="181">
        <v>21674.482</v>
      </c>
      <c r="S204" s="184">
        <v>592808.57751199999</v>
      </c>
      <c r="V204" s="206">
        <f t="shared" si="30"/>
        <v>26.447834484781751</v>
      </c>
      <c r="W204" s="205">
        <f t="shared" si="31"/>
        <v>153.231019</v>
      </c>
    </row>
    <row r="205" spans="1:23" ht="14.25">
      <c r="A205" s="207">
        <v>26</v>
      </c>
      <c r="B205" s="181">
        <v>62820.066103999998</v>
      </c>
      <c r="C205" s="181">
        <v>4097.2103999999999</v>
      </c>
      <c r="D205" s="181">
        <v>97125.785999999993</v>
      </c>
      <c r="E205" s="181">
        <v>5082.5460000000003</v>
      </c>
      <c r="F205" s="181">
        <v>0</v>
      </c>
      <c r="G205" s="181">
        <v>61696.258000000002</v>
      </c>
      <c r="H205" s="181">
        <v>203746.046</v>
      </c>
      <c r="I205" s="181">
        <v>57183.383000000002</v>
      </c>
      <c r="J205" s="181">
        <v>22778.377</v>
      </c>
      <c r="K205" s="181">
        <v>13876.17</v>
      </c>
      <c r="L205" s="181">
        <v>70269.006999999998</v>
      </c>
      <c r="M205" s="181">
        <v>737.93100000000004</v>
      </c>
      <c r="N205" s="181">
        <v>4333.848</v>
      </c>
      <c r="O205" s="184">
        <v>603746.62850400002</v>
      </c>
      <c r="P205" s="181">
        <v>-15916.198</v>
      </c>
      <c r="Q205" s="181">
        <v>-2669.76</v>
      </c>
      <c r="R205" s="181">
        <v>22555.348000000002</v>
      </c>
      <c r="S205" s="184">
        <v>607716.01850400004</v>
      </c>
      <c r="V205" s="206">
        <f t="shared" si="30"/>
        <v>33.746945553112951</v>
      </c>
      <c r="W205" s="205">
        <f t="shared" si="31"/>
        <v>203.74604600000001</v>
      </c>
    </row>
    <row r="206" spans="1:23" ht="14.25">
      <c r="A206" s="207">
        <v>27</v>
      </c>
      <c r="B206" s="181">
        <v>68591.122168000002</v>
      </c>
      <c r="C206" s="181">
        <v>3903.6013440000002</v>
      </c>
      <c r="D206" s="181">
        <v>96963.760999999999</v>
      </c>
      <c r="E206" s="181">
        <v>7704.643</v>
      </c>
      <c r="F206" s="181">
        <v>0</v>
      </c>
      <c r="G206" s="181">
        <v>77064.784</v>
      </c>
      <c r="H206" s="181">
        <v>170776.11</v>
      </c>
      <c r="I206" s="181">
        <v>60813.650999999998</v>
      </c>
      <c r="J206" s="181">
        <v>24039.272000000001</v>
      </c>
      <c r="K206" s="181">
        <v>14019.433000000001</v>
      </c>
      <c r="L206" s="181">
        <v>70835.517999999996</v>
      </c>
      <c r="M206" s="181">
        <v>1042.98</v>
      </c>
      <c r="N206" s="181">
        <v>4737.1409999999996</v>
      </c>
      <c r="O206" s="184">
        <v>600492.016512</v>
      </c>
      <c r="P206" s="181">
        <v>-6945.6409999999996</v>
      </c>
      <c r="Q206" s="181">
        <v>-2693.6489999999999</v>
      </c>
      <c r="R206" s="181">
        <v>19835.52</v>
      </c>
      <c r="S206" s="184">
        <v>610688.24651199998</v>
      </c>
      <c r="V206" s="206">
        <f t="shared" si="30"/>
        <v>28.439363938918788</v>
      </c>
      <c r="W206" s="205">
        <f t="shared" si="31"/>
        <v>170.77610999999999</v>
      </c>
    </row>
    <row r="207" spans="1:23" ht="14.25">
      <c r="A207" s="207">
        <v>28</v>
      </c>
      <c r="B207" s="181">
        <v>79837.284088</v>
      </c>
      <c r="C207" s="181">
        <v>11064.227919999999</v>
      </c>
      <c r="D207" s="181">
        <v>96595.085999999996</v>
      </c>
      <c r="E207" s="181">
        <v>10687.050999999999</v>
      </c>
      <c r="F207" s="181">
        <v>0</v>
      </c>
      <c r="G207" s="181">
        <v>96870.433999999994</v>
      </c>
      <c r="H207" s="181">
        <v>117448.058</v>
      </c>
      <c r="I207" s="181">
        <v>61711.298000000003</v>
      </c>
      <c r="J207" s="181">
        <v>24612.061000000002</v>
      </c>
      <c r="K207" s="181">
        <v>14048.902</v>
      </c>
      <c r="L207" s="181">
        <v>70588.918999999994</v>
      </c>
      <c r="M207" s="181">
        <v>1049.711</v>
      </c>
      <c r="N207" s="181">
        <v>4575.9189999999999</v>
      </c>
      <c r="O207" s="184">
        <v>589088.95100799995</v>
      </c>
      <c r="P207" s="181">
        <v>-44.109000000000002</v>
      </c>
      <c r="Q207" s="181">
        <v>-2772.3609999999999</v>
      </c>
      <c r="R207" s="181">
        <v>20690.527999999998</v>
      </c>
      <c r="S207" s="184">
        <v>606963.00900800002</v>
      </c>
      <c r="V207" s="206">
        <f t="shared" si="30"/>
        <v>19.937236609010007</v>
      </c>
      <c r="W207" s="205">
        <f t="shared" si="31"/>
        <v>117.448058</v>
      </c>
    </row>
    <row r="208" spans="1:23" ht="14.25">
      <c r="A208" s="207">
        <v>29</v>
      </c>
      <c r="B208" s="181">
        <v>99231.103208</v>
      </c>
      <c r="C208" s="181">
        <v>5157.1538</v>
      </c>
      <c r="D208" s="181">
        <v>96630.061000000002</v>
      </c>
      <c r="E208" s="181">
        <v>10538.296</v>
      </c>
      <c r="F208" s="181">
        <v>0</v>
      </c>
      <c r="G208" s="181">
        <v>111510.572</v>
      </c>
      <c r="H208" s="181">
        <v>72697.546000000002</v>
      </c>
      <c r="I208" s="181">
        <v>63253.180999999997</v>
      </c>
      <c r="J208" s="181">
        <v>26245.391</v>
      </c>
      <c r="K208" s="181">
        <v>11999.347</v>
      </c>
      <c r="L208" s="181">
        <v>70354.910999999993</v>
      </c>
      <c r="M208" s="181">
        <v>1040.6990000000001</v>
      </c>
      <c r="N208" s="181">
        <v>4623.5559999999996</v>
      </c>
      <c r="O208" s="184">
        <v>573281.81700799998</v>
      </c>
      <c r="P208" s="181">
        <v>-2117.7840000000001</v>
      </c>
      <c r="Q208" s="181">
        <v>-2647.7269999999999</v>
      </c>
      <c r="R208" s="181">
        <v>37569.284</v>
      </c>
      <c r="S208" s="184">
        <v>606085.59000800003</v>
      </c>
      <c r="V208" s="206">
        <f t="shared" si="30"/>
        <v>12.680943969130897</v>
      </c>
      <c r="W208" s="205">
        <f t="shared" si="31"/>
        <v>72.697546000000003</v>
      </c>
    </row>
    <row r="209" spans="1:23" ht="14.25">
      <c r="A209" s="207">
        <v>30</v>
      </c>
      <c r="B209" s="181">
        <v>77734.095587999996</v>
      </c>
      <c r="C209" s="181">
        <v>661.66491599999995</v>
      </c>
      <c r="D209" s="181">
        <v>96684.645000000004</v>
      </c>
      <c r="E209" s="181">
        <v>10521.799000000001</v>
      </c>
      <c r="F209" s="181">
        <v>0</v>
      </c>
      <c r="G209" s="181">
        <v>80353.138999999996</v>
      </c>
      <c r="H209" s="181">
        <v>97010.528999999995</v>
      </c>
      <c r="I209" s="181">
        <v>60058.648000000001</v>
      </c>
      <c r="J209" s="181">
        <v>24315.815999999999</v>
      </c>
      <c r="K209" s="181">
        <v>10947.55</v>
      </c>
      <c r="L209" s="181">
        <v>66534.198999999993</v>
      </c>
      <c r="M209" s="181">
        <v>1055.7294999999999</v>
      </c>
      <c r="N209" s="181">
        <v>4739.6514999999999</v>
      </c>
      <c r="O209" s="184">
        <v>530617.46650400001</v>
      </c>
      <c r="P209" s="181">
        <v>-8764.2549999999992</v>
      </c>
      <c r="Q209" s="181">
        <v>-2448.2310000000002</v>
      </c>
      <c r="R209" s="181">
        <v>30220.32</v>
      </c>
      <c r="S209" s="184">
        <v>549625.30050400004</v>
      </c>
      <c r="V209" s="206">
        <f t="shared" si="30"/>
        <v>18.282573628636609</v>
      </c>
      <c r="W209" s="205">
        <f t="shared" si="31"/>
        <v>97.010528999999991</v>
      </c>
    </row>
    <row r="210" spans="1:23" ht="14.25">
      <c r="A210" s="207">
        <v>31</v>
      </c>
      <c r="B210" s="181">
        <v>71738.090920000002</v>
      </c>
      <c r="C210" s="181">
        <v>1581.9725040000001</v>
      </c>
      <c r="D210" s="181">
        <v>94268.12</v>
      </c>
      <c r="E210" s="181">
        <v>10269.858</v>
      </c>
      <c r="F210" s="181">
        <v>0</v>
      </c>
      <c r="G210" s="181">
        <v>93425.042000000001</v>
      </c>
      <c r="H210" s="181">
        <v>91770.896999999997</v>
      </c>
      <c r="I210" s="181">
        <v>43457.678999999996</v>
      </c>
      <c r="J210" s="181">
        <v>8477.1890000000003</v>
      </c>
      <c r="K210" s="181">
        <v>10783.263000000001</v>
      </c>
      <c r="L210" s="181">
        <v>62751.99</v>
      </c>
      <c r="M210" s="181">
        <v>950.23800000000006</v>
      </c>
      <c r="N210" s="181">
        <v>4756.79</v>
      </c>
      <c r="O210" s="184">
        <v>494231.12942399998</v>
      </c>
      <c r="P210" s="181">
        <v>-6649.9719999999998</v>
      </c>
      <c r="Q210" s="181">
        <v>-2403.259</v>
      </c>
      <c r="R210" s="181">
        <v>22352.038</v>
      </c>
      <c r="S210" s="184">
        <v>507529.93642400001</v>
      </c>
      <c r="V210" s="206">
        <f t="shared" si="30"/>
        <v>18.568416988819397</v>
      </c>
      <c r="W210" s="205">
        <f t="shared" si="31"/>
        <v>91.770896999999991</v>
      </c>
    </row>
    <row r="211" spans="1:23">
      <c r="H211">
        <f>MAX(H180:H210)</f>
        <v>265797.00699999998</v>
      </c>
    </row>
    <row r="215" spans="1:23">
      <c r="A215" s="177" t="s">
        <v>31</v>
      </c>
      <c r="B215" s="350" t="s">
        <v>639</v>
      </c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</row>
    <row r="216" spans="1:23">
      <c r="A216" s="177" t="s">
        <v>105</v>
      </c>
      <c r="B216" s="352" t="s">
        <v>98</v>
      </c>
      <c r="C216" s="353"/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</row>
    <row r="217" spans="1:23">
      <c r="A217" s="177" t="s">
        <v>106</v>
      </c>
      <c r="B217" s="357" t="s">
        <v>121</v>
      </c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</row>
    <row r="218" spans="1:23">
      <c r="A218" s="186" t="s">
        <v>107</v>
      </c>
      <c r="B218" s="332" t="s">
        <v>2</v>
      </c>
      <c r="C218" s="332" t="s">
        <v>81</v>
      </c>
      <c r="D218" s="332" t="s">
        <v>3</v>
      </c>
      <c r="E218" s="332" t="s">
        <v>4</v>
      </c>
      <c r="F218" s="332" t="s">
        <v>95</v>
      </c>
      <c r="G218" s="332" t="s">
        <v>11</v>
      </c>
      <c r="H218" s="332" t="s">
        <v>5</v>
      </c>
      <c r="I218" s="332" t="s">
        <v>6</v>
      </c>
      <c r="J218" s="332" t="s">
        <v>7</v>
      </c>
      <c r="K218" s="332" t="s">
        <v>8</v>
      </c>
      <c r="L218" s="332" t="s">
        <v>9</v>
      </c>
      <c r="M218" s="332" t="s">
        <v>69</v>
      </c>
      <c r="N218" s="332" t="s">
        <v>70</v>
      </c>
      <c r="O218" s="202" t="s">
        <v>10</v>
      </c>
      <c r="P218" s="332" t="s">
        <v>123</v>
      </c>
      <c r="Q218" s="332" t="s">
        <v>97</v>
      </c>
      <c r="R218" s="332" t="s">
        <v>124</v>
      </c>
      <c r="S218" s="202" t="s">
        <v>125</v>
      </c>
      <c r="V218" s="204" t="s">
        <v>130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3.5347583440000001</v>
      </c>
      <c r="C220" s="181">
        <v>0.546578656</v>
      </c>
      <c r="D220" s="181">
        <v>3.7564479999999998</v>
      </c>
      <c r="E220" s="181">
        <v>5.5948999999999999E-2</v>
      </c>
      <c r="F220" s="181">
        <v>0</v>
      </c>
      <c r="G220" s="181">
        <v>2.0229759999999999</v>
      </c>
      <c r="H220" s="181">
        <v>12.726307</v>
      </c>
      <c r="I220" s="181">
        <v>9.2E-5</v>
      </c>
      <c r="J220" s="181">
        <v>9.1183E-2</v>
      </c>
      <c r="K220" s="181">
        <v>0.48940499999999998</v>
      </c>
      <c r="L220" s="181">
        <v>2.280589</v>
      </c>
      <c r="M220" s="181">
        <v>4.7377000000000002E-2</v>
      </c>
      <c r="N220" s="181">
        <v>0.197243</v>
      </c>
      <c r="O220" s="184">
        <v>25.748906000000002</v>
      </c>
      <c r="P220" s="181">
        <v>-1.570387</v>
      </c>
      <c r="Q220" s="181">
        <v>-9.1928999999999997E-2</v>
      </c>
      <c r="R220" s="181">
        <v>-2.3838430000000002</v>
      </c>
      <c r="S220" s="184">
        <v>21.702746999999999</v>
      </c>
      <c r="V220" s="206">
        <f>IFERROR(H220/O220*100,"")</f>
        <v>49.42465128421378</v>
      </c>
    </row>
    <row r="221" spans="1:23" ht="14.25">
      <c r="A221" s="207">
        <v>2</v>
      </c>
      <c r="B221" s="181">
        <v>3.7510454420000001</v>
      </c>
      <c r="C221" s="181">
        <v>0.64634155800000004</v>
      </c>
      <c r="D221" s="181">
        <v>3.7560340000000001</v>
      </c>
      <c r="E221" s="181">
        <v>-4.879E-2</v>
      </c>
      <c r="F221" s="181">
        <v>0</v>
      </c>
      <c r="G221" s="181">
        <v>2.0771320000000002</v>
      </c>
      <c r="H221" s="181">
        <v>12.403930000000001</v>
      </c>
      <c r="I221" s="181">
        <v>1.34E-4</v>
      </c>
      <c r="J221" s="181">
        <v>9.0409000000000003E-2</v>
      </c>
      <c r="K221" s="181">
        <v>0.490643</v>
      </c>
      <c r="L221" s="181">
        <v>2.2640470000000001</v>
      </c>
      <c r="M221" s="181">
        <v>4.6907499999999998E-2</v>
      </c>
      <c r="N221" s="181">
        <v>0.1993885</v>
      </c>
      <c r="O221" s="184">
        <v>25.677222</v>
      </c>
      <c r="P221" s="181">
        <v>-1.576514</v>
      </c>
      <c r="Q221" s="181">
        <v>-8.2381999999999997E-2</v>
      </c>
      <c r="R221" s="181">
        <v>-3.5882679999999998</v>
      </c>
      <c r="S221" s="184">
        <v>20.430057999999999</v>
      </c>
      <c r="V221" s="206">
        <f t="shared" ref="V221:V246" si="32">IFERROR(H221/O221*100,"")</f>
        <v>48.307133848046334</v>
      </c>
    </row>
    <row r="222" spans="1:23" ht="14.25">
      <c r="A222" s="207">
        <v>3</v>
      </c>
      <c r="B222" s="181">
        <v>2.995802222</v>
      </c>
      <c r="C222" s="181">
        <v>0.29308177800000002</v>
      </c>
      <c r="D222" s="181">
        <v>3.754632</v>
      </c>
      <c r="E222" s="181">
        <v>-4.6455999999999997E-2</v>
      </c>
      <c r="F222" s="181">
        <v>0</v>
      </c>
      <c r="G222" s="181">
        <v>2.0530620000000002</v>
      </c>
      <c r="H222" s="181">
        <v>12.402450999999999</v>
      </c>
      <c r="I222" s="181">
        <v>1.8599999999999999E-4</v>
      </c>
      <c r="J222" s="181">
        <v>9.0712000000000001E-2</v>
      </c>
      <c r="K222" s="181">
        <v>0.48898000000000003</v>
      </c>
      <c r="L222" s="181">
        <v>2.2297250000000002</v>
      </c>
      <c r="M222" s="181">
        <v>4.6834500000000001E-2</v>
      </c>
      <c r="N222" s="181">
        <v>0.20498250000000001</v>
      </c>
      <c r="O222" s="184">
        <v>24.513992999999999</v>
      </c>
      <c r="P222" s="181">
        <v>-1.8223689999999999</v>
      </c>
      <c r="Q222" s="181">
        <v>-8.1864000000000006E-2</v>
      </c>
      <c r="R222" s="181">
        <v>-3.334981</v>
      </c>
      <c r="S222" s="184">
        <v>19.274778999999999</v>
      </c>
      <c r="V222" s="206">
        <f t="shared" si="32"/>
        <v>50.593352947436998</v>
      </c>
    </row>
    <row r="223" spans="1:23" ht="14.25">
      <c r="A223" s="207">
        <v>4</v>
      </c>
      <c r="B223" s="181">
        <v>2.8894136960000001</v>
      </c>
      <c r="C223" s="181">
        <v>0.291622304</v>
      </c>
      <c r="D223" s="181">
        <v>3.755261</v>
      </c>
      <c r="E223" s="181">
        <v>-4.6498999999999999E-2</v>
      </c>
      <c r="F223" s="181">
        <v>0</v>
      </c>
      <c r="G223" s="181">
        <v>2.0858539999999999</v>
      </c>
      <c r="H223" s="181">
        <v>12.152063</v>
      </c>
      <c r="I223" s="181">
        <v>2.92E-4</v>
      </c>
      <c r="J223" s="181">
        <v>9.0288999999999994E-2</v>
      </c>
      <c r="K223" s="181">
        <v>0.48040699999999997</v>
      </c>
      <c r="L223" s="181">
        <v>2.2069960000000002</v>
      </c>
      <c r="M223" s="181">
        <v>4.5773500000000002E-2</v>
      </c>
      <c r="N223" s="181">
        <v>0.20653150000000001</v>
      </c>
      <c r="O223" s="184">
        <v>24.158003999999998</v>
      </c>
      <c r="P223" s="181">
        <v>-2.1266219999999998</v>
      </c>
      <c r="Q223" s="181">
        <v>-8.1950999999999996E-2</v>
      </c>
      <c r="R223" s="181">
        <v>-3.3933789999999999</v>
      </c>
      <c r="S223" s="184">
        <v>18.556052000000001</v>
      </c>
      <c r="V223" s="206">
        <f t="shared" si="32"/>
        <v>50.302429786831723</v>
      </c>
    </row>
    <row r="224" spans="1:23" ht="14.25">
      <c r="A224" s="207">
        <v>5</v>
      </c>
      <c r="B224" s="181">
        <v>2.6750046119999999</v>
      </c>
      <c r="C224" s="181">
        <v>0.29038938800000003</v>
      </c>
      <c r="D224" s="181">
        <v>3.754197</v>
      </c>
      <c r="E224" s="181">
        <v>-4.6309999999999997E-2</v>
      </c>
      <c r="F224" s="181">
        <v>0</v>
      </c>
      <c r="G224" s="181">
        <v>2.0592039999999998</v>
      </c>
      <c r="H224" s="181">
        <v>11.848860999999999</v>
      </c>
      <c r="I224" s="181">
        <v>3.7100000000000002E-4</v>
      </c>
      <c r="J224" s="181">
        <v>9.0298000000000003E-2</v>
      </c>
      <c r="K224" s="181">
        <v>0.48436899999999999</v>
      </c>
      <c r="L224" s="181">
        <v>2.1905939999999999</v>
      </c>
      <c r="M224" s="181">
        <v>4.7320500000000001E-2</v>
      </c>
      <c r="N224" s="181">
        <v>0.20725950000000001</v>
      </c>
      <c r="O224" s="184">
        <v>23.601558000000001</v>
      </c>
      <c r="P224" s="181">
        <v>-2.643856</v>
      </c>
      <c r="Q224" s="181">
        <v>-8.1821000000000005E-2</v>
      </c>
      <c r="R224" s="181">
        <v>-2.7360959999999999</v>
      </c>
      <c r="S224" s="184">
        <v>18.139785</v>
      </c>
      <c r="V224" s="206">
        <f t="shared" si="32"/>
        <v>50.203723838909276</v>
      </c>
    </row>
    <row r="225" spans="1:22" ht="14.25">
      <c r="A225" s="207">
        <v>6</v>
      </c>
      <c r="B225" s="181">
        <v>2.564995052</v>
      </c>
      <c r="C225" s="181">
        <v>0.290348948</v>
      </c>
      <c r="D225" s="181">
        <v>3.7545570000000001</v>
      </c>
      <c r="E225" s="181">
        <v>-4.6607999999999997E-2</v>
      </c>
      <c r="F225" s="181">
        <v>0</v>
      </c>
      <c r="G225" s="181">
        <v>2.0139849999999999</v>
      </c>
      <c r="H225" s="181">
        <v>11.848088000000001</v>
      </c>
      <c r="I225" s="181">
        <v>5.1800000000000001E-4</v>
      </c>
      <c r="J225" s="181">
        <v>8.9619000000000004E-2</v>
      </c>
      <c r="K225" s="181">
        <v>0.48598200000000003</v>
      </c>
      <c r="L225" s="181">
        <v>2.1784370000000002</v>
      </c>
      <c r="M225" s="181">
        <v>4.6866999999999999E-2</v>
      </c>
      <c r="N225" s="181">
        <v>0.202958</v>
      </c>
      <c r="O225" s="184">
        <v>23.429746999999999</v>
      </c>
      <c r="P225" s="181">
        <v>-2.634099</v>
      </c>
      <c r="Q225" s="181">
        <v>-8.1906999999999994E-2</v>
      </c>
      <c r="R225" s="181">
        <v>-2.900083</v>
      </c>
      <c r="S225" s="184">
        <v>17.813658</v>
      </c>
      <c r="V225" s="206">
        <f t="shared" si="32"/>
        <v>50.56856994657263</v>
      </c>
    </row>
    <row r="226" spans="1:22" ht="14.25">
      <c r="A226" s="207">
        <v>7</v>
      </c>
      <c r="B226" s="181">
        <v>2.7970225480000002</v>
      </c>
      <c r="C226" s="181">
        <v>0.35761045200000002</v>
      </c>
      <c r="D226" s="181">
        <v>3.7544520000000001</v>
      </c>
      <c r="E226" s="181">
        <v>-4.6493E-2</v>
      </c>
      <c r="F226" s="181">
        <v>0</v>
      </c>
      <c r="G226" s="181">
        <v>2.143052</v>
      </c>
      <c r="H226" s="181">
        <v>11.327500000000001</v>
      </c>
      <c r="I226" s="181">
        <v>1.222E-3</v>
      </c>
      <c r="J226" s="181">
        <v>4.3244999999999999E-2</v>
      </c>
      <c r="K226" s="181">
        <v>0.48409999999999997</v>
      </c>
      <c r="L226" s="181">
        <v>2.1573579999999999</v>
      </c>
      <c r="M226" s="181">
        <v>4.6640000000000001E-2</v>
      </c>
      <c r="N226" s="181">
        <v>0.19741800000000001</v>
      </c>
      <c r="O226" s="184">
        <v>23.263127000000001</v>
      </c>
      <c r="P226" s="181">
        <v>-2.5080629999999999</v>
      </c>
      <c r="Q226" s="181">
        <v>-8.1864000000000006E-2</v>
      </c>
      <c r="R226" s="181">
        <v>-2.8845779999999999</v>
      </c>
      <c r="S226" s="184">
        <v>17.788622</v>
      </c>
      <c r="V226" s="206">
        <f t="shared" si="32"/>
        <v>48.692937970033007</v>
      </c>
    </row>
    <row r="227" spans="1:22" ht="14.25">
      <c r="A227" s="207">
        <v>8</v>
      </c>
      <c r="B227" s="181">
        <v>2.582223146</v>
      </c>
      <c r="C227" s="181">
        <v>0.39329685399999997</v>
      </c>
      <c r="D227" s="181">
        <v>3.7545929999999998</v>
      </c>
      <c r="E227" s="181">
        <v>-4.6697000000000002E-2</v>
      </c>
      <c r="F227" s="181">
        <v>0</v>
      </c>
      <c r="G227" s="181">
        <v>1.993663</v>
      </c>
      <c r="H227" s="181">
        <v>10.890696999999999</v>
      </c>
      <c r="I227" s="181">
        <v>0.127412</v>
      </c>
      <c r="J227" s="181">
        <v>2.3643999999999998E-2</v>
      </c>
      <c r="K227" s="181">
        <v>0.47332999999999997</v>
      </c>
      <c r="L227" s="181">
        <v>2.1234150000000001</v>
      </c>
      <c r="M227" s="181">
        <v>4.6186499999999998E-2</v>
      </c>
      <c r="N227" s="181">
        <v>0.19582150000000001</v>
      </c>
      <c r="O227" s="184">
        <v>22.557585</v>
      </c>
      <c r="P227" s="181">
        <v>-2.456928</v>
      </c>
      <c r="Q227" s="181">
        <v>-8.1864000000000006E-2</v>
      </c>
      <c r="R227" s="181">
        <v>-2.6229710000000002</v>
      </c>
      <c r="S227" s="184">
        <v>17.395821999999999</v>
      </c>
      <c r="V227" s="206">
        <f t="shared" si="32"/>
        <v>48.279534356182182</v>
      </c>
    </row>
    <row r="228" spans="1:22" ht="14.25">
      <c r="A228" s="207">
        <v>9</v>
      </c>
      <c r="B228" s="181">
        <v>2.6655391499999999</v>
      </c>
      <c r="C228" s="181">
        <v>0.34927685000000003</v>
      </c>
      <c r="D228" s="181">
        <v>3.7553550000000002</v>
      </c>
      <c r="E228" s="181">
        <v>-4.5981000000000001E-2</v>
      </c>
      <c r="F228" s="181">
        <v>0</v>
      </c>
      <c r="G228" s="181">
        <v>2.0403039999999999</v>
      </c>
      <c r="H228" s="181">
        <v>10.946104</v>
      </c>
      <c r="I228" s="181">
        <v>1.2914190000000001</v>
      </c>
      <c r="J228" s="181">
        <v>1.9394000000000002E-2</v>
      </c>
      <c r="K228" s="181">
        <v>0.478796</v>
      </c>
      <c r="L228" s="181">
        <v>2.0929600000000002</v>
      </c>
      <c r="M228" s="181">
        <v>4.66525E-2</v>
      </c>
      <c r="N228" s="181">
        <v>0.1950595</v>
      </c>
      <c r="O228" s="184">
        <v>23.834879000000001</v>
      </c>
      <c r="P228" s="181">
        <v>-1.9337120000000001</v>
      </c>
      <c r="Q228" s="181">
        <v>-8.2295999999999994E-2</v>
      </c>
      <c r="R228" s="181">
        <v>-3.922914</v>
      </c>
      <c r="S228" s="184">
        <v>17.895956999999999</v>
      </c>
      <c r="V228" s="206">
        <f t="shared" si="32"/>
        <v>45.92473072760302</v>
      </c>
    </row>
    <row r="229" spans="1:22" ht="14.25">
      <c r="A229" s="207">
        <v>10</v>
      </c>
      <c r="B229" s="181">
        <v>2.9437749499999999</v>
      </c>
      <c r="C229" s="181">
        <v>0.40546565000000001</v>
      </c>
      <c r="D229" s="181">
        <v>3.754346</v>
      </c>
      <c r="E229" s="181">
        <v>-4.5377000000000001E-2</v>
      </c>
      <c r="F229" s="181">
        <v>0</v>
      </c>
      <c r="G229" s="181">
        <v>2.1255440000000001</v>
      </c>
      <c r="H229" s="181">
        <v>11.065968</v>
      </c>
      <c r="I229" s="181">
        <v>2.8711929999999999</v>
      </c>
      <c r="J229" s="181">
        <v>0.19886799999999999</v>
      </c>
      <c r="K229" s="181">
        <v>0.47987099999999999</v>
      </c>
      <c r="L229" s="181">
        <v>2.108555</v>
      </c>
      <c r="M229" s="181">
        <v>4.6417E-2</v>
      </c>
      <c r="N229" s="181">
        <v>0.197325</v>
      </c>
      <c r="O229" s="184">
        <v>26.151950599999999</v>
      </c>
      <c r="P229" s="181">
        <v>-1.809523</v>
      </c>
      <c r="Q229" s="181">
        <v>-0.10134799999999999</v>
      </c>
      <c r="R229" s="181">
        <v>-4.7698349999999996</v>
      </c>
      <c r="S229" s="184">
        <v>19.471244599999999</v>
      </c>
      <c r="V229" s="206">
        <f t="shared" si="32"/>
        <v>42.314120920678093</v>
      </c>
    </row>
    <row r="230" spans="1:22" ht="14.25">
      <c r="A230" s="207">
        <v>11</v>
      </c>
      <c r="B230" s="181">
        <v>2.4809958000000001</v>
      </c>
      <c r="C230" s="181">
        <v>0.57730340000000002</v>
      </c>
      <c r="D230" s="181">
        <v>3.7538079999999998</v>
      </c>
      <c r="E230" s="181">
        <v>-4.2459999999999998E-2</v>
      </c>
      <c r="F230" s="181">
        <v>0</v>
      </c>
      <c r="G230" s="181">
        <v>1.866973</v>
      </c>
      <c r="H230" s="181">
        <v>10.950513000000001</v>
      </c>
      <c r="I230" s="181">
        <v>4.09436</v>
      </c>
      <c r="J230" s="181">
        <v>0.86341599999999996</v>
      </c>
      <c r="K230" s="181">
        <v>0.48414299999999999</v>
      </c>
      <c r="L230" s="181">
        <v>2.1122749999999999</v>
      </c>
      <c r="M230" s="181">
        <v>4.6096999999999999E-2</v>
      </c>
      <c r="N230" s="181">
        <v>0.20028000000000001</v>
      </c>
      <c r="O230" s="184">
        <v>27.387704200000002</v>
      </c>
      <c r="P230" s="181">
        <v>-1.99851</v>
      </c>
      <c r="Q230" s="181">
        <v>-0.101822</v>
      </c>
      <c r="R230" s="181">
        <v>-4.3167410000000004</v>
      </c>
      <c r="S230" s="184">
        <v>20.9706312</v>
      </c>
      <c r="V230" s="206">
        <f t="shared" si="32"/>
        <v>39.983318499547693</v>
      </c>
    </row>
    <row r="231" spans="1:22" ht="14.25">
      <c r="A231" s="207">
        <v>12</v>
      </c>
      <c r="B231" s="181">
        <v>2.4183940000000002</v>
      </c>
      <c r="C231" s="181">
        <v>0.71020220000000001</v>
      </c>
      <c r="D231" s="181">
        <v>3.753841</v>
      </c>
      <c r="E231" s="181">
        <v>-4.1713E-2</v>
      </c>
      <c r="F231" s="181">
        <v>0</v>
      </c>
      <c r="G231" s="181">
        <v>1.820897</v>
      </c>
      <c r="H231" s="181">
        <v>10.739457</v>
      </c>
      <c r="I231" s="181">
        <v>5.0431499999999998</v>
      </c>
      <c r="J231" s="181">
        <v>1.1488069999999999</v>
      </c>
      <c r="K231" s="181">
        <v>0.47352899999999998</v>
      </c>
      <c r="L231" s="181">
        <v>2.1051709999999999</v>
      </c>
      <c r="M231" s="181">
        <v>4.6545000000000003E-2</v>
      </c>
      <c r="N231" s="181">
        <v>0.20208899999999999</v>
      </c>
      <c r="O231" s="184">
        <v>28.4203692</v>
      </c>
      <c r="P231" s="181">
        <v>-2.2115580000000001</v>
      </c>
      <c r="Q231" s="181">
        <v>-0.101865</v>
      </c>
      <c r="R231" s="181">
        <v>-4.1363700000000003</v>
      </c>
      <c r="S231" s="184">
        <v>21.9705762</v>
      </c>
      <c r="V231" s="206">
        <f t="shared" si="32"/>
        <v>37.787887006056202</v>
      </c>
    </row>
    <row r="232" spans="1:22" ht="14.25">
      <c r="A232" s="207">
        <v>13</v>
      </c>
      <c r="B232" s="181">
        <v>2.391096278</v>
      </c>
      <c r="C232" s="181">
        <v>0.59969212199999999</v>
      </c>
      <c r="D232" s="181">
        <v>3.7542140000000002</v>
      </c>
      <c r="E232" s="181">
        <v>-4.1236000000000002E-2</v>
      </c>
      <c r="F232" s="181">
        <v>0</v>
      </c>
      <c r="G232" s="181">
        <v>1.8873880000000001</v>
      </c>
      <c r="H232" s="181">
        <v>12.404408</v>
      </c>
      <c r="I232" s="181">
        <v>5.5062350000000002</v>
      </c>
      <c r="J232" s="181">
        <v>1.2692079999999999</v>
      </c>
      <c r="K232" s="181">
        <v>0.47107700000000002</v>
      </c>
      <c r="L232" s="181">
        <v>2.1036630000000001</v>
      </c>
      <c r="M232" s="181">
        <v>4.6858499999999997E-2</v>
      </c>
      <c r="N232" s="181">
        <v>0.20401050000000001</v>
      </c>
      <c r="O232" s="184">
        <v>30.5966144</v>
      </c>
      <c r="P232" s="181">
        <v>-2.2464689999999998</v>
      </c>
      <c r="Q232" s="181">
        <v>-0.102384</v>
      </c>
      <c r="R232" s="181">
        <v>-5.3141860000000003</v>
      </c>
      <c r="S232" s="184">
        <v>22.933575399999999</v>
      </c>
      <c r="V232" s="206">
        <f t="shared" si="32"/>
        <v>40.54176660800745</v>
      </c>
    </row>
    <row r="233" spans="1:22" ht="14.25">
      <c r="A233" s="207">
        <v>14</v>
      </c>
      <c r="B233" s="181">
        <v>2.612672452</v>
      </c>
      <c r="C233" s="181">
        <v>0.47987974799999999</v>
      </c>
      <c r="D233" s="181">
        <v>3.7563949999999999</v>
      </c>
      <c r="E233" s="181">
        <v>-4.1265999999999997E-2</v>
      </c>
      <c r="F233" s="181">
        <v>0</v>
      </c>
      <c r="G233" s="181">
        <v>1.8574109999999999</v>
      </c>
      <c r="H233" s="181">
        <v>12.30137</v>
      </c>
      <c r="I233" s="181">
        <v>5.6475730000000004</v>
      </c>
      <c r="J233" s="181">
        <v>1.3919360000000001</v>
      </c>
      <c r="K233" s="181">
        <v>0.47099099999999999</v>
      </c>
      <c r="L233" s="181">
        <v>2.0717699999999999</v>
      </c>
      <c r="M233" s="181">
        <v>4.6580999999999997E-2</v>
      </c>
      <c r="N233" s="181">
        <v>0.20587</v>
      </c>
      <c r="O233" s="184">
        <v>30.801183200000001</v>
      </c>
      <c r="P233" s="181">
        <v>-2.2020599999999999</v>
      </c>
      <c r="Q233" s="181">
        <v>-0.12679199999999999</v>
      </c>
      <c r="R233" s="181">
        <v>-4.5419619999999998</v>
      </c>
      <c r="S233" s="184">
        <v>23.930369200000001</v>
      </c>
      <c r="V233" s="206">
        <f t="shared" si="32"/>
        <v>39.937978746219073</v>
      </c>
    </row>
    <row r="234" spans="1:22" ht="14.25">
      <c r="A234" s="207">
        <v>15</v>
      </c>
      <c r="B234" s="181">
        <v>2.3443839359999998</v>
      </c>
      <c r="C234" s="181">
        <v>0.47091046399999997</v>
      </c>
      <c r="D234" s="181">
        <v>3.756278</v>
      </c>
      <c r="E234" s="181">
        <v>-4.1600999999999999E-2</v>
      </c>
      <c r="F234" s="181">
        <v>0</v>
      </c>
      <c r="G234" s="181">
        <v>1.7853060000000001</v>
      </c>
      <c r="H234" s="181">
        <v>9.6710989999999999</v>
      </c>
      <c r="I234" s="181">
        <v>5.678439</v>
      </c>
      <c r="J234" s="181">
        <v>1.3533200000000001</v>
      </c>
      <c r="K234" s="181">
        <v>0.46455800000000003</v>
      </c>
      <c r="L234" s="181">
        <v>2.1009769999999999</v>
      </c>
      <c r="M234" s="181">
        <v>4.7685999999999999E-2</v>
      </c>
      <c r="N234" s="181">
        <v>0.20105400000000001</v>
      </c>
      <c r="O234" s="184">
        <v>27.832410400000001</v>
      </c>
      <c r="P234" s="181">
        <v>-2.0858270000000001</v>
      </c>
      <c r="Q234" s="181">
        <v>-0.102039</v>
      </c>
      <c r="R234" s="181">
        <v>-2.015374</v>
      </c>
      <c r="S234" s="184">
        <v>23.6291704</v>
      </c>
      <c r="V234" s="206">
        <f t="shared" si="32"/>
        <v>34.747615679021457</v>
      </c>
    </row>
    <row r="235" spans="1:22" ht="14.25">
      <c r="A235" s="207">
        <v>16</v>
      </c>
      <c r="B235" s="181">
        <v>2.2079290619999998</v>
      </c>
      <c r="C235" s="181">
        <v>0.50768913800000004</v>
      </c>
      <c r="D235" s="181">
        <v>3.753851</v>
      </c>
      <c r="E235" s="181">
        <v>-4.1541000000000002E-2</v>
      </c>
      <c r="F235" s="181">
        <v>0</v>
      </c>
      <c r="G235" s="181">
        <v>1.9296219999999999</v>
      </c>
      <c r="H235" s="181">
        <v>10.884793</v>
      </c>
      <c r="I235" s="181">
        <v>5.6521790000000003</v>
      </c>
      <c r="J235" s="181">
        <v>1.357826</v>
      </c>
      <c r="K235" s="181">
        <v>0.450465</v>
      </c>
      <c r="L235" s="181">
        <v>2.0930599999999999</v>
      </c>
      <c r="M235" s="181">
        <v>4.6275999999999998E-2</v>
      </c>
      <c r="N235" s="181">
        <v>0.195184</v>
      </c>
      <c r="O235" s="184">
        <v>29.037333199999999</v>
      </c>
      <c r="P235" s="181">
        <v>-1.7898419999999999</v>
      </c>
      <c r="Q235" s="181">
        <v>-0.10152</v>
      </c>
      <c r="R235" s="181">
        <v>-5.4724550000000001</v>
      </c>
      <c r="S235" s="184">
        <v>21.673516200000002</v>
      </c>
      <c r="V235" s="206">
        <f t="shared" si="32"/>
        <v>37.485511927107687</v>
      </c>
    </row>
    <row r="236" spans="1:22" ht="14.25">
      <c r="A236" s="207">
        <v>17</v>
      </c>
      <c r="B236" s="181">
        <v>2.2852752160000001</v>
      </c>
      <c r="C236" s="181">
        <v>0.55198818400000005</v>
      </c>
      <c r="D236" s="181">
        <v>3.75373</v>
      </c>
      <c r="E236" s="181">
        <v>-4.1350999999999999E-2</v>
      </c>
      <c r="F236" s="181">
        <v>0</v>
      </c>
      <c r="G236" s="181">
        <v>1.955484</v>
      </c>
      <c r="H236" s="181">
        <v>9.5965849999999993</v>
      </c>
      <c r="I236" s="181">
        <v>5.403632</v>
      </c>
      <c r="J236" s="181">
        <v>1.444896</v>
      </c>
      <c r="K236" s="181">
        <v>0.45040799999999998</v>
      </c>
      <c r="L236" s="181">
        <v>2.0796809999999999</v>
      </c>
      <c r="M236" s="181">
        <v>4.5987500000000001E-2</v>
      </c>
      <c r="N236" s="181">
        <v>0.19300149999999999</v>
      </c>
      <c r="O236" s="184">
        <v>27.719317400000001</v>
      </c>
      <c r="P236" s="181">
        <v>-1.7168410000000001</v>
      </c>
      <c r="Q236" s="181">
        <v>-0.101822</v>
      </c>
      <c r="R236" s="181">
        <v>-5.4964769999999996</v>
      </c>
      <c r="S236" s="184">
        <v>20.404177399999998</v>
      </c>
      <c r="V236" s="206">
        <f t="shared" si="32"/>
        <v>34.620567532445804</v>
      </c>
    </row>
    <row r="237" spans="1:22" ht="14.25">
      <c r="A237" s="207">
        <v>18</v>
      </c>
      <c r="B237" s="181">
        <v>2.0502468619999998</v>
      </c>
      <c r="C237" s="181">
        <v>0.45580773800000002</v>
      </c>
      <c r="D237" s="181">
        <v>3.753638</v>
      </c>
      <c r="E237" s="181">
        <v>-4.2597000000000003E-2</v>
      </c>
      <c r="F237" s="181">
        <v>0</v>
      </c>
      <c r="G237" s="181">
        <v>1.632987</v>
      </c>
      <c r="H237" s="181">
        <v>9.3229360000000003</v>
      </c>
      <c r="I237" s="181">
        <v>4.6897039999999999</v>
      </c>
      <c r="J237" s="181">
        <v>1.5566059999999999</v>
      </c>
      <c r="K237" s="181">
        <v>0.460922</v>
      </c>
      <c r="L237" s="181">
        <v>2.0796049999999999</v>
      </c>
      <c r="M237" s="181">
        <v>4.6011000000000003E-2</v>
      </c>
      <c r="N237" s="181">
        <v>0.19334100000000001</v>
      </c>
      <c r="O237" s="184">
        <v>26.199207600000001</v>
      </c>
      <c r="P237" s="181">
        <v>-1.915362</v>
      </c>
      <c r="Q237" s="181">
        <v>-0.101865</v>
      </c>
      <c r="R237" s="181">
        <v>-4.2564000000000002</v>
      </c>
      <c r="S237" s="184">
        <v>19.9255806</v>
      </c>
      <c r="V237" s="206">
        <f t="shared" si="32"/>
        <v>35.584801427353092</v>
      </c>
    </row>
    <row r="238" spans="1:22" ht="14.25">
      <c r="A238" s="207">
        <v>19</v>
      </c>
      <c r="B238" s="181">
        <v>2.932923706</v>
      </c>
      <c r="C238" s="181">
        <v>0.38499929399999999</v>
      </c>
      <c r="D238" s="181">
        <v>3.7524679999999999</v>
      </c>
      <c r="E238" s="181">
        <v>-4.6220999999999998E-2</v>
      </c>
      <c r="F238" s="181">
        <v>0</v>
      </c>
      <c r="G238" s="181">
        <v>2.0388480000000002</v>
      </c>
      <c r="H238" s="181">
        <v>9.3060670000000005</v>
      </c>
      <c r="I238" s="181">
        <v>3.5059779999999998</v>
      </c>
      <c r="J238" s="181">
        <v>1.4666790000000001</v>
      </c>
      <c r="K238" s="181">
        <v>0.44342500000000001</v>
      </c>
      <c r="L238" s="181">
        <v>2.0997059999999999</v>
      </c>
      <c r="M238" s="181">
        <v>4.5636500000000003E-2</v>
      </c>
      <c r="N238" s="181">
        <v>0.19322349999999999</v>
      </c>
      <c r="O238" s="184">
        <v>26.123733000000001</v>
      </c>
      <c r="P238" s="181">
        <v>-1.7080759999999999</v>
      </c>
      <c r="Q238" s="181">
        <v>-0.101823</v>
      </c>
      <c r="R238" s="181">
        <v>-4.3003429999999998</v>
      </c>
      <c r="S238" s="184">
        <v>20.013490999999998</v>
      </c>
      <c r="V238" s="206">
        <f t="shared" si="32"/>
        <v>35.623036722967576</v>
      </c>
    </row>
    <row r="239" spans="1:22" ht="14.25">
      <c r="A239" s="207">
        <v>20</v>
      </c>
      <c r="B239" s="181">
        <v>3.5562254819999999</v>
      </c>
      <c r="C239" s="181">
        <v>0.27096751800000002</v>
      </c>
      <c r="D239" s="181">
        <v>3.7539560000000001</v>
      </c>
      <c r="E239" s="181">
        <v>-4.6597E-2</v>
      </c>
      <c r="F239" s="181">
        <v>0</v>
      </c>
      <c r="G239" s="181">
        <v>1.847971</v>
      </c>
      <c r="H239" s="181">
        <v>10.429187000000001</v>
      </c>
      <c r="I239" s="181">
        <v>1.9446110000000001</v>
      </c>
      <c r="J239" s="181">
        <v>1.174941</v>
      </c>
      <c r="K239" s="181">
        <v>0.46411599999999997</v>
      </c>
      <c r="L239" s="181">
        <v>2.1191779999999998</v>
      </c>
      <c r="M239" s="181">
        <v>4.6901999999999999E-2</v>
      </c>
      <c r="N239" s="181">
        <v>0.19709699999999999</v>
      </c>
      <c r="O239" s="184">
        <v>25.758555000000001</v>
      </c>
      <c r="P239" s="181">
        <v>-1.2292479999999999</v>
      </c>
      <c r="Q239" s="181">
        <v>-0.101865</v>
      </c>
      <c r="R239" s="181">
        <v>-3.9907240000000002</v>
      </c>
      <c r="S239" s="184">
        <v>20.436717999999999</v>
      </c>
      <c r="V239" s="206">
        <f t="shared" si="32"/>
        <v>40.488245555699841</v>
      </c>
    </row>
    <row r="240" spans="1:22" ht="14.25">
      <c r="A240" s="207">
        <v>21</v>
      </c>
      <c r="B240" s="181">
        <v>4.2686871100000001</v>
      </c>
      <c r="C240" s="181">
        <v>0.63395988999999997</v>
      </c>
      <c r="D240" s="181">
        <v>3.7550789999999998</v>
      </c>
      <c r="E240" s="181">
        <v>-4.6922999999999999E-2</v>
      </c>
      <c r="F240" s="181">
        <v>0</v>
      </c>
      <c r="G240" s="181">
        <v>1.949576</v>
      </c>
      <c r="H240" s="181">
        <v>10.805477</v>
      </c>
      <c r="I240" s="181">
        <v>0.41210000000000002</v>
      </c>
      <c r="J240" s="181">
        <v>0.72335300000000002</v>
      </c>
      <c r="K240" s="181">
        <v>0.46066699999999999</v>
      </c>
      <c r="L240" s="181">
        <v>2.189174</v>
      </c>
      <c r="M240" s="181">
        <v>4.70905E-2</v>
      </c>
      <c r="N240" s="181">
        <v>0.20054250000000001</v>
      </c>
      <c r="O240" s="184">
        <v>25.398783000000002</v>
      </c>
      <c r="P240" s="181">
        <v>-1.11365</v>
      </c>
      <c r="Q240" s="181">
        <v>-0.102385</v>
      </c>
      <c r="R240" s="181">
        <v>-2.4717169999999999</v>
      </c>
      <c r="S240" s="184">
        <v>21.711030999999998</v>
      </c>
      <c r="V240" s="206">
        <f t="shared" si="32"/>
        <v>42.543286424392853</v>
      </c>
    </row>
    <row r="241" spans="1:22" ht="14.25">
      <c r="A241" s="207">
        <v>22</v>
      </c>
      <c r="B241" s="181">
        <v>4.8878725899999997</v>
      </c>
      <c r="C241" s="181">
        <v>1.6899174100000001</v>
      </c>
      <c r="D241" s="181">
        <v>3.7548599999999999</v>
      </c>
      <c r="E241" s="181">
        <v>-4.8738999999999998E-2</v>
      </c>
      <c r="F241" s="181">
        <v>0</v>
      </c>
      <c r="G241" s="181">
        <v>1.8947849999999999</v>
      </c>
      <c r="H241" s="181">
        <v>11.09104</v>
      </c>
      <c r="I241" s="181">
        <v>3.4290000000000002E-3</v>
      </c>
      <c r="J241" s="181">
        <v>0.45176699999999997</v>
      </c>
      <c r="K241" s="181">
        <v>0.49898399999999998</v>
      </c>
      <c r="L241" s="181">
        <v>2.2314820000000002</v>
      </c>
      <c r="M241" s="181">
        <v>4.7287000000000003E-2</v>
      </c>
      <c r="N241" s="181">
        <v>0.20396900000000001</v>
      </c>
      <c r="O241" s="184">
        <v>26.706654</v>
      </c>
      <c r="P241" s="181">
        <v>-0.40208700000000003</v>
      </c>
      <c r="Q241" s="181">
        <v>-0.126835</v>
      </c>
      <c r="R241" s="181">
        <v>-1.9430229999999999</v>
      </c>
      <c r="S241" s="184">
        <v>24.234708999999999</v>
      </c>
      <c r="V241" s="206">
        <f t="shared" si="32"/>
        <v>41.529126037278949</v>
      </c>
    </row>
    <row r="242" spans="1:22" ht="14.25">
      <c r="A242" s="207">
        <v>23</v>
      </c>
      <c r="B242" s="181">
        <v>4.8856419999999998</v>
      </c>
      <c r="C242" s="181">
        <v>1.653791</v>
      </c>
      <c r="D242" s="181">
        <v>3.7545739999999999</v>
      </c>
      <c r="E242" s="181">
        <v>-4.8693E-2</v>
      </c>
      <c r="F242" s="181">
        <v>0</v>
      </c>
      <c r="G242" s="181">
        <v>1.9706760000000001</v>
      </c>
      <c r="H242" s="181">
        <v>10.532767</v>
      </c>
      <c r="I242" s="181">
        <v>5.0000000000000002E-5</v>
      </c>
      <c r="J242" s="181">
        <v>0.39367400000000002</v>
      </c>
      <c r="K242" s="181">
        <v>0.51092800000000005</v>
      </c>
      <c r="L242" s="181">
        <v>2.2291759999999998</v>
      </c>
      <c r="M242" s="181">
        <v>4.6720499999999998E-2</v>
      </c>
      <c r="N242" s="181">
        <v>0.2025295</v>
      </c>
      <c r="O242" s="184">
        <v>26.131834999999999</v>
      </c>
      <c r="P242" s="181">
        <v>-0.11466999999999999</v>
      </c>
      <c r="Q242" s="181">
        <v>-0.101649</v>
      </c>
      <c r="R242" s="181">
        <v>-2.6415649999999999</v>
      </c>
      <c r="S242" s="184">
        <v>23.273951</v>
      </c>
      <c r="V242" s="206">
        <f t="shared" si="32"/>
        <v>40.306266284017177</v>
      </c>
    </row>
    <row r="243" spans="1:22" ht="14.25">
      <c r="A243" s="207">
        <v>24</v>
      </c>
      <c r="B243" s="181">
        <v>4.4268969900000004</v>
      </c>
      <c r="C243" s="181">
        <v>1.47625601</v>
      </c>
      <c r="D243" s="181">
        <v>3.7543380000000002</v>
      </c>
      <c r="E243" s="181">
        <v>-4.8316999999999999E-2</v>
      </c>
      <c r="F243" s="181">
        <v>0</v>
      </c>
      <c r="G243" s="181">
        <v>2.2105009999999998</v>
      </c>
      <c r="H243" s="181">
        <v>10.149338999999999</v>
      </c>
      <c r="I243" s="181">
        <v>4.5000000000000003E-5</v>
      </c>
      <c r="J243" s="181">
        <v>0.36875999999999998</v>
      </c>
      <c r="K243" s="181">
        <v>0.49812299999999998</v>
      </c>
      <c r="L243" s="181">
        <v>2.213063</v>
      </c>
      <c r="M243" s="181">
        <v>4.5789999999999997E-2</v>
      </c>
      <c r="N243" s="181">
        <v>0.200708</v>
      </c>
      <c r="O243" s="184">
        <v>25.295503</v>
      </c>
      <c r="P243" s="181">
        <v>-0.29603699999999999</v>
      </c>
      <c r="Q243" s="181">
        <v>-0.101607</v>
      </c>
      <c r="R243" s="181">
        <v>-3.4214980000000002</v>
      </c>
      <c r="S243" s="184">
        <v>21.476361000000001</v>
      </c>
      <c r="V243" s="206">
        <f t="shared" si="32"/>
        <v>40.12309618828295</v>
      </c>
    </row>
    <row r="244" spans="1:22" ht="14.25">
      <c r="V244" s="206" t="str">
        <f t="shared" si="32"/>
        <v/>
      </c>
    </row>
    <row r="245" spans="1:22" ht="14.25">
      <c r="V245" s="206" t="str">
        <f t="shared" si="32"/>
        <v/>
      </c>
    </row>
    <row r="246" spans="1:22" ht="14.25">
      <c r="V246" s="206" t="str">
        <f t="shared" si="32"/>
        <v/>
      </c>
    </row>
    <row r="248" spans="1:22">
      <c r="A248" s="278"/>
      <c r="B248" s="278" t="s">
        <v>30</v>
      </c>
      <c r="C248" s="279" t="s">
        <v>572</v>
      </c>
      <c r="D248" s="279" t="s">
        <v>605</v>
      </c>
      <c r="E248" s="279" t="s">
        <v>612</v>
      </c>
      <c r="F248" s="279" t="s">
        <v>614</v>
      </c>
      <c r="G248" s="279" t="s">
        <v>616</v>
      </c>
      <c r="H248" s="279" t="s">
        <v>617</v>
      </c>
      <c r="I248" s="279" t="s">
        <v>618</v>
      </c>
      <c r="J248" s="279" t="s">
        <v>620</v>
      </c>
      <c r="K248" s="279" t="s">
        <v>624</v>
      </c>
      <c r="L248" s="279" t="s">
        <v>625</v>
      </c>
      <c r="M248" s="279" t="s">
        <v>628</v>
      </c>
      <c r="N248" s="279" t="s">
        <v>632</v>
      </c>
      <c r="O248" s="279" t="s">
        <v>635</v>
      </c>
    </row>
    <row r="249" spans="1:22">
      <c r="A249" s="278"/>
      <c r="B249" s="278" t="s">
        <v>106</v>
      </c>
      <c r="C249" s="279" t="s">
        <v>629</v>
      </c>
      <c r="D249" s="279" t="s">
        <v>629</v>
      </c>
      <c r="E249" s="279" t="s">
        <v>629</v>
      </c>
      <c r="F249" s="279" t="s">
        <v>629</v>
      </c>
      <c r="G249" s="279" t="s">
        <v>629</v>
      </c>
      <c r="H249" s="279" t="s">
        <v>629</v>
      </c>
      <c r="I249" s="279" t="s">
        <v>629</v>
      </c>
      <c r="J249" s="279" t="s">
        <v>629</v>
      </c>
      <c r="K249" s="279" t="s">
        <v>629</v>
      </c>
      <c r="L249" s="279" t="s">
        <v>629</v>
      </c>
      <c r="M249" s="279" t="s">
        <v>629</v>
      </c>
      <c r="N249" s="279" t="s">
        <v>629</v>
      </c>
      <c r="O249" s="279" t="s">
        <v>629</v>
      </c>
    </row>
    <row r="250" spans="1:22">
      <c r="A250" s="278" t="s">
        <v>603</v>
      </c>
      <c r="B250" s="278" t="s">
        <v>604</v>
      </c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</row>
    <row r="251" spans="1:22">
      <c r="A251" s="359" t="s">
        <v>4</v>
      </c>
      <c r="B251" s="281" t="s">
        <v>594</v>
      </c>
      <c r="C251" s="289">
        <v>56286.794880000001</v>
      </c>
      <c r="D251" s="289">
        <v>148217.568</v>
      </c>
      <c r="E251" s="289">
        <v>388947.94751999999</v>
      </c>
      <c r="F251" s="289">
        <v>58748.087039999999</v>
      </c>
      <c r="G251" s="289">
        <v>206569.31424000001</v>
      </c>
      <c r="H251" s="289">
        <v>381290.45471999998</v>
      </c>
      <c r="I251" s="289">
        <v>258469.72992000001</v>
      </c>
      <c r="J251" s="289">
        <v>123424.8048</v>
      </c>
      <c r="K251" s="289">
        <v>214703.9184</v>
      </c>
      <c r="L251" s="289">
        <v>185316.59135999999</v>
      </c>
      <c r="M251" s="289">
        <v>196440.69983999999</v>
      </c>
      <c r="N251" s="289">
        <v>139860.96288000001</v>
      </c>
      <c r="O251" s="289">
        <v>95638.180800000002</v>
      </c>
    </row>
    <row r="252" spans="1:22">
      <c r="A252" s="356"/>
      <c r="B252" s="281" t="s">
        <v>595</v>
      </c>
      <c r="C252" s="289">
        <v>285583.07328000001</v>
      </c>
      <c r="D252" s="289">
        <v>252712.90752000001</v>
      </c>
      <c r="E252" s="289">
        <v>246479.69664000001</v>
      </c>
      <c r="F252" s="289">
        <v>282046.61664000002</v>
      </c>
      <c r="G252" s="289">
        <v>221304.99840000001</v>
      </c>
      <c r="H252" s="289">
        <v>267245.49696000002</v>
      </c>
      <c r="I252" s="289">
        <v>268534.22879999998</v>
      </c>
      <c r="J252" s="289">
        <v>245442.38303999999</v>
      </c>
      <c r="K252" s="289">
        <v>620558.86080000002</v>
      </c>
      <c r="L252" s="289">
        <v>606596.58719999995</v>
      </c>
      <c r="M252" s="289">
        <v>261019.45439999999</v>
      </c>
      <c r="N252" s="289">
        <v>157294.88448000001</v>
      </c>
      <c r="O252" s="289">
        <v>144659.75424000001</v>
      </c>
    </row>
    <row r="253" spans="1:22">
      <c r="A253" s="281" t="s">
        <v>95</v>
      </c>
      <c r="B253" s="281" t="s">
        <v>615</v>
      </c>
      <c r="C253" s="289"/>
      <c r="D253" s="289"/>
      <c r="E253" s="289">
        <v>7.6999999999999996E-4</v>
      </c>
      <c r="F253" s="289"/>
      <c r="G253" s="289">
        <v>7.6999999999999996E-4</v>
      </c>
      <c r="H253" s="289"/>
      <c r="I253" s="289"/>
      <c r="J253" s="289"/>
      <c r="K253" s="289"/>
      <c r="L253" s="289"/>
      <c r="M253" s="289">
        <v>7.6999999999999996E-4</v>
      </c>
      <c r="N253" s="289"/>
      <c r="O253" s="289"/>
    </row>
    <row r="254" spans="1:22">
      <c r="A254" s="281" t="s">
        <v>11</v>
      </c>
      <c r="B254" s="281" t="s">
        <v>596</v>
      </c>
      <c r="C254" s="289">
        <v>1442778.19129</v>
      </c>
      <c r="D254" s="289">
        <v>1889758.45471</v>
      </c>
      <c r="E254" s="289">
        <v>2573951.7110199998</v>
      </c>
      <c r="F254" s="289">
        <v>2596132.6138399998</v>
      </c>
      <c r="G254" s="289">
        <v>2008088.10143</v>
      </c>
      <c r="H254" s="289">
        <v>2080519.65848</v>
      </c>
      <c r="I254" s="289">
        <v>1427850.9068499999</v>
      </c>
      <c r="J254" s="289">
        <v>1019554.58558</v>
      </c>
      <c r="K254" s="289">
        <v>1210742.93215</v>
      </c>
      <c r="L254" s="289">
        <v>883716.68426999997</v>
      </c>
      <c r="M254" s="289">
        <v>513052.44954</v>
      </c>
      <c r="N254" s="289">
        <v>640486.80318000005</v>
      </c>
      <c r="O254" s="289">
        <v>746723.70142000006</v>
      </c>
    </row>
    <row r="255" spans="1:22">
      <c r="A255" s="354" t="s">
        <v>9</v>
      </c>
      <c r="B255" s="281" t="s">
        <v>597</v>
      </c>
      <c r="C255" s="289">
        <v>96664.921740000005</v>
      </c>
      <c r="D255" s="289">
        <v>94387.767179999995</v>
      </c>
      <c r="E255" s="289">
        <v>94780.972559999995</v>
      </c>
      <c r="F255" s="289">
        <v>90173.949080000006</v>
      </c>
      <c r="G255" s="289">
        <v>88735.591320000007</v>
      </c>
      <c r="H255" s="289">
        <v>98724.432820000002</v>
      </c>
      <c r="I255" s="289">
        <v>87745.598599999998</v>
      </c>
      <c r="J255" s="289">
        <v>72418.577139999994</v>
      </c>
      <c r="K255" s="289">
        <v>73567.109500000006</v>
      </c>
      <c r="L255" s="289">
        <v>53993.642999999996</v>
      </c>
      <c r="M255" s="289">
        <v>82008.526500000007</v>
      </c>
      <c r="N255" s="289">
        <v>102655.2745</v>
      </c>
      <c r="O255" s="289">
        <v>126336.249</v>
      </c>
    </row>
    <row r="256" spans="1:22">
      <c r="A256" s="355"/>
      <c r="B256" s="281" t="s">
        <v>598</v>
      </c>
      <c r="C256" s="289">
        <v>870027.25503999996</v>
      </c>
      <c r="D256" s="289">
        <v>824826.80376000004</v>
      </c>
      <c r="E256" s="289">
        <v>838620.72091999999</v>
      </c>
      <c r="F256" s="289">
        <v>804035.42409999995</v>
      </c>
      <c r="G256" s="289">
        <v>804701.07998000004</v>
      </c>
      <c r="H256" s="289">
        <v>847968.67532000004</v>
      </c>
      <c r="I256" s="289">
        <v>849826.63060000003</v>
      </c>
      <c r="J256" s="289">
        <v>817198.83689999999</v>
      </c>
      <c r="K256" s="289">
        <v>823110.18984000001</v>
      </c>
      <c r="L256" s="289">
        <v>763843.70663999999</v>
      </c>
      <c r="M256" s="289">
        <v>742702.15871999995</v>
      </c>
      <c r="N256" s="289">
        <v>612285.01055999997</v>
      </c>
      <c r="O256" s="289">
        <v>657732.92255999998</v>
      </c>
    </row>
    <row r="257" spans="1:16">
      <c r="A257" s="356"/>
      <c r="B257" s="281" t="s">
        <v>599</v>
      </c>
      <c r="C257" s="289">
        <v>386.90307999999999</v>
      </c>
      <c r="D257" s="289">
        <v>533.86465999999996</v>
      </c>
      <c r="E257" s="289">
        <v>721.54286000000002</v>
      </c>
      <c r="F257" s="289">
        <v>560.70064000000002</v>
      </c>
      <c r="G257" s="289">
        <v>649.52754000000004</v>
      </c>
      <c r="H257" s="289">
        <v>774.80784000000006</v>
      </c>
      <c r="I257" s="289">
        <v>678.90305999999998</v>
      </c>
      <c r="J257" s="289">
        <v>623.48461999999995</v>
      </c>
      <c r="K257" s="289">
        <v>776.93356000000006</v>
      </c>
      <c r="L257" s="289">
        <v>588.65952000000004</v>
      </c>
      <c r="M257" s="289">
        <v>652.85101999999995</v>
      </c>
      <c r="N257" s="289">
        <v>222.78373999999999</v>
      </c>
      <c r="O257" s="289">
        <v>154.90244000000001</v>
      </c>
    </row>
    <row r="258" spans="1:16">
      <c r="A258" s="354" t="s">
        <v>70</v>
      </c>
      <c r="B258" s="281" t="s">
        <v>600</v>
      </c>
      <c r="C258" s="289">
        <v>7869.9403199999997</v>
      </c>
      <c r="D258" s="289">
        <v>1500.3434400000001</v>
      </c>
      <c r="E258" s="289">
        <v>0.34392</v>
      </c>
      <c r="F258" s="289">
        <v>5270.1722399999999</v>
      </c>
      <c r="G258" s="289">
        <v>7720.9783200000002</v>
      </c>
      <c r="H258" s="289">
        <v>8039.5617599999996</v>
      </c>
      <c r="I258" s="289">
        <v>2983.2844799999998</v>
      </c>
      <c r="J258" s="289">
        <v>6166.9329600000001</v>
      </c>
      <c r="K258" s="289">
        <v>15055.91445</v>
      </c>
      <c r="L258" s="289">
        <v>25751.936900000001</v>
      </c>
      <c r="M258" s="289">
        <v>29810.717850000001</v>
      </c>
      <c r="N258" s="289">
        <v>27964.657899999998</v>
      </c>
      <c r="O258" s="289">
        <v>29168.553950000001</v>
      </c>
    </row>
    <row r="259" spans="1:16">
      <c r="A259" s="355"/>
      <c r="B259" s="281" t="s">
        <v>601</v>
      </c>
      <c r="C259" s="289">
        <v>8748.1466400000008</v>
      </c>
      <c r="D259" s="289">
        <v>15029.088599999999</v>
      </c>
      <c r="E259" s="289">
        <v>15746.034600000001</v>
      </c>
      <c r="F259" s="289">
        <v>15876.14352</v>
      </c>
      <c r="G259" s="289">
        <v>15293.751</v>
      </c>
      <c r="H259" s="289">
        <v>14874.28152</v>
      </c>
      <c r="I259" s="289">
        <v>14435.970359999999</v>
      </c>
      <c r="J259" s="289">
        <v>15681.006960000001</v>
      </c>
      <c r="K259" s="289">
        <v>13244.24064</v>
      </c>
      <c r="L259" s="289">
        <v>13434.807720000001</v>
      </c>
      <c r="M259" s="289">
        <v>12333.4962</v>
      </c>
      <c r="N259" s="289">
        <v>7139.9170800000002</v>
      </c>
      <c r="O259" s="289">
        <v>7389.8949599999996</v>
      </c>
    </row>
    <row r="260" spans="1:16">
      <c r="A260" s="356"/>
      <c r="B260" s="281" t="s">
        <v>602</v>
      </c>
      <c r="C260" s="289">
        <v>20505.638640000001</v>
      </c>
      <c r="D260" s="289">
        <v>21125.249039999999</v>
      </c>
      <c r="E260" s="289">
        <v>22967.451840000002</v>
      </c>
      <c r="F260" s="289">
        <v>22608.357120000001</v>
      </c>
      <c r="G260" s="289">
        <v>22109.333279999999</v>
      </c>
      <c r="H260" s="289">
        <v>17736.444479999998</v>
      </c>
      <c r="I260" s="289">
        <v>17280.756959999999</v>
      </c>
      <c r="J260" s="289">
        <v>16790.25288</v>
      </c>
      <c r="K260" s="289">
        <v>20866.544160000001</v>
      </c>
      <c r="L260" s="289">
        <v>19310.338319999999</v>
      </c>
      <c r="M260" s="289">
        <v>19991.292720000001</v>
      </c>
      <c r="N260" s="289">
        <v>17926.541519999999</v>
      </c>
      <c r="O260" s="289">
        <v>18721.947840000001</v>
      </c>
    </row>
    <row r="261" spans="1:16">
      <c r="A261" s="282" t="s">
        <v>15</v>
      </c>
      <c r="B261" s="283"/>
      <c r="C261" s="290">
        <v>2788850.86491</v>
      </c>
      <c r="D261" s="290">
        <v>3248092.04691</v>
      </c>
      <c r="E261" s="290">
        <v>4182216.4226500001</v>
      </c>
      <c r="F261" s="290">
        <v>3875452.0642200001</v>
      </c>
      <c r="G261" s="290">
        <v>3375172.6762799998</v>
      </c>
      <c r="H261" s="290">
        <v>3717173.8139</v>
      </c>
      <c r="I261" s="290">
        <v>2927806.0096300002</v>
      </c>
      <c r="J261" s="290">
        <v>2317300.8648799998</v>
      </c>
      <c r="K261" s="290">
        <v>2992626.6434999998</v>
      </c>
      <c r="L261" s="290">
        <v>2552552.95493</v>
      </c>
      <c r="M261" s="290">
        <v>1858011.64756</v>
      </c>
      <c r="N261" s="290">
        <v>1705836.8358400001</v>
      </c>
      <c r="O261" s="290">
        <v>1826526.10721</v>
      </c>
      <c r="P261" s="44">
        <f>(O261/C261-1)*100</f>
        <v>-34.506139062801964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117" workbookViewId="0">
      <selection activeCell="G384" sqref="G384:G399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9" customWidth="1"/>
    <col min="7" max="7" width="7.7109375" style="210" customWidth="1"/>
  </cols>
  <sheetData>
    <row r="1" spans="1:6">
      <c r="C1" s="213" t="s">
        <v>32</v>
      </c>
      <c r="D1" s="213" t="s">
        <v>33</v>
      </c>
      <c r="E1" s="213" t="s">
        <v>34</v>
      </c>
    </row>
    <row r="2" spans="1:6">
      <c r="C2" s="360" t="s">
        <v>131</v>
      </c>
      <c r="D2" s="361"/>
      <c r="E2" s="361"/>
    </row>
    <row r="3" spans="1:6">
      <c r="A3">
        <v>0</v>
      </c>
      <c r="B3" s="46">
        <v>43586</v>
      </c>
      <c r="C3" s="285">
        <v>105.74578503098869</v>
      </c>
      <c r="D3" s="285">
        <v>105.65373260469035</v>
      </c>
      <c r="E3" s="181">
        <f>IF(C3&lt;D3,C3,D3)</f>
        <v>105.65373260469035</v>
      </c>
      <c r="F3" s="20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43587</v>
      </c>
      <c r="C4" s="285">
        <v>100.10085957899055</v>
      </c>
      <c r="D4" s="285">
        <v>105.65373260469035</v>
      </c>
      <c r="E4" s="181">
        <f t="shared" ref="E4:E67" si="0">IF(C4&lt;D4,C4,D4)</f>
        <v>100.10085957899055</v>
      </c>
      <c r="F4" s="20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43588</v>
      </c>
      <c r="C5" s="285">
        <v>102.84508728298869</v>
      </c>
      <c r="D5" s="285">
        <v>105.65373260469035</v>
      </c>
      <c r="E5" s="181">
        <f t="shared" si="0"/>
        <v>102.84508728298869</v>
      </c>
      <c r="F5" s="209" t="str">
        <f t="shared" si="1"/>
        <v/>
      </c>
    </row>
    <row r="6" spans="1:6">
      <c r="A6">
        <v>3</v>
      </c>
      <c r="B6" s="46">
        <v>43589</v>
      </c>
      <c r="C6" s="285">
        <v>101.27597645099054</v>
      </c>
      <c r="D6" s="285">
        <v>105.65373260469035</v>
      </c>
      <c r="E6" s="181">
        <f t="shared" si="0"/>
        <v>101.27597645099054</v>
      </c>
      <c r="F6" s="209" t="str">
        <f t="shared" si="1"/>
        <v/>
      </c>
    </row>
    <row r="7" spans="1:6">
      <c r="A7">
        <v>4</v>
      </c>
      <c r="B7" s="46">
        <v>43590</v>
      </c>
      <c r="C7" s="285">
        <v>93.979603794990538</v>
      </c>
      <c r="D7" s="285">
        <v>105.65373260469035</v>
      </c>
      <c r="E7" s="181">
        <f t="shared" si="0"/>
        <v>93.979603794990538</v>
      </c>
      <c r="F7" s="209" t="str">
        <f t="shared" si="1"/>
        <v/>
      </c>
    </row>
    <row r="8" spans="1:6">
      <c r="A8">
        <v>5</v>
      </c>
      <c r="B8" s="46">
        <v>43591</v>
      </c>
      <c r="C8" s="285">
        <v>113.62013143498868</v>
      </c>
      <c r="D8" s="285">
        <v>105.65373260469035</v>
      </c>
      <c r="E8" s="181">
        <f t="shared" si="0"/>
        <v>105.65373260469035</v>
      </c>
      <c r="F8" s="209" t="str">
        <f t="shared" si="1"/>
        <v/>
      </c>
    </row>
    <row r="9" spans="1:6">
      <c r="A9">
        <v>6</v>
      </c>
      <c r="B9" s="46">
        <v>43592</v>
      </c>
      <c r="C9" s="285">
        <v>103.96619035099054</v>
      </c>
      <c r="D9" s="285">
        <v>105.65373260469035</v>
      </c>
      <c r="E9" s="181">
        <f t="shared" si="0"/>
        <v>103.96619035099054</v>
      </c>
      <c r="F9" s="209" t="str">
        <f t="shared" si="1"/>
        <v/>
      </c>
    </row>
    <row r="10" spans="1:6">
      <c r="A10">
        <v>7</v>
      </c>
      <c r="B10" s="46">
        <v>43593</v>
      </c>
      <c r="C10" s="285">
        <v>66.240335729308811</v>
      </c>
      <c r="D10" s="285">
        <v>105.65373260469035</v>
      </c>
      <c r="E10" s="181">
        <f t="shared" si="0"/>
        <v>66.240335729308811</v>
      </c>
      <c r="F10" s="209" t="str">
        <f t="shared" si="1"/>
        <v/>
      </c>
    </row>
    <row r="11" spans="1:6">
      <c r="A11">
        <v>8</v>
      </c>
      <c r="B11" s="46">
        <v>43594</v>
      </c>
      <c r="C11" s="285">
        <v>74.459838409306926</v>
      </c>
      <c r="D11" s="285">
        <v>105.65373260469035</v>
      </c>
      <c r="E11" s="181">
        <f t="shared" si="0"/>
        <v>74.459838409306926</v>
      </c>
      <c r="F11" s="209" t="str">
        <f t="shared" si="1"/>
        <v/>
      </c>
    </row>
    <row r="12" spans="1:6">
      <c r="A12">
        <v>9</v>
      </c>
      <c r="B12" s="46">
        <v>43595</v>
      </c>
      <c r="C12" s="285">
        <v>83.681761461306934</v>
      </c>
      <c r="D12" s="285">
        <v>105.65373260469035</v>
      </c>
      <c r="E12" s="181">
        <f t="shared" si="0"/>
        <v>83.681761461306934</v>
      </c>
      <c r="F12" s="209" t="str">
        <f t="shared" si="1"/>
        <v/>
      </c>
    </row>
    <row r="13" spans="1:6">
      <c r="A13">
        <v>10</v>
      </c>
      <c r="B13" s="46">
        <v>43596</v>
      </c>
      <c r="C13" s="285">
        <v>75.979343089306937</v>
      </c>
      <c r="D13" s="285">
        <v>105.65373260469035</v>
      </c>
      <c r="E13" s="181">
        <f t="shared" si="0"/>
        <v>75.979343089306937</v>
      </c>
      <c r="F13" s="209" t="str">
        <f t="shared" si="1"/>
        <v/>
      </c>
    </row>
    <row r="14" spans="1:6">
      <c r="A14">
        <v>11</v>
      </c>
      <c r="B14" s="46">
        <v>43597</v>
      </c>
      <c r="C14" s="285">
        <v>66.332061533306927</v>
      </c>
      <c r="D14" s="285">
        <v>105.65373260469035</v>
      </c>
      <c r="E14" s="181">
        <f t="shared" si="0"/>
        <v>66.332061533306927</v>
      </c>
      <c r="F14" s="209" t="str">
        <f t="shared" si="1"/>
        <v/>
      </c>
    </row>
    <row r="15" spans="1:6">
      <c r="A15">
        <v>12</v>
      </c>
      <c r="B15" s="46">
        <v>43598</v>
      </c>
      <c r="C15" s="285">
        <v>71.994792609306927</v>
      </c>
      <c r="D15" s="285">
        <v>105.65373260469035</v>
      </c>
      <c r="E15" s="181">
        <f t="shared" si="0"/>
        <v>71.994792609306927</v>
      </c>
      <c r="F15" s="209" t="str">
        <f t="shared" si="1"/>
        <v/>
      </c>
    </row>
    <row r="16" spans="1:6">
      <c r="A16">
        <v>13</v>
      </c>
      <c r="B16" s="46">
        <v>43599</v>
      </c>
      <c r="C16" s="285">
        <v>75.318443213308797</v>
      </c>
      <c r="D16" s="285">
        <v>105.65373260469035</v>
      </c>
      <c r="E16" s="181">
        <f t="shared" si="0"/>
        <v>75.318443213308797</v>
      </c>
      <c r="F16" s="209" t="str">
        <f t="shared" si="1"/>
        <v/>
      </c>
    </row>
    <row r="17" spans="1:7">
      <c r="A17">
        <v>14</v>
      </c>
      <c r="B17" s="46">
        <v>43600</v>
      </c>
      <c r="C17" s="285">
        <v>74.387238174155129</v>
      </c>
      <c r="D17" s="285">
        <v>105.65373260469035</v>
      </c>
      <c r="E17" s="181">
        <f t="shared" si="0"/>
        <v>74.387238174155129</v>
      </c>
      <c r="F17" s="20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210">
        <f>IF(DAY(B17)=15,D17,"")</f>
        <v>105.65373260469035</v>
      </c>
    </row>
    <row r="18" spans="1:7">
      <c r="A18">
        <v>15</v>
      </c>
      <c r="B18" s="46">
        <v>43601</v>
      </c>
      <c r="C18" s="285">
        <v>68.013996766156993</v>
      </c>
      <c r="D18" s="285">
        <v>105.65373260469035</v>
      </c>
      <c r="E18" s="181">
        <f t="shared" si="0"/>
        <v>68.013996766156993</v>
      </c>
      <c r="F18" s="209" t="str">
        <f t="shared" si="1"/>
        <v/>
      </c>
    </row>
    <row r="19" spans="1:7">
      <c r="A19">
        <v>16</v>
      </c>
      <c r="B19" s="46">
        <v>43602</v>
      </c>
      <c r="C19" s="285">
        <v>65.746196786157</v>
      </c>
      <c r="D19" s="285">
        <v>105.65373260469035</v>
      </c>
      <c r="E19" s="181">
        <f t="shared" si="0"/>
        <v>65.746196786157</v>
      </c>
      <c r="F19" s="209" t="str">
        <f t="shared" si="1"/>
        <v/>
      </c>
    </row>
    <row r="20" spans="1:7">
      <c r="A20">
        <v>17</v>
      </c>
      <c r="B20" s="46">
        <v>43603</v>
      </c>
      <c r="C20" s="285">
        <v>64.555813354155134</v>
      </c>
      <c r="D20" s="285">
        <v>105.65373260469035</v>
      </c>
      <c r="E20" s="181">
        <f t="shared" si="0"/>
        <v>64.555813354155134</v>
      </c>
      <c r="F20" s="209" t="str">
        <f t="shared" si="1"/>
        <v/>
      </c>
    </row>
    <row r="21" spans="1:7">
      <c r="A21">
        <v>18</v>
      </c>
      <c r="B21" s="46">
        <v>43604</v>
      </c>
      <c r="C21" s="285">
        <v>60.693564762158857</v>
      </c>
      <c r="D21" s="285">
        <v>105.65373260469035</v>
      </c>
      <c r="E21" s="181">
        <f t="shared" si="0"/>
        <v>60.693564762158857</v>
      </c>
      <c r="F21" s="209" t="str">
        <f t="shared" si="1"/>
        <v/>
      </c>
    </row>
    <row r="22" spans="1:7">
      <c r="A22">
        <v>19</v>
      </c>
      <c r="B22" s="46">
        <v>43605</v>
      </c>
      <c r="C22" s="285">
        <v>72.660255906155129</v>
      </c>
      <c r="D22" s="285">
        <v>105.65373260469035</v>
      </c>
      <c r="E22" s="181">
        <f t="shared" si="0"/>
        <v>72.660255906155129</v>
      </c>
      <c r="F22" s="209" t="str">
        <f t="shared" si="1"/>
        <v/>
      </c>
    </row>
    <row r="23" spans="1:7">
      <c r="A23">
        <v>20</v>
      </c>
      <c r="B23" s="46">
        <v>43606</v>
      </c>
      <c r="C23" s="285">
        <v>76.323855826155139</v>
      </c>
      <c r="D23" s="285">
        <v>105.65373260469035</v>
      </c>
      <c r="E23" s="181">
        <f t="shared" si="0"/>
        <v>76.323855826155139</v>
      </c>
      <c r="F23" s="209" t="str">
        <f t="shared" si="1"/>
        <v/>
      </c>
    </row>
    <row r="24" spans="1:7">
      <c r="A24">
        <v>21</v>
      </c>
      <c r="B24" s="46">
        <v>43607</v>
      </c>
      <c r="C24" s="285">
        <v>66.072444093736294</v>
      </c>
      <c r="D24" s="285">
        <v>105.65373260469035</v>
      </c>
      <c r="E24" s="181">
        <f t="shared" si="0"/>
        <v>66.072444093736294</v>
      </c>
      <c r="F24" s="209" t="str">
        <f t="shared" si="1"/>
        <v/>
      </c>
    </row>
    <row r="25" spans="1:7">
      <c r="A25">
        <v>22</v>
      </c>
      <c r="B25" s="46">
        <v>43608</v>
      </c>
      <c r="C25" s="285">
        <v>60.112883253734438</v>
      </c>
      <c r="D25" s="285">
        <v>105.65373260469035</v>
      </c>
      <c r="E25" s="181">
        <f t="shared" si="0"/>
        <v>60.112883253734438</v>
      </c>
      <c r="F25" s="209" t="str">
        <f t="shared" si="1"/>
        <v/>
      </c>
    </row>
    <row r="26" spans="1:7">
      <c r="A26">
        <v>23</v>
      </c>
      <c r="B26" s="46">
        <v>43609</v>
      </c>
      <c r="C26" s="285">
        <v>59.233670805736296</v>
      </c>
      <c r="D26" s="285">
        <v>105.65373260469035</v>
      </c>
      <c r="E26" s="181">
        <f t="shared" si="0"/>
        <v>59.233670805736296</v>
      </c>
      <c r="F26" s="209" t="str">
        <f t="shared" si="1"/>
        <v/>
      </c>
    </row>
    <row r="27" spans="1:7">
      <c r="A27">
        <v>24</v>
      </c>
      <c r="B27" s="46">
        <v>43610</v>
      </c>
      <c r="C27" s="285">
        <v>57.441988131732572</v>
      </c>
      <c r="D27" s="285">
        <v>105.65373260469035</v>
      </c>
      <c r="E27" s="181">
        <f t="shared" si="0"/>
        <v>57.441988131732572</v>
      </c>
      <c r="F27" s="209" t="str">
        <f t="shared" si="1"/>
        <v/>
      </c>
    </row>
    <row r="28" spans="1:7">
      <c r="A28">
        <v>25</v>
      </c>
      <c r="B28" s="46">
        <v>43611</v>
      </c>
      <c r="C28" s="285">
        <v>54.705956471738155</v>
      </c>
      <c r="D28" s="285">
        <v>105.65373260469035</v>
      </c>
      <c r="E28" s="181">
        <f t="shared" si="0"/>
        <v>54.705956471738155</v>
      </c>
      <c r="F28" s="209" t="str">
        <f t="shared" si="1"/>
        <v/>
      </c>
    </row>
    <row r="29" spans="1:7">
      <c r="A29">
        <v>26</v>
      </c>
      <c r="B29" s="46">
        <v>43612</v>
      </c>
      <c r="C29" s="285">
        <v>58.482604127732571</v>
      </c>
      <c r="D29" s="285">
        <v>105.65373260469035</v>
      </c>
      <c r="E29" s="181">
        <f t="shared" si="0"/>
        <v>58.482604127732571</v>
      </c>
      <c r="F29" s="209" t="str">
        <f t="shared" si="1"/>
        <v/>
      </c>
    </row>
    <row r="30" spans="1:7">
      <c r="A30">
        <v>27</v>
      </c>
      <c r="B30" s="46">
        <v>43613</v>
      </c>
      <c r="C30" s="285">
        <v>53.428196333734434</v>
      </c>
      <c r="D30" s="285">
        <v>105.65373260469035</v>
      </c>
      <c r="E30" s="181">
        <f t="shared" si="0"/>
        <v>53.428196333734434</v>
      </c>
      <c r="F30" s="209" t="str">
        <f t="shared" si="1"/>
        <v/>
      </c>
    </row>
    <row r="31" spans="1:7">
      <c r="A31">
        <v>28</v>
      </c>
      <c r="B31" s="46">
        <v>43614</v>
      </c>
      <c r="C31" s="285">
        <v>47.014110174643342</v>
      </c>
      <c r="D31" s="285">
        <v>105.65373260469035</v>
      </c>
      <c r="E31" s="181">
        <f t="shared" si="0"/>
        <v>47.014110174643342</v>
      </c>
      <c r="F31" s="209" t="str">
        <f t="shared" si="1"/>
        <v/>
      </c>
    </row>
    <row r="32" spans="1:7">
      <c r="A32">
        <v>29</v>
      </c>
      <c r="B32" s="46">
        <v>43615</v>
      </c>
      <c r="C32" s="285">
        <v>47.436331922641486</v>
      </c>
      <c r="D32" s="285">
        <v>105.65373260469035</v>
      </c>
      <c r="E32" s="181">
        <f t="shared" si="0"/>
        <v>47.436331922641486</v>
      </c>
      <c r="F32" s="209" t="str">
        <f t="shared" si="1"/>
        <v/>
      </c>
    </row>
    <row r="33" spans="1:7">
      <c r="A33">
        <v>30</v>
      </c>
      <c r="B33" s="46">
        <v>43616</v>
      </c>
      <c r="C33" s="285">
        <v>54.150712124643348</v>
      </c>
      <c r="D33" s="285">
        <v>105.65373260469035</v>
      </c>
      <c r="E33" s="181">
        <f t="shared" si="0"/>
        <v>54.150712124643348</v>
      </c>
      <c r="F33" s="209" t="str">
        <f t="shared" si="1"/>
        <v/>
      </c>
    </row>
    <row r="34" spans="1:7">
      <c r="A34">
        <v>31</v>
      </c>
      <c r="B34" s="46">
        <v>43617</v>
      </c>
      <c r="C34" s="285">
        <v>46.035379642641487</v>
      </c>
      <c r="D34" s="285">
        <v>65.277965296213353</v>
      </c>
      <c r="E34" s="181">
        <f t="shared" si="0"/>
        <v>46.035379642641487</v>
      </c>
      <c r="F34" s="209" t="str">
        <f t="shared" si="1"/>
        <v/>
      </c>
    </row>
    <row r="35" spans="1:7">
      <c r="A35">
        <v>32</v>
      </c>
      <c r="B35" s="46">
        <v>43618</v>
      </c>
      <c r="C35" s="285">
        <v>41.264862216643344</v>
      </c>
      <c r="D35" s="285">
        <v>65.277965296213353</v>
      </c>
      <c r="E35" s="181">
        <f t="shared" si="0"/>
        <v>41.264862216643344</v>
      </c>
      <c r="F35" s="209" t="str">
        <f t="shared" si="1"/>
        <v/>
      </c>
    </row>
    <row r="36" spans="1:7">
      <c r="A36">
        <v>33</v>
      </c>
      <c r="B36" s="46">
        <v>43619</v>
      </c>
      <c r="C36" s="285">
        <v>49.679692986643339</v>
      </c>
      <c r="D36" s="285">
        <v>65.277965296213353</v>
      </c>
      <c r="E36" s="181">
        <f t="shared" si="0"/>
        <v>49.679692986643339</v>
      </c>
      <c r="F36" s="209" t="str">
        <f t="shared" si="1"/>
        <v/>
      </c>
    </row>
    <row r="37" spans="1:7">
      <c r="A37">
        <v>34</v>
      </c>
      <c r="B37" s="46">
        <v>43620</v>
      </c>
      <c r="C37" s="285">
        <v>42.171462116641479</v>
      </c>
      <c r="D37" s="285">
        <v>65.277965296213353</v>
      </c>
      <c r="E37" s="181">
        <f t="shared" si="0"/>
        <v>42.171462116641479</v>
      </c>
      <c r="F37" s="209" t="str">
        <f t="shared" si="1"/>
        <v/>
      </c>
    </row>
    <row r="38" spans="1:7">
      <c r="A38">
        <v>35</v>
      </c>
      <c r="B38" s="46">
        <v>43621</v>
      </c>
      <c r="C38" s="285">
        <v>44.143722011716378</v>
      </c>
      <c r="D38" s="285">
        <v>65.277965296213353</v>
      </c>
      <c r="E38" s="181">
        <f t="shared" si="0"/>
        <v>44.143722011716378</v>
      </c>
      <c r="F38" s="209" t="str">
        <f t="shared" si="1"/>
        <v/>
      </c>
    </row>
    <row r="39" spans="1:7">
      <c r="A39">
        <v>36</v>
      </c>
      <c r="B39" s="46">
        <v>43622</v>
      </c>
      <c r="C39" s="285">
        <v>41.298196523716378</v>
      </c>
      <c r="D39" s="285">
        <v>65.277965296213353</v>
      </c>
      <c r="E39" s="181">
        <f t="shared" si="0"/>
        <v>41.298196523716378</v>
      </c>
      <c r="F39" s="209" t="str">
        <f t="shared" si="1"/>
        <v/>
      </c>
    </row>
    <row r="40" spans="1:7">
      <c r="A40">
        <v>37</v>
      </c>
      <c r="B40" s="46">
        <v>43623</v>
      </c>
      <c r="C40" s="285">
        <v>46.56123279171824</v>
      </c>
      <c r="D40" s="285">
        <v>65.277965296213353</v>
      </c>
      <c r="E40" s="181">
        <f t="shared" si="0"/>
        <v>46.56123279171824</v>
      </c>
      <c r="F40" s="209" t="str">
        <f t="shared" si="1"/>
        <v/>
      </c>
    </row>
    <row r="41" spans="1:7">
      <c r="A41">
        <v>38</v>
      </c>
      <c r="B41" s="46">
        <v>43624</v>
      </c>
      <c r="C41" s="285">
        <v>36.393345447716378</v>
      </c>
      <c r="D41" s="285">
        <v>65.277965296213353</v>
      </c>
      <c r="E41" s="181">
        <f t="shared" si="0"/>
        <v>36.393345447716378</v>
      </c>
      <c r="F41" s="209" t="str">
        <f t="shared" si="1"/>
        <v/>
      </c>
    </row>
    <row r="42" spans="1:7">
      <c r="A42">
        <v>39</v>
      </c>
      <c r="B42" s="46">
        <v>43625</v>
      </c>
      <c r="C42" s="285">
        <v>36.232871243718243</v>
      </c>
      <c r="D42" s="285">
        <v>65.277965296213353</v>
      </c>
      <c r="E42" s="181">
        <f t="shared" si="0"/>
        <v>36.232871243718243</v>
      </c>
      <c r="F42" s="209" t="str">
        <f t="shared" si="1"/>
        <v/>
      </c>
    </row>
    <row r="43" spans="1:7">
      <c r="A43">
        <v>40</v>
      </c>
      <c r="B43" s="46">
        <v>43626</v>
      </c>
      <c r="C43" s="285">
        <v>34.968789279718237</v>
      </c>
      <c r="D43" s="285">
        <v>65.277965296213353</v>
      </c>
      <c r="E43" s="181">
        <f t="shared" si="0"/>
        <v>34.968789279718237</v>
      </c>
      <c r="F43" s="209" t="str">
        <f t="shared" si="1"/>
        <v/>
      </c>
    </row>
    <row r="44" spans="1:7">
      <c r="A44">
        <v>41</v>
      </c>
      <c r="B44" s="46">
        <v>43627</v>
      </c>
      <c r="C44" s="285">
        <v>40.611010139716377</v>
      </c>
      <c r="D44" s="285">
        <v>65.277965296213353</v>
      </c>
      <c r="E44" s="181">
        <f t="shared" si="0"/>
        <v>40.611010139716377</v>
      </c>
      <c r="F44" s="209" t="str">
        <f t="shared" si="1"/>
        <v/>
      </c>
    </row>
    <row r="45" spans="1:7">
      <c r="A45">
        <v>42</v>
      </c>
      <c r="B45" s="46">
        <v>43628</v>
      </c>
      <c r="C45" s="285">
        <v>39.255406186815591</v>
      </c>
      <c r="D45" s="285">
        <v>65.277965296213353</v>
      </c>
      <c r="E45" s="181">
        <f t="shared" si="0"/>
        <v>39.255406186815591</v>
      </c>
      <c r="F45" s="209" t="str">
        <f t="shared" si="1"/>
        <v/>
      </c>
    </row>
    <row r="46" spans="1:7">
      <c r="A46">
        <v>43</v>
      </c>
      <c r="B46" s="46">
        <v>43629</v>
      </c>
      <c r="C46" s="285">
        <v>28.645551794815596</v>
      </c>
      <c r="D46" s="285">
        <v>65.277965296213353</v>
      </c>
      <c r="E46" s="181">
        <f t="shared" si="0"/>
        <v>28.645551794815596</v>
      </c>
      <c r="F46" s="209" t="str">
        <f t="shared" si="1"/>
        <v/>
      </c>
    </row>
    <row r="47" spans="1:7">
      <c r="A47">
        <v>44</v>
      </c>
      <c r="B47" s="46">
        <v>43630</v>
      </c>
      <c r="C47" s="285">
        <v>32.449258178815597</v>
      </c>
      <c r="D47" s="285">
        <v>65.277965296213353</v>
      </c>
      <c r="E47" s="181">
        <f t="shared" si="0"/>
        <v>32.449258178815597</v>
      </c>
      <c r="F47" s="20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43631</v>
      </c>
      <c r="C48" s="285">
        <v>29.766808250813732</v>
      </c>
      <c r="D48" s="285">
        <v>65.277965296213353</v>
      </c>
      <c r="E48" s="181">
        <f t="shared" si="0"/>
        <v>29.766808250813732</v>
      </c>
      <c r="F48" s="209" t="str">
        <f t="shared" si="1"/>
        <v>J</v>
      </c>
      <c r="G48" s="210">
        <f>IF(DAY(B48)=15,D48,"")</f>
        <v>65.277965296213353</v>
      </c>
    </row>
    <row r="49" spans="1:6">
      <c r="A49">
        <v>46</v>
      </c>
      <c r="B49" s="46">
        <v>43632</v>
      </c>
      <c r="C49" s="285">
        <v>32.918091950815594</v>
      </c>
      <c r="D49" s="285">
        <v>65.277965296213353</v>
      </c>
      <c r="E49" s="181">
        <f t="shared" si="0"/>
        <v>32.918091950815594</v>
      </c>
      <c r="F49" s="209" t="str">
        <f t="shared" si="1"/>
        <v/>
      </c>
    </row>
    <row r="50" spans="1:6">
      <c r="A50">
        <v>47</v>
      </c>
      <c r="B50" s="46">
        <v>43633</v>
      </c>
      <c r="C50" s="285">
        <v>39.100855578817459</v>
      </c>
      <c r="D50" s="285">
        <v>65.277965296213353</v>
      </c>
      <c r="E50" s="181">
        <f t="shared" si="0"/>
        <v>39.100855578817459</v>
      </c>
      <c r="F50" s="209" t="str">
        <f t="shared" si="1"/>
        <v/>
      </c>
    </row>
    <row r="51" spans="1:6">
      <c r="A51">
        <v>48</v>
      </c>
      <c r="B51" s="46">
        <v>43634</v>
      </c>
      <c r="C51" s="285">
        <v>30.570647338813732</v>
      </c>
      <c r="D51" s="285">
        <v>65.277965296213353</v>
      </c>
      <c r="E51" s="181">
        <f t="shared" si="0"/>
        <v>30.570647338813732</v>
      </c>
      <c r="F51" s="209" t="str">
        <f t="shared" si="1"/>
        <v/>
      </c>
    </row>
    <row r="52" spans="1:6">
      <c r="A52">
        <v>49</v>
      </c>
      <c r="B52" s="46">
        <v>43635</v>
      </c>
      <c r="C52" s="285">
        <v>41.692067397653197</v>
      </c>
      <c r="D52" s="285">
        <v>65.277965296213353</v>
      </c>
      <c r="E52" s="181">
        <f t="shared" si="0"/>
        <v>41.692067397653197</v>
      </c>
      <c r="F52" s="209" t="str">
        <f t="shared" si="1"/>
        <v/>
      </c>
    </row>
    <row r="53" spans="1:6">
      <c r="A53">
        <v>50</v>
      </c>
      <c r="B53" s="46">
        <v>43636</v>
      </c>
      <c r="C53" s="285">
        <v>34.647865205653197</v>
      </c>
      <c r="D53" s="285">
        <v>65.277965296213353</v>
      </c>
      <c r="E53" s="181">
        <f t="shared" si="0"/>
        <v>34.647865205653197</v>
      </c>
      <c r="F53" s="209" t="str">
        <f t="shared" si="1"/>
        <v/>
      </c>
    </row>
    <row r="54" spans="1:6">
      <c r="A54">
        <v>51</v>
      </c>
      <c r="B54" s="46">
        <v>43637</v>
      </c>
      <c r="C54" s="285">
        <v>40.431819057653193</v>
      </c>
      <c r="D54" s="285">
        <v>65.277965296213353</v>
      </c>
      <c r="E54" s="181">
        <f t="shared" si="0"/>
        <v>40.431819057653193</v>
      </c>
      <c r="F54" s="209" t="str">
        <f t="shared" si="1"/>
        <v/>
      </c>
    </row>
    <row r="55" spans="1:6">
      <c r="A55">
        <v>52</v>
      </c>
      <c r="B55" s="46">
        <v>43638</v>
      </c>
      <c r="C55" s="285">
        <v>28.847656745655055</v>
      </c>
      <c r="D55" s="285">
        <v>65.277965296213353</v>
      </c>
      <c r="E55" s="181">
        <f t="shared" si="0"/>
        <v>28.847656745655055</v>
      </c>
      <c r="F55" s="209" t="str">
        <f t="shared" si="1"/>
        <v/>
      </c>
    </row>
    <row r="56" spans="1:6">
      <c r="A56">
        <v>53</v>
      </c>
      <c r="B56" s="46">
        <v>43639</v>
      </c>
      <c r="C56" s="285">
        <v>27.14505994765133</v>
      </c>
      <c r="D56" s="285">
        <v>65.277965296213353</v>
      </c>
      <c r="E56" s="181">
        <f t="shared" si="0"/>
        <v>27.14505994765133</v>
      </c>
      <c r="F56" s="209" t="str">
        <f t="shared" si="1"/>
        <v/>
      </c>
    </row>
    <row r="57" spans="1:6">
      <c r="A57">
        <v>54</v>
      </c>
      <c r="B57" s="46">
        <v>43640</v>
      </c>
      <c r="C57" s="285">
        <v>32.887696653653201</v>
      </c>
      <c r="D57" s="285">
        <v>65.277965296213353</v>
      </c>
      <c r="E57" s="181">
        <f t="shared" si="0"/>
        <v>32.887696653653201</v>
      </c>
      <c r="F57" s="209" t="str">
        <f t="shared" si="1"/>
        <v/>
      </c>
    </row>
    <row r="58" spans="1:6">
      <c r="A58">
        <v>55</v>
      </c>
      <c r="B58" s="46">
        <v>43641</v>
      </c>
      <c r="C58" s="285">
        <v>46.072319117655063</v>
      </c>
      <c r="D58" s="285">
        <v>65.277965296213353</v>
      </c>
      <c r="E58" s="181">
        <f t="shared" si="0"/>
        <v>46.072319117655063</v>
      </c>
      <c r="F58" s="209" t="str">
        <f t="shared" si="1"/>
        <v/>
      </c>
    </row>
    <row r="59" spans="1:6">
      <c r="A59">
        <v>56</v>
      </c>
      <c r="B59" s="46">
        <v>43642</v>
      </c>
      <c r="C59" s="285">
        <v>29.632670615292451</v>
      </c>
      <c r="D59" s="285">
        <v>65.277965296213353</v>
      </c>
      <c r="E59" s="181">
        <f t="shared" si="0"/>
        <v>29.632670615292451</v>
      </c>
      <c r="F59" s="209" t="str">
        <f t="shared" si="1"/>
        <v/>
      </c>
    </row>
    <row r="60" spans="1:6">
      <c r="A60">
        <v>57</v>
      </c>
      <c r="B60" s="46">
        <v>43643</v>
      </c>
      <c r="C60" s="285">
        <v>25.568771355296178</v>
      </c>
      <c r="D60" s="285">
        <v>65.277965296213353</v>
      </c>
      <c r="E60" s="181">
        <f t="shared" si="0"/>
        <v>25.568771355296178</v>
      </c>
      <c r="F60" s="209" t="str">
        <f t="shared" si="1"/>
        <v/>
      </c>
    </row>
    <row r="61" spans="1:6">
      <c r="A61">
        <v>58</v>
      </c>
      <c r="B61" s="46">
        <v>43644</v>
      </c>
      <c r="C61" s="285">
        <v>35.395922383292444</v>
      </c>
      <c r="D61" s="285">
        <v>65.277965296213353</v>
      </c>
      <c r="E61" s="181">
        <f t="shared" si="0"/>
        <v>35.395922383292444</v>
      </c>
      <c r="F61" s="209" t="str">
        <f t="shared" si="1"/>
        <v/>
      </c>
    </row>
    <row r="62" spans="1:6">
      <c r="A62">
        <v>59</v>
      </c>
      <c r="B62" s="46">
        <v>43645</v>
      </c>
      <c r="C62" s="285">
        <v>19.287346891294312</v>
      </c>
      <c r="D62" s="285">
        <v>65.277965296213353</v>
      </c>
      <c r="E62" s="181">
        <f t="shared" si="0"/>
        <v>19.287346891294312</v>
      </c>
      <c r="F62" s="209" t="str">
        <f t="shared" si="1"/>
        <v/>
      </c>
    </row>
    <row r="63" spans="1:6">
      <c r="A63">
        <v>60</v>
      </c>
      <c r="B63" s="46">
        <v>43646</v>
      </c>
      <c r="C63" s="285">
        <v>18.160907819294312</v>
      </c>
      <c r="D63" s="285">
        <v>65.277965296213353</v>
      </c>
      <c r="E63" s="181">
        <f t="shared" si="0"/>
        <v>18.160907819294312</v>
      </c>
      <c r="F63" s="209" t="str">
        <f t="shared" si="1"/>
        <v/>
      </c>
    </row>
    <row r="64" spans="1:6">
      <c r="A64">
        <v>61</v>
      </c>
      <c r="B64" s="46">
        <v>43647</v>
      </c>
      <c r="C64" s="285">
        <v>29.007171399294318</v>
      </c>
      <c r="D64" s="285">
        <v>28.803266986435492</v>
      </c>
      <c r="E64" s="181">
        <f t="shared" si="0"/>
        <v>28.803266986435492</v>
      </c>
      <c r="F64" s="209" t="str">
        <f t="shared" si="1"/>
        <v/>
      </c>
    </row>
    <row r="65" spans="1:7">
      <c r="A65">
        <v>62</v>
      </c>
      <c r="B65" s="46">
        <v>43648</v>
      </c>
      <c r="C65" s="285">
        <v>23.823512133292454</v>
      </c>
      <c r="D65" s="285">
        <v>28.803266986435492</v>
      </c>
      <c r="E65" s="181">
        <f t="shared" si="0"/>
        <v>23.823512133292454</v>
      </c>
      <c r="F65" s="209" t="str">
        <f t="shared" si="1"/>
        <v/>
      </c>
    </row>
    <row r="66" spans="1:7">
      <c r="A66">
        <v>63</v>
      </c>
      <c r="B66" s="46">
        <v>43649</v>
      </c>
      <c r="C66" s="285">
        <v>24.15909229432453</v>
      </c>
      <c r="D66" s="285">
        <v>28.803266986435492</v>
      </c>
      <c r="E66" s="181">
        <f t="shared" si="0"/>
        <v>24.15909229432453</v>
      </c>
      <c r="F66" s="209" t="str">
        <f t="shared" si="1"/>
        <v/>
      </c>
    </row>
    <row r="67" spans="1:7">
      <c r="A67">
        <v>64</v>
      </c>
      <c r="B67" s="46">
        <v>43650</v>
      </c>
      <c r="C67" s="285">
        <v>24.506795548322668</v>
      </c>
      <c r="D67" s="285">
        <v>28.803266986435492</v>
      </c>
      <c r="E67" s="181">
        <f t="shared" si="0"/>
        <v>24.506795548322668</v>
      </c>
      <c r="F67" s="209" t="str">
        <f t="shared" si="1"/>
        <v/>
      </c>
    </row>
    <row r="68" spans="1:7">
      <c r="A68">
        <v>65</v>
      </c>
      <c r="B68" s="46">
        <v>43651</v>
      </c>
      <c r="C68" s="285">
        <v>40.253782306324531</v>
      </c>
      <c r="D68" s="285">
        <v>28.803266986435492</v>
      </c>
      <c r="E68" s="181">
        <f t="shared" ref="E68:E131" si="2">IF(C68&lt;D68,C68,D68)</f>
        <v>28.803266986435492</v>
      </c>
      <c r="F68" s="20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43652</v>
      </c>
      <c r="C69" s="285">
        <v>13.163794920322667</v>
      </c>
      <c r="D69" s="285">
        <v>28.803266986435492</v>
      </c>
      <c r="E69" s="181">
        <f t="shared" si="2"/>
        <v>13.163794920322667</v>
      </c>
      <c r="F69" s="209" t="str">
        <f t="shared" si="3"/>
        <v/>
      </c>
    </row>
    <row r="70" spans="1:7">
      <c r="A70">
        <v>67</v>
      </c>
      <c r="B70" s="46">
        <v>43653</v>
      </c>
      <c r="C70" s="285">
        <v>7.1853347363226643</v>
      </c>
      <c r="D70" s="285">
        <v>28.803266986435492</v>
      </c>
      <c r="E70" s="181">
        <f t="shared" si="2"/>
        <v>7.1853347363226643</v>
      </c>
      <c r="F70" s="209" t="str">
        <f t="shared" si="3"/>
        <v/>
      </c>
    </row>
    <row r="71" spans="1:7">
      <c r="A71">
        <v>68</v>
      </c>
      <c r="B71" s="46">
        <v>43654</v>
      </c>
      <c r="C71" s="285">
        <v>8.1221073823245309</v>
      </c>
      <c r="D71" s="285">
        <v>28.803266986435492</v>
      </c>
      <c r="E71" s="181">
        <f t="shared" si="2"/>
        <v>8.1221073823245309</v>
      </c>
      <c r="F71" s="209" t="str">
        <f t="shared" si="3"/>
        <v/>
      </c>
    </row>
    <row r="72" spans="1:7">
      <c r="A72">
        <v>69</v>
      </c>
      <c r="B72" s="46">
        <v>43655</v>
      </c>
      <c r="C72" s="285">
        <v>10.875426208322663</v>
      </c>
      <c r="D72" s="285">
        <v>28.803266986435492</v>
      </c>
      <c r="E72" s="181">
        <f t="shared" si="2"/>
        <v>10.875426208322663</v>
      </c>
      <c r="F72" s="209" t="str">
        <f t="shared" si="3"/>
        <v/>
      </c>
    </row>
    <row r="73" spans="1:7">
      <c r="A73">
        <v>70</v>
      </c>
      <c r="B73" s="46">
        <v>43656</v>
      </c>
      <c r="C73" s="285">
        <v>20.650463620394113</v>
      </c>
      <c r="D73" s="285">
        <v>28.803266986435492</v>
      </c>
      <c r="E73" s="181">
        <f t="shared" si="2"/>
        <v>20.650463620394113</v>
      </c>
      <c r="F73" s="209" t="str">
        <f t="shared" si="3"/>
        <v/>
      </c>
    </row>
    <row r="74" spans="1:7">
      <c r="A74">
        <v>71</v>
      </c>
      <c r="B74" s="46">
        <v>43657</v>
      </c>
      <c r="C74" s="285">
        <v>33.778305168395981</v>
      </c>
      <c r="D74" s="285">
        <v>28.803266986435492</v>
      </c>
      <c r="E74" s="181">
        <f t="shared" si="2"/>
        <v>28.803266986435492</v>
      </c>
      <c r="F74" s="209" t="str">
        <f t="shared" si="3"/>
        <v/>
      </c>
    </row>
    <row r="75" spans="1:7">
      <c r="A75">
        <v>72</v>
      </c>
      <c r="B75" s="46">
        <v>43658</v>
      </c>
      <c r="C75" s="285">
        <v>47.432199778394121</v>
      </c>
      <c r="D75" s="285">
        <v>28.803266986435492</v>
      </c>
      <c r="E75" s="181">
        <f t="shared" si="2"/>
        <v>28.803266986435492</v>
      </c>
      <c r="F75" s="209" t="str">
        <f t="shared" si="3"/>
        <v/>
      </c>
    </row>
    <row r="76" spans="1:7">
      <c r="A76">
        <v>73</v>
      </c>
      <c r="B76" s="46">
        <v>43659</v>
      </c>
      <c r="C76" s="285">
        <v>12.600019404394116</v>
      </c>
      <c r="D76" s="285">
        <v>28.803266986435492</v>
      </c>
      <c r="E76" s="181">
        <f t="shared" si="2"/>
        <v>12.600019404394116</v>
      </c>
      <c r="F76" s="209" t="str">
        <f t="shared" si="3"/>
        <v/>
      </c>
    </row>
    <row r="77" spans="1:7">
      <c r="A77">
        <v>74</v>
      </c>
      <c r="B77" s="46">
        <v>43660</v>
      </c>
      <c r="C77" s="285">
        <v>5.0361356023959747</v>
      </c>
      <c r="D77" s="285">
        <v>28.803266986435492</v>
      </c>
      <c r="E77" s="181">
        <f t="shared" si="2"/>
        <v>5.0361356023959747</v>
      </c>
      <c r="F77" s="209" t="str">
        <f t="shared" si="3"/>
        <v/>
      </c>
    </row>
    <row r="78" spans="1:7">
      <c r="A78">
        <v>75</v>
      </c>
      <c r="B78" s="46">
        <v>43661</v>
      </c>
      <c r="C78" s="285">
        <v>19.988557580394112</v>
      </c>
      <c r="D78" s="285">
        <v>28.803266986435492</v>
      </c>
      <c r="E78" s="181">
        <f t="shared" si="2"/>
        <v>19.988557580394112</v>
      </c>
      <c r="F78" s="209" t="str">
        <f t="shared" si="3"/>
        <v>J</v>
      </c>
      <c r="G78" s="210">
        <f>IF(DAY(B78)=15,D78,"")</f>
        <v>28.803266986435492</v>
      </c>
    </row>
    <row r="79" spans="1:7">
      <c r="A79">
        <v>76</v>
      </c>
      <c r="B79" s="46">
        <v>43662</v>
      </c>
      <c r="C79" s="285">
        <v>17.970239188394117</v>
      </c>
      <c r="D79" s="285">
        <v>28.803266986435492</v>
      </c>
      <c r="E79" s="181">
        <f t="shared" si="2"/>
        <v>17.970239188394117</v>
      </c>
      <c r="F79" s="209" t="str">
        <f t="shared" si="3"/>
        <v/>
      </c>
    </row>
    <row r="80" spans="1:7">
      <c r="A80">
        <v>77</v>
      </c>
      <c r="B80" s="46">
        <v>43663</v>
      </c>
      <c r="C80" s="285">
        <v>11.188074630132848</v>
      </c>
      <c r="D80" s="285">
        <v>28.803266986435492</v>
      </c>
      <c r="E80" s="181">
        <f t="shared" si="2"/>
        <v>11.188074630132848</v>
      </c>
      <c r="F80" s="209" t="str">
        <f t="shared" si="3"/>
        <v/>
      </c>
    </row>
    <row r="81" spans="1:6">
      <c r="A81">
        <v>78</v>
      </c>
      <c r="B81" s="46">
        <v>43664</v>
      </c>
      <c r="C81" s="285">
        <v>7.9383837181347117</v>
      </c>
      <c r="D81" s="285">
        <v>28.803266986435492</v>
      </c>
      <c r="E81" s="181">
        <f t="shared" si="2"/>
        <v>7.9383837181347117</v>
      </c>
      <c r="F81" s="209" t="str">
        <f t="shared" si="3"/>
        <v/>
      </c>
    </row>
    <row r="82" spans="1:6">
      <c r="A82">
        <v>79</v>
      </c>
      <c r="B82" s="46">
        <v>43665</v>
      </c>
      <c r="C82" s="285">
        <v>9.7740682381328519</v>
      </c>
      <c r="D82" s="285">
        <v>28.803266986435492</v>
      </c>
      <c r="E82" s="181">
        <f t="shared" si="2"/>
        <v>9.7740682381328519</v>
      </c>
      <c r="F82" s="209" t="str">
        <f t="shared" si="3"/>
        <v/>
      </c>
    </row>
    <row r="83" spans="1:6">
      <c r="A83">
        <v>80</v>
      </c>
      <c r="B83" s="46">
        <v>43666</v>
      </c>
      <c r="C83" s="285">
        <v>1.0667163581328496</v>
      </c>
      <c r="D83" s="285">
        <v>28.803266986435492</v>
      </c>
      <c r="E83" s="181">
        <f t="shared" si="2"/>
        <v>1.0667163581328496</v>
      </c>
      <c r="F83" s="209" t="str">
        <f t="shared" si="3"/>
        <v/>
      </c>
    </row>
    <row r="84" spans="1:6">
      <c r="A84">
        <v>81</v>
      </c>
      <c r="B84" s="46">
        <v>43667</v>
      </c>
      <c r="C84" s="285">
        <v>3.5554506941309882</v>
      </c>
      <c r="D84" s="285">
        <v>28.803266986435492</v>
      </c>
      <c r="E84" s="181">
        <f t="shared" si="2"/>
        <v>3.5554506941309882</v>
      </c>
      <c r="F84" s="209" t="str">
        <f t="shared" si="3"/>
        <v/>
      </c>
    </row>
    <row r="85" spans="1:6">
      <c r="A85">
        <v>82</v>
      </c>
      <c r="B85" s="46">
        <v>43668</v>
      </c>
      <c r="C85" s="285">
        <v>4.9836924981347108</v>
      </c>
      <c r="D85" s="285">
        <v>28.803266986435492</v>
      </c>
      <c r="E85" s="181">
        <f t="shared" si="2"/>
        <v>4.9836924981347108</v>
      </c>
      <c r="F85" s="209" t="str">
        <f t="shared" si="3"/>
        <v/>
      </c>
    </row>
    <row r="86" spans="1:6">
      <c r="A86">
        <v>83</v>
      </c>
      <c r="B86" s="46">
        <v>43669</v>
      </c>
      <c r="C86" s="285">
        <v>5.8266570341328476</v>
      </c>
      <c r="D86" s="285">
        <v>28.803266986435492</v>
      </c>
      <c r="E86" s="181">
        <f t="shared" si="2"/>
        <v>5.8266570341328476</v>
      </c>
      <c r="F86" s="209" t="str">
        <f t="shared" si="3"/>
        <v/>
      </c>
    </row>
    <row r="87" spans="1:6">
      <c r="A87">
        <v>84</v>
      </c>
      <c r="B87" s="46">
        <v>43670</v>
      </c>
      <c r="C87" s="285">
        <v>4.6114432504418943</v>
      </c>
      <c r="D87" s="285">
        <v>28.803266986435492</v>
      </c>
      <c r="E87" s="181">
        <f t="shared" si="2"/>
        <v>4.6114432504418943</v>
      </c>
      <c r="F87" s="209" t="str">
        <f t="shared" si="3"/>
        <v/>
      </c>
    </row>
    <row r="88" spans="1:6">
      <c r="A88">
        <v>85</v>
      </c>
      <c r="B88" s="46">
        <v>43671</v>
      </c>
      <c r="C88" s="285">
        <v>2.967899526440029</v>
      </c>
      <c r="D88" s="285">
        <v>28.803266986435492</v>
      </c>
      <c r="E88" s="181">
        <f t="shared" si="2"/>
        <v>2.967899526440029</v>
      </c>
      <c r="F88" s="209" t="str">
        <f t="shared" si="3"/>
        <v/>
      </c>
    </row>
    <row r="89" spans="1:6">
      <c r="A89">
        <v>86</v>
      </c>
      <c r="B89" s="46">
        <v>43672</v>
      </c>
      <c r="C89" s="285">
        <v>1.8458410324400247</v>
      </c>
      <c r="D89" s="285">
        <v>28.803266986435492</v>
      </c>
      <c r="E89" s="181">
        <f t="shared" si="2"/>
        <v>1.8458410324400247</v>
      </c>
      <c r="F89" s="209" t="str">
        <f t="shared" si="3"/>
        <v/>
      </c>
    </row>
    <row r="90" spans="1:6">
      <c r="A90">
        <v>87</v>
      </c>
      <c r="B90" s="46">
        <v>43673</v>
      </c>
      <c r="C90" s="285">
        <v>5.8290649124418925</v>
      </c>
      <c r="D90" s="285">
        <v>28.803266986435492</v>
      </c>
      <c r="E90" s="181">
        <f t="shared" si="2"/>
        <v>5.8290649124418925</v>
      </c>
      <c r="F90" s="209" t="str">
        <f t="shared" si="3"/>
        <v/>
      </c>
    </row>
    <row r="91" spans="1:6">
      <c r="A91">
        <v>88</v>
      </c>
      <c r="B91" s="46">
        <v>43674</v>
      </c>
      <c r="C91" s="285">
        <v>4.9197075944381652</v>
      </c>
      <c r="D91" s="285">
        <v>28.803266986435492</v>
      </c>
      <c r="E91" s="181">
        <f t="shared" si="2"/>
        <v>4.9197075944381652</v>
      </c>
      <c r="F91" s="209" t="str">
        <f t="shared" si="3"/>
        <v/>
      </c>
    </row>
    <row r="92" spans="1:6">
      <c r="A92">
        <v>89</v>
      </c>
      <c r="B92" s="46">
        <v>43675</v>
      </c>
      <c r="C92" s="285">
        <v>4.0195875144418896</v>
      </c>
      <c r="D92" s="285">
        <v>28.803266986435492</v>
      </c>
      <c r="E92" s="181">
        <f t="shared" si="2"/>
        <v>4.0195875144418896</v>
      </c>
      <c r="F92" s="209" t="str">
        <f t="shared" si="3"/>
        <v/>
      </c>
    </row>
    <row r="93" spans="1:6">
      <c r="A93">
        <v>90</v>
      </c>
      <c r="B93" s="46">
        <v>43676</v>
      </c>
      <c r="C93" s="285">
        <v>3.7050798184390952</v>
      </c>
      <c r="D93" s="285">
        <v>28.803266986435492</v>
      </c>
      <c r="E93" s="181">
        <f t="shared" si="2"/>
        <v>3.7050798184390952</v>
      </c>
      <c r="F93" s="209" t="str">
        <f t="shared" si="3"/>
        <v/>
      </c>
    </row>
    <row r="94" spans="1:6">
      <c r="A94">
        <v>91</v>
      </c>
      <c r="B94" s="46">
        <v>43677</v>
      </c>
      <c r="C94" s="285">
        <v>2.4359459225340325</v>
      </c>
      <c r="D94" s="285">
        <v>28.803266986435492</v>
      </c>
      <c r="E94" s="181">
        <f t="shared" si="2"/>
        <v>2.4359459225340325</v>
      </c>
      <c r="F94" s="209" t="str">
        <f t="shared" si="3"/>
        <v/>
      </c>
    </row>
    <row r="95" spans="1:6">
      <c r="A95">
        <v>92</v>
      </c>
      <c r="B95" s="46">
        <v>43678</v>
      </c>
      <c r="C95" s="285">
        <v>7.9221372285340328</v>
      </c>
      <c r="D95" s="285">
        <v>17.69576376333022</v>
      </c>
      <c r="E95" s="181">
        <f t="shared" si="2"/>
        <v>7.9221372285340328</v>
      </c>
      <c r="F95" s="209" t="str">
        <f t="shared" si="3"/>
        <v/>
      </c>
    </row>
    <row r="96" spans="1:6">
      <c r="A96">
        <v>93</v>
      </c>
      <c r="B96" s="46">
        <v>43679</v>
      </c>
      <c r="C96" s="285">
        <v>8.0711002285349682</v>
      </c>
      <c r="D96" s="285">
        <v>17.69576376333022</v>
      </c>
      <c r="E96" s="181">
        <f t="shared" si="2"/>
        <v>8.0711002285349682</v>
      </c>
      <c r="F96" s="209" t="str">
        <f t="shared" si="3"/>
        <v/>
      </c>
    </row>
    <row r="97" spans="1:7">
      <c r="A97">
        <v>94</v>
      </c>
      <c r="B97" s="46">
        <v>43680</v>
      </c>
      <c r="C97" s="285">
        <v>2.3038681005331019</v>
      </c>
      <c r="D97" s="285">
        <v>17.69576376333022</v>
      </c>
      <c r="E97" s="181">
        <f t="shared" si="2"/>
        <v>2.3038681005331019</v>
      </c>
      <c r="F97" s="209" t="str">
        <f t="shared" si="3"/>
        <v/>
      </c>
    </row>
    <row r="98" spans="1:7">
      <c r="A98">
        <v>95</v>
      </c>
      <c r="B98" s="46">
        <v>43681</v>
      </c>
      <c r="C98" s="285">
        <v>2.2580781045358962</v>
      </c>
      <c r="D98" s="285">
        <v>17.69576376333022</v>
      </c>
      <c r="E98" s="181">
        <f t="shared" si="2"/>
        <v>2.2580781045358962</v>
      </c>
      <c r="F98" s="209" t="str">
        <f t="shared" si="3"/>
        <v/>
      </c>
    </row>
    <row r="99" spans="1:7">
      <c r="A99">
        <v>96</v>
      </c>
      <c r="B99" s="46">
        <v>43682</v>
      </c>
      <c r="C99" s="285">
        <v>8.6118408425331001</v>
      </c>
      <c r="D99" s="285">
        <v>17.69576376333022</v>
      </c>
      <c r="E99" s="181">
        <f t="shared" si="2"/>
        <v>8.6118408425331001</v>
      </c>
      <c r="F99" s="209" t="str">
        <f t="shared" si="3"/>
        <v/>
      </c>
    </row>
    <row r="100" spans="1:7">
      <c r="A100">
        <v>97</v>
      </c>
      <c r="B100" s="46">
        <v>43683</v>
      </c>
      <c r="C100" s="285">
        <v>12.310718754534035</v>
      </c>
      <c r="D100" s="285">
        <v>17.69576376333022</v>
      </c>
      <c r="E100" s="181">
        <f t="shared" si="2"/>
        <v>12.310718754534035</v>
      </c>
      <c r="F100" s="209" t="str">
        <f t="shared" si="3"/>
        <v/>
      </c>
    </row>
    <row r="101" spans="1:7">
      <c r="A101">
        <v>98</v>
      </c>
      <c r="B101" s="46">
        <v>43684</v>
      </c>
      <c r="C101" s="285">
        <v>13.944522399182118</v>
      </c>
      <c r="D101" s="285">
        <v>17.69576376333022</v>
      </c>
      <c r="E101" s="181">
        <f t="shared" si="2"/>
        <v>13.944522399182118</v>
      </c>
      <c r="F101" s="209" t="str">
        <f t="shared" si="3"/>
        <v/>
      </c>
    </row>
    <row r="102" spans="1:7">
      <c r="A102">
        <v>99</v>
      </c>
      <c r="B102" s="46">
        <v>43685</v>
      </c>
      <c r="C102" s="285">
        <v>7.5507522591811869</v>
      </c>
      <c r="D102" s="285">
        <v>17.69576376333022</v>
      </c>
      <c r="E102" s="181">
        <f t="shared" si="2"/>
        <v>7.5507522591811869</v>
      </c>
      <c r="F102" s="209" t="str">
        <f t="shared" si="3"/>
        <v/>
      </c>
    </row>
    <row r="103" spans="1:7">
      <c r="A103">
        <v>100</v>
      </c>
      <c r="B103" s="46">
        <v>43686</v>
      </c>
      <c r="C103" s="285">
        <v>9.3952813591811868</v>
      </c>
      <c r="D103" s="285">
        <v>17.69576376333022</v>
      </c>
      <c r="E103" s="181">
        <f t="shared" si="2"/>
        <v>9.3952813591811868</v>
      </c>
      <c r="F103" s="209" t="str">
        <f t="shared" si="3"/>
        <v/>
      </c>
    </row>
    <row r="104" spans="1:7">
      <c r="A104">
        <v>101</v>
      </c>
      <c r="B104" s="46">
        <v>43687</v>
      </c>
      <c r="C104" s="285">
        <v>7.8897853671830527</v>
      </c>
      <c r="D104" s="285">
        <v>17.69576376333022</v>
      </c>
      <c r="E104" s="181">
        <f t="shared" si="2"/>
        <v>7.8897853671830527</v>
      </c>
      <c r="F104" s="209" t="str">
        <f t="shared" si="3"/>
        <v/>
      </c>
    </row>
    <row r="105" spans="1:7">
      <c r="A105">
        <v>102</v>
      </c>
      <c r="B105" s="46">
        <v>43688</v>
      </c>
      <c r="C105" s="285">
        <v>1.0686120271802537</v>
      </c>
      <c r="D105" s="285">
        <v>17.69576376333022</v>
      </c>
      <c r="E105" s="181">
        <f t="shared" si="2"/>
        <v>1.0686120271802537</v>
      </c>
      <c r="F105" s="209" t="str">
        <f t="shared" si="3"/>
        <v/>
      </c>
    </row>
    <row r="106" spans="1:7">
      <c r="A106">
        <v>103</v>
      </c>
      <c r="B106" s="46">
        <v>43689</v>
      </c>
      <c r="C106" s="285">
        <v>2.4965270811811862</v>
      </c>
      <c r="D106" s="285">
        <v>17.69576376333022</v>
      </c>
      <c r="E106" s="181">
        <f t="shared" si="2"/>
        <v>2.4965270811811862</v>
      </c>
      <c r="F106" s="209" t="str">
        <f t="shared" si="3"/>
        <v/>
      </c>
    </row>
    <row r="107" spans="1:7">
      <c r="A107">
        <v>104</v>
      </c>
      <c r="B107" s="46">
        <v>43690</v>
      </c>
      <c r="C107" s="285">
        <v>7.1457263491811904</v>
      </c>
      <c r="D107" s="285">
        <v>17.69576376333022</v>
      </c>
      <c r="E107" s="181">
        <f t="shared" si="2"/>
        <v>7.1457263491811904</v>
      </c>
      <c r="F107" s="209" t="str">
        <f t="shared" si="3"/>
        <v/>
      </c>
    </row>
    <row r="108" spans="1:7">
      <c r="A108">
        <v>105</v>
      </c>
      <c r="B108" s="46">
        <v>43691</v>
      </c>
      <c r="C108" s="285">
        <v>12.498075670538375</v>
      </c>
      <c r="D108" s="285">
        <v>17.69576376333022</v>
      </c>
      <c r="E108" s="181">
        <f t="shared" si="2"/>
        <v>12.498075670538375</v>
      </c>
      <c r="F108" s="20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43692</v>
      </c>
      <c r="C109" s="285">
        <v>6.7643885145355815</v>
      </c>
      <c r="D109" s="285">
        <v>17.69576376333022</v>
      </c>
      <c r="E109" s="181">
        <f t="shared" si="2"/>
        <v>6.7643885145355815</v>
      </c>
      <c r="F109" s="209" t="str">
        <f t="shared" si="3"/>
        <v>A</v>
      </c>
      <c r="G109" s="210">
        <f>IF(DAY(B109)=15,D109,"")</f>
        <v>17.69576376333022</v>
      </c>
    </row>
    <row r="110" spans="1:7">
      <c r="A110">
        <v>107</v>
      </c>
      <c r="B110" s="46">
        <v>43693</v>
      </c>
      <c r="C110" s="285">
        <v>10.198593332538374</v>
      </c>
      <c r="D110" s="285">
        <v>17.69576376333022</v>
      </c>
      <c r="E110" s="181">
        <f t="shared" si="2"/>
        <v>10.198593332538374</v>
      </c>
      <c r="F110" s="209" t="str">
        <f t="shared" si="3"/>
        <v/>
      </c>
    </row>
    <row r="111" spans="1:7">
      <c r="A111">
        <v>108</v>
      </c>
      <c r="B111" s="46">
        <v>43694</v>
      </c>
      <c r="C111" s="285">
        <v>6.5070954045346516</v>
      </c>
      <c r="D111" s="285">
        <v>17.69576376333022</v>
      </c>
      <c r="E111" s="181">
        <f t="shared" si="2"/>
        <v>6.5070954045346516</v>
      </c>
      <c r="F111" s="209" t="str">
        <f t="shared" si="3"/>
        <v/>
      </c>
    </row>
    <row r="112" spans="1:7">
      <c r="A112">
        <v>109</v>
      </c>
      <c r="B112" s="46">
        <v>43695</v>
      </c>
      <c r="C112" s="285">
        <v>5.232278386536513</v>
      </c>
      <c r="D112" s="285">
        <v>17.69576376333022</v>
      </c>
      <c r="E112" s="181">
        <f t="shared" si="2"/>
        <v>5.232278386536513</v>
      </c>
      <c r="F112" s="209" t="str">
        <f t="shared" si="3"/>
        <v/>
      </c>
    </row>
    <row r="113" spans="1:6">
      <c r="A113">
        <v>110</v>
      </c>
      <c r="B113" s="46">
        <v>43696</v>
      </c>
      <c r="C113" s="285">
        <v>10.958174302537445</v>
      </c>
      <c r="D113" s="285">
        <v>17.69576376333022</v>
      </c>
      <c r="E113" s="181">
        <f t="shared" si="2"/>
        <v>10.958174302537445</v>
      </c>
      <c r="F113" s="209" t="str">
        <f t="shared" si="3"/>
        <v/>
      </c>
    </row>
    <row r="114" spans="1:6">
      <c r="A114">
        <v>111</v>
      </c>
      <c r="B114" s="46">
        <v>43697</v>
      </c>
      <c r="C114" s="285">
        <v>9.7328370045374459</v>
      </c>
      <c r="D114" s="285">
        <v>17.69576376333022</v>
      </c>
      <c r="E114" s="181">
        <f t="shared" si="2"/>
        <v>9.7328370045374459</v>
      </c>
      <c r="F114" s="209" t="str">
        <f t="shared" si="3"/>
        <v/>
      </c>
    </row>
    <row r="115" spans="1:6">
      <c r="A115">
        <v>112</v>
      </c>
      <c r="B115" s="46">
        <v>43698</v>
      </c>
      <c r="C115" s="285">
        <v>13.338799306264452</v>
      </c>
      <c r="D115" s="285">
        <v>17.69576376333022</v>
      </c>
      <c r="E115" s="181">
        <f t="shared" si="2"/>
        <v>13.338799306264452</v>
      </c>
      <c r="F115" s="209" t="str">
        <f t="shared" si="3"/>
        <v/>
      </c>
    </row>
    <row r="116" spans="1:6">
      <c r="A116">
        <v>113</v>
      </c>
      <c r="B116" s="46">
        <v>43699</v>
      </c>
      <c r="C116" s="285">
        <v>16.765634846264454</v>
      </c>
      <c r="D116" s="285">
        <v>17.69576376333022</v>
      </c>
      <c r="E116" s="181">
        <f t="shared" si="2"/>
        <v>16.765634846264454</v>
      </c>
      <c r="F116" s="209" t="str">
        <f t="shared" si="3"/>
        <v/>
      </c>
    </row>
    <row r="117" spans="1:6">
      <c r="A117">
        <v>114</v>
      </c>
      <c r="B117" s="46">
        <v>43700</v>
      </c>
      <c r="C117" s="285">
        <v>17.646623842265384</v>
      </c>
      <c r="D117" s="285">
        <v>17.69576376333022</v>
      </c>
      <c r="E117" s="181">
        <f t="shared" si="2"/>
        <v>17.646623842265384</v>
      </c>
      <c r="F117" s="209" t="str">
        <f t="shared" si="3"/>
        <v/>
      </c>
    </row>
    <row r="118" spans="1:6">
      <c r="A118">
        <v>115</v>
      </c>
      <c r="B118" s="46">
        <v>43701</v>
      </c>
      <c r="C118" s="285">
        <v>9.7638023182635223</v>
      </c>
      <c r="D118" s="285">
        <v>17.69576376333022</v>
      </c>
      <c r="E118" s="181">
        <f t="shared" si="2"/>
        <v>9.7638023182635223</v>
      </c>
      <c r="F118" s="209" t="str">
        <f t="shared" si="3"/>
        <v/>
      </c>
    </row>
    <row r="119" spans="1:6">
      <c r="A119">
        <v>116</v>
      </c>
      <c r="B119" s="46">
        <v>43702</v>
      </c>
      <c r="C119" s="285">
        <v>6.1928482722663176</v>
      </c>
      <c r="D119" s="285">
        <v>17.69576376333022</v>
      </c>
      <c r="E119" s="181">
        <f t="shared" si="2"/>
        <v>6.1928482722663176</v>
      </c>
      <c r="F119" s="209" t="str">
        <f t="shared" si="3"/>
        <v/>
      </c>
    </row>
    <row r="120" spans="1:6">
      <c r="A120">
        <v>117</v>
      </c>
      <c r="B120" s="46">
        <v>43703</v>
      </c>
      <c r="C120" s="285">
        <v>21.388576054264458</v>
      </c>
      <c r="D120" s="285">
        <v>17.69576376333022</v>
      </c>
      <c r="E120" s="181">
        <f t="shared" si="2"/>
        <v>17.69576376333022</v>
      </c>
      <c r="F120" s="209" t="str">
        <f t="shared" si="3"/>
        <v/>
      </c>
    </row>
    <row r="121" spans="1:6">
      <c r="A121">
        <v>118</v>
      </c>
      <c r="B121" s="46">
        <v>43704</v>
      </c>
      <c r="C121" s="285">
        <v>26.523354198264453</v>
      </c>
      <c r="D121" s="285">
        <v>17.69576376333022</v>
      </c>
      <c r="E121" s="181">
        <f t="shared" si="2"/>
        <v>17.69576376333022</v>
      </c>
      <c r="F121" s="209" t="str">
        <f t="shared" si="3"/>
        <v/>
      </c>
    </row>
    <row r="122" spans="1:6">
      <c r="A122">
        <v>119</v>
      </c>
      <c r="B122" s="46">
        <v>43705</v>
      </c>
      <c r="C122" s="285">
        <v>22.040494261266648</v>
      </c>
      <c r="D122" s="285">
        <v>17.69576376333022</v>
      </c>
      <c r="E122" s="181">
        <f t="shared" si="2"/>
        <v>17.69576376333022</v>
      </c>
      <c r="F122" s="209" t="str">
        <f t="shared" si="3"/>
        <v/>
      </c>
    </row>
    <row r="123" spans="1:6">
      <c r="A123">
        <v>120</v>
      </c>
      <c r="B123" s="46">
        <v>43706</v>
      </c>
      <c r="C123" s="285">
        <v>28.383828925263849</v>
      </c>
      <c r="D123" s="285">
        <v>17.69576376333022</v>
      </c>
      <c r="E123" s="181">
        <f t="shared" si="2"/>
        <v>17.69576376333022</v>
      </c>
      <c r="F123" s="209" t="str">
        <f t="shared" si="3"/>
        <v/>
      </c>
    </row>
    <row r="124" spans="1:6">
      <c r="A124">
        <v>121</v>
      </c>
      <c r="B124" s="46">
        <v>43707</v>
      </c>
      <c r="C124" s="285">
        <v>25.552226657266647</v>
      </c>
      <c r="D124" s="285">
        <v>17.69576376333022</v>
      </c>
      <c r="E124" s="181">
        <f t="shared" si="2"/>
        <v>17.69576376333022</v>
      </c>
      <c r="F124" s="209" t="str">
        <f t="shared" si="3"/>
        <v/>
      </c>
    </row>
    <row r="125" spans="1:6">
      <c r="A125">
        <v>122</v>
      </c>
      <c r="B125" s="46">
        <v>43708</v>
      </c>
      <c r="C125" s="285">
        <v>15.920048253264779</v>
      </c>
      <c r="D125" s="285">
        <v>17.69576376333022</v>
      </c>
      <c r="E125" s="181">
        <f t="shared" si="2"/>
        <v>15.920048253264779</v>
      </c>
      <c r="F125" s="209" t="str">
        <f t="shared" si="3"/>
        <v/>
      </c>
    </row>
    <row r="126" spans="1:6">
      <c r="A126">
        <v>123</v>
      </c>
      <c r="B126" s="46">
        <v>43709</v>
      </c>
      <c r="C126" s="285">
        <v>1.0574971092657142</v>
      </c>
      <c r="D126" s="285">
        <v>22.281040209732421</v>
      </c>
      <c r="E126" s="181">
        <f t="shared" si="2"/>
        <v>1.0574971092657142</v>
      </c>
      <c r="F126" s="209" t="str">
        <f t="shared" si="3"/>
        <v/>
      </c>
    </row>
    <row r="127" spans="1:6">
      <c r="A127">
        <v>124</v>
      </c>
      <c r="B127" s="46">
        <v>43710</v>
      </c>
      <c r="C127" s="285">
        <v>6.8017746692666474</v>
      </c>
      <c r="D127" s="285">
        <v>22.281040209732421</v>
      </c>
      <c r="E127" s="181">
        <f t="shared" si="2"/>
        <v>6.8017746692666474</v>
      </c>
      <c r="F127" s="209" t="str">
        <f t="shared" si="3"/>
        <v/>
      </c>
    </row>
    <row r="128" spans="1:6">
      <c r="A128">
        <v>125</v>
      </c>
      <c r="B128" s="46">
        <v>43711</v>
      </c>
      <c r="C128" s="285">
        <v>7.4549108792647818</v>
      </c>
      <c r="D128" s="285">
        <v>22.281040209732421</v>
      </c>
      <c r="E128" s="181">
        <f t="shared" si="2"/>
        <v>7.4549108792647818</v>
      </c>
      <c r="F128" s="209" t="str">
        <f t="shared" si="3"/>
        <v/>
      </c>
    </row>
    <row r="129" spans="1:7">
      <c r="A129">
        <v>126</v>
      </c>
      <c r="B129" s="46">
        <v>43712</v>
      </c>
      <c r="C129" s="285">
        <v>9.4749125041668165</v>
      </c>
      <c r="D129" s="285">
        <v>22.281040209732421</v>
      </c>
      <c r="E129" s="181">
        <f t="shared" si="2"/>
        <v>9.4749125041668165</v>
      </c>
      <c r="F129" s="209" t="str">
        <f t="shared" si="3"/>
        <v/>
      </c>
    </row>
    <row r="130" spans="1:7">
      <c r="A130">
        <v>127</v>
      </c>
      <c r="B130" s="46">
        <v>43713</v>
      </c>
      <c r="C130" s="285">
        <v>7.5681810981686795</v>
      </c>
      <c r="D130" s="285">
        <v>22.281040209732421</v>
      </c>
      <c r="E130" s="181">
        <f t="shared" si="2"/>
        <v>7.5681810981686795</v>
      </c>
      <c r="F130" s="209" t="str">
        <f t="shared" si="3"/>
        <v/>
      </c>
    </row>
    <row r="131" spans="1:7">
      <c r="A131">
        <v>128</v>
      </c>
      <c r="B131" s="46">
        <v>43714</v>
      </c>
      <c r="C131" s="285">
        <v>4.8948287881677501</v>
      </c>
      <c r="D131" s="285">
        <v>22.281040209732421</v>
      </c>
      <c r="E131" s="181">
        <f t="shared" si="2"/>
        <v>4.8948287881677501</v>
      </c>
      <c r="F131" s="209" t="str">
        <f t="shared" si="3"/>
        <v/>
      </c>
    </row>
    <row r="132" spans="1:7">
      <c r="A132">
        <v>129</v>
      </c>
      <c r="B132" s="46">
        <v>43715</v>
      </c>
      <c r="C132" s="285">
        <v>8.5982141721677507</v>
      </c>
      <c r="D132" s="285">
        <v>22.281040209732421</v>
      </c>
      <c r="E132" s="181">
        <f t="shared" ref="E132:E195" si="4">IF(C132&lt;D132,C132,D132)</f>
        <v>8.5982141721677507</v>
      </c>
      <c r="F132" s="20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43716</v>
      </c>
      <c r="C133" s="285">
        <v>9.1360089501677511</v>
      </c>
      <c r="D133" s="285">
        <v>22.281040209732421</v>
      </c>
      <c r="E133" s="181">
        <f t="shared" si="4"/>
        <v>9.1360089501677511</v>
      </c>
      <c r="F133" s="209" t="str">
        <f t="shared" si="5"/>
        <v/>
      </c>
    </row>
    <row r="134" spans="1:7">
      <c r="A134">
        <v>131</v>
      </c>
      <c r="B134" s="46">
        <v>43717</v>
      </c>
      <c r="C134" s="285">
        <v>19.102409328166818</v>
      </c>
      <c r="D134" s="285">
        <v>22.281040209732421</v>
      </c>
      <c r="E134" s="181">
        <f t="shared" si="4"/>
        <v>19.102409328166818</v>
      </c>
      <c r="F134" s="209" t="str">
        <f t="shared" si="5"/>
        <v/>
      </c>
    </row>
    <row r="135" spans="1:7">
      <c r="A135">
        <v>132</v>
      </c>
      <c r="B135" s="46">
        <v>43718</v>
      </c>
      <c r="C135" s="285">
        <v>9.2524961541686785</v>
      </c>
      <c r="D135" s="285">
        <v>22.281040209732421</v>
      </c>
      <c r="E135" s="181">
        <f t="shared" si="4"/>
        <v>9.2524961541686785</v>
      </c>
      <c r="F135" s="209" t="str">
        <f t="shared" si="5"/>
        <v/>
      </c>
    </row>
    <row r="136" spans="1:7">
      <c r="A136">
        <v>133</v>
      </c>
      <c r="B136" s="46">
        <v>43719</v>
      </c>
      <c r="C136" s="285">
        <v>17.113809906556309</v>
      </c>
      <c r="D136" s="285">
        <v>22.281040209732421</v>
      </c>
      <c r="E136" s="181">
        <f t="shared" si="4"/>
        <v>17.113809906556309</v>
      </c>
      <c r="F136" s="209" t="str">
        <f t="shared" si="5"/>
        <v/>
      </c>
    </row>
    <row r="137" spans="1:7">
      <c r="A137">
        <v>134</v>
      </c>
      <c r="B137" s="46">
        <v>43720</v>
      </c>
      <c r="C137" s="285">
        <v>25.507597080556312</v>
      </c>
      <c r="D137" s="285">
        <v>22.281040209732421</v>
      </c>
      <c r="E137" s="181">
        <f t="shared" si="4"/>
        <v>22.281040209732421</v>
      </c>
      <c r="F137" s="209" t="str">
        <f t="shared" si="5"/>
        <v/>
      </c>
    </row>
    <row r="138" spans="1:7">
      <c r="A138">
        <v>135</v>
      </c>
      <c r="B138" s="46">
        <v>43721</v>
      </c>
      <c r="C138" s="285">
        <v>20.034511860554449</v>
      </c>
      <c r="D138" s="285">
        <v>22.281040209732421</v>
      </c>
      <c r="E138" s="181">
        <f t="shared" si="4"/>
        <v>20.034511860554449</v>
      </c>
      <c r="F138" s="209" t="str">
        <f t="shared" si="5"/>
        <v/>
      </c>
    </row>
    <row r="139" spans="1:7">
      <c r="A139">
        <v>136</v>
      </c>
      <c r="B139" s="46">
        <v>43722</v>
      </c>
      <c r="C139" s="285">
        <v>3.6371299425572396</v>
      </c>
      <c r="D139" s="285">
        <v>22.281040209732421</v>
      </c>
      <c r="E139" s="181">
        <f t="shared" si="4"/>
        <v>3.6371299425572396</v>
      </c>
      <c r="F139" s="209" t="str">
        <f t="shared" si="5"/>
        <v/>
      </c>
    </row>
    <row r="140" spans="1:7">
      <c r="A140">
        <v>137</v>
      </c>
      <c r="B140" s="46">
        <v>43723</v>
      </c>
      <c r="C140" s="285">
        <v>2.6742494705553765</v>
      </c>
      <c r="D140" s="285">
        <v>22.281040209732421</v>
      </c>
      <c r="E140" s="181">
        <f t="shared" si="4"/>
        <v>2.6742494705553765</v>
      </c>
      <c r="F140" s="209" t="str">
        <f t="shared" si="5"/>
        <v>S</v>
      </c>
      <c r="G140" s="210">
        <f>IF(DAY(B140)=15,D140,"")</f>
        <v>22.281040209732421</v>
      </c>
    </row>
    <row r="141" spans="1:7">
      <c r="A141">
        <v>138</v>
      </c>
      <c r="B141" s="46">
        <v>43724</v>
      </c>
      <c r="C141" s="285">
        <v>40.739630954557242</v>
      </c>
      <c r="D141" s="285">
        <v>22.281040209732421</v>
      </c>
      <c r="E141" s="181">
        <f t="shared" si="4"/>
        <v>22.281040209732421</v>
      </c>
      <c r="F141" s="209" t="str">
        <f t="shared" si="5"/>
        <v/>
      </c>
    </row>
    <row r="142" spans="1:7">
      <c r="A142">
        <v>139</v>
      </c>
      <c r="B142" s="46">
        <v>43725</v>
      </c>
      <c r="C142" s="285">
        <v>39.242641318555378</v>
      </c>
      <c r="D142" s="285">
        <v>22.281040209732421</v>
      </c>
      <c r="E142" s="181">
        <f t="shared" si="4"/>
        <v>22.281040209732421</v>
      </c>
      <c r="F142" s="209" t="str">
        <f t="shared" si="5"/>
        <v/>
      </c>
    </row>
    <row r="143" spans="1:7">
      <c r="A143">
        <v>140</v>
      </c>
      <c r="B143" s="46">
        <v>43726</v>
      </c>
      <c r="C143" s="285">
        <v>23.118648947825168</v>
      </c>
      <c r="D143" s="285">
        <v>22.281040209732421</v>
      </c>
      <c r="E143" s="181">
        <f t="shared" si="4"/>
        <v>22.281040209732421</v>
      </c>
      <c r="F143" s="209" t="str">
        <f t="shared" si="5"/>
        <v/>
      </c>
    </row>
    <row r="144" spans="1:7">
      <c r="A144">
        <v>141</v>
      </c>
      <c r="B144" s="46">
        <v>43727</v>
      </c>
      <c r="C144" s="285">
        <v>27.61844785182517</v>
      </c>
      <c r="D144" s="285">
        <v>22.281040209732421</v>
      </c>
      <c r="E144" s="181">
        <f t="shared" si="4"/>
        <v>22.281040209732421</v>
      </c>
      <c r="F144" s="209" t="str">
        <f t="shared" si="5"/>
        <v/>
      </c>
    </row>
    <row r="145" spans="1:6">
      <c r="A145">
        <v>142</v>
      </c>
      <c r="B145" s="46">
        <v>43728</v>
      </c>
      <c r="C145" s="285">
        <v>6.5242940318261029</v>
      </c>
      <c r="D145" s="285">
        <v>22.281040209732421</v>
      </c>
      <c r="E145" s="181">
        <f t="shared" si="4"/>
        <v>6.5242940318261029</v>
      </c>
      <c r="F145" s="209" t="str">
        <f t="shared" si="5"/>
        <v/>
      </c>
    </row>
    <row r="146" spans="1:6">
      <c r="A146">
        <v>143</v>
      </c>
      <c r="B146" s="46">
        <v>43729</v>
      </c>
      <c r="C146" s="285">
        <v>5.9345660678251697</v>
      </c>
      <c r="D146" s="285">
        <v>22.281040209732421</v>
      </c>
      <c r="E146" s="181">
        <f t="shared" si="4"/>
        <v>5.9345660678251697</v>
      </c>
      <c r="F146" s="209" t="str">
        <f t="shared" si="5"/>
        <v/>
      </c>
    </row>
    <row r="147" spans="1:6">
      <c r="A147">
        <v>144</v>
      </c>
      <c r="B147" s="46">
        <v>43730</v>
      </c>
      <c r="C147" s="285">
        <v>2.0039890278251695</v>
      </c>
      <c r="D147" s="285">
        <v>22.281040209732421</v>
      </c>
      <c r="E147" s="181">
        <f t="shared" si="4"/>
        <v>2.0039890278251695</v>
      </c>
      <c r="F147" s="209" t="str">
        <f t="shared" si="5"/>
        <v/>
      </c>
    </row>
    <row r="148" spans="1:6">
      <c r="A148">
        <v>145</v>
      </c>
      <c r="B148" s="46">
        <v>43731</v>
      </c>
      <c r="C148" s="285">
        <v>10.812123067824235</v>
      </c>
      <c r="D148" s="285">
        <v>22.281040209732421</v>
      </c>
      <c r="E148" s="181">
        <f t="shared" si="4"/>
        <v>10.812123067824235</v>
      </c>
      <c r="F148" s="209" t="str">
        <f t="shared" si="5"/>
        <v/>
      </c>
    </row>
    <row r="149" spans="1:6">
      <c r="A149">
        <v>146</v>
      </c>
      <c r="B149" s="46">
        <v>43732</v>
      </c>
      <c r="C149" s="285">
        <v>6.8628073918270314</v>
      </c>
      <c r="D149" s="285">
        <v>22.281040209732421</v>
      </c>
      <c r="E149" s="181">
        <f t="shared" si="4"/>
        <v>6.8628073918270314</v>
      </c>
      <c r="F149" s="209" t="str">
        <f t="shared" si="5"/>
        <v/>
      </c>
    </row>
    <row r="150" spans="1:6">
      <c r="A150">
        <v>147</v>
      </c>
      <c r="B150" s="46">
        <v>43733</v>
      </c>
      <c r="C150" s="285">
        <v>21.66226604055921</v>
      </c>
      <c r="D150" s="285">
        <v>22.281040209732421</v>
      </c>
      <c r="E150" s="181">
        <f t="shared" si="4"/>
        <v>21.66226604055921</v>
      </c>
      <c r="F150" s="209" t="str">
        <f t="shared" si="5"/>
        <v/>
      </c>
    </row>
    <row r="151" spans="1:6">
      <c r="A151">
        <v>148</v>
      </c>
      <c r="B151" s="46">
        <v>43734</v>
      </c>
      <c r="C151" s="285">
        <v>22.57161161256014</v>
      </c>
      <c r="D151" s="285">
        <v>22.281040209732421</v>
      </c>
      <c r="E151" s="181">
        <f t="shared" si="4"/>
        <v>22.281040209732421</v>
      </c>
      <c r="F151" s="209" t="str">
        <f t="shared" si="5"/>
        <v/>
      </c>
    </row>
    <row r="152" spans="1:6">
      <c r="A152">
        <v>149</v>
      </c>
      <c r="B152" s="46">
        <v>43735</v>
      </c>
      <c r="C152" s="285">
        <v>19.632589916559212</v>
      </c>
      <c r="D152" s="285">
        <v>22.281040209732421</v>
      </c>
      <c r="E152" s="181">
        <f t="shared" si="4"/>
        <v>19.632589916559212</v>
      </c>
      <c r="F152" s="209" t="str">
        <f t="shared" si="5"/>
        <v/>
      </c>
    </row>
    <row r="153" spans="1:6">
      <c r="A153">
        <v>150</v>
      </c>
      <c r="B153" s="46">
        <v>43736</v>
      </c>
      <c r="C153" s="285">
        <v>13.274553664561074</v>
      </c>
      <c r="D153" s="285">
        <v>22.281040209732421</v>
      </c>
      <c r="E153" s="181">
        <f t="shared" si="4"/>
        <v>13.274553664561074</v>
      </c>
      <c r="F153" s="209" t="str">
        <f t="shared" si="5"/>
        <v/>
      </c>
    </row>
    <row r="154" spans="1:6">
      <c r="A154">
        <v>151</v>
      </c>
      <c r="B154" s="46">
        <v>43737</v>
      </c>
      <c r="C154" s="285">
        <v>11.291133864560143</v>
      </c>
      <c r="D154" s="285">
        <v>22.281040209732421</v>
      </c>
      <c r="E154" s="181">
        <f t="shared" si="4"/>
        <v>11.291133864560143</v>
      </c>
      <c r="F154" s="209" t="str">
        <f t="shared" si="5"/>
        <v/>
      </c>
    </row>
    <row r="155" spans="1:6">
      <c r="A155">
        <v>152</v>
      </c>
      <c r="B155" s="46">
        <v>43738</v>
      </c>
      <c r="C155" s="285">
        <v>24.859265244560142</v>
      </c>
      <c r="D155" s="285">
        <v>22.281040209732421</v>
      </c>
      <c r="E155" s="181">
        <f t="shared" si="4"/>
        <v>22.281040209732421</v>
      </c>
      <c r="F155" s="209" t="str">
        <f t="shared" si="5"/>
        <v/>
      </c>
    </row>
    <row r="156" spans="1:6">
      <c r="A156">
        <v>153</v>
      </c>
      <c r="B156" s="46">
        <v>43739</v>
      </c>
      <c r="C156" s="285">
        <v>14.781061360559208</v>
      </c>
      <c r="D156" s="285">
        <v>44.550149357058011</v>
      </c>
      <c r="E156" s="181">
        <f t="shared" si="4"/>
        <v>14.781061360559208</v>
      </c>
      <c r="F156" s="209" t="str">
        <f t="shared" si="5"/>
        <v/>
      </c>
    </row>
    <row r="157" spans="1:6">
      <c r="A157">
        <v>154</v>
      </c>
      <c r="B157" s="46">
        <v>43740</v>
      </c>
      <c r="C157" s="285">
        <v>6.2565393393767081</v>
      </c>
      <c r="D157" s="285">
        <v>44.550149357058011</v>
      </c>
      <c r="E157" s="181">
        <f t="shared" si="4"/>
        <v>6.2565393393767081</v>
      </c>
      <c r="F157" s="209" t="str">
        <f t="shared" si="5"/>
        <v/>
      </c>
    </row>
    <row r="158" spans="1:6">
      <c r="A158">
        <v>155</v>
      </c>
      <c r="B158" s="46">
        <v>43741</v>
      </c>
      <c r="C158" s="285">
        <v>10.3045557753795</v>
      </c>
      <c r="D158" s="285">
        <v>44.550149357058011</v>
      </c>
      <c r="E158" s="181">
        <f t="shared" si="4"/>
        <v>10.3045557753795</v>
      </c>
      <c r="F158" s="209" t="str">
        <f t="shared" si="5"/>
        <v/>
      </c>
    </row>
    <row r="159" spans="1:6">
      <c r="A159">
        <v>156</v>
      </c>
      <c r="B159" s="46">
        <v>43742</v>
      </c>
      <c r="C159" s="285">
        <v>15.241644839375775</v>
      </c>
      <c r="D159" s="285">
        <v>44.550149357058011</v>
      </c>
      <c r="E159" s="181">
        <f t="shared" si="4"/>
        <v>15.241644839375775</v>
      </c>
      <c r="F159" s="209" t="str">
        <f t="shared" si="5"/>
        <v/>
      </c>
    </row>
    <row r="160" spans="1:6">
      <c r="A160">
        <v>157</v>
      </c>
      <c r="B160" s="46">
        <v>43743</v>
      </c>
      <c r="C160" s="285">
        <v>2.7889515433776397</v>
      </c>
      <c r="D160" s="285">
        <v>44.550149357058011</v>
      </c>
      <c r="E160" s="181">
        <f t="shared" si="4"/>
        <v>2.7889515433776397</v>
      </c>
      <c r="F160" s="209" t="str">
        <f t="shared" si="5"/>
        <v/>
      </c>
    </row>
    <row r="161" spans="1:7">
      <c r="A161">
        <v>158</v>
      </c>
      <c r="B161" s="46">
        <v>43744</v>
      </c>
      <c r="C161" s="285">
        <v>3.2068728873776382</v>
      </c>
      <c r="D161" s="285">
        <v>44.550149357058011</v>
      </c>
      <c r="E161" s="181">
        <f t="shared" si="4"/>
        <v>3.2068728873776382</v>
      </c>
      <c r="F161" s="209" t="str">
        <f t="shared" si="5"/>
        <v/>
      </c>
    </row>
    <row r="162" spans="1:7">
      <c r="A162">
        <v>159</v>
      </c>
      <c r="B162" s="46">
        <v>43745</v>
      </c>
      <c r="C162" s="285">
        <v>9.1855651673767067</v>
      </c>
      <c r="D162" s="285">
        <v>44.550149357058011</v>
      </c>
      <c r="E162" s="181">
        <f t="shared" si="4"/>
        <v>9.1855651673767067</v>
      </c>
      <c r="F162" s="209" t="str">
        <f t="shared" si="5"/>
        <v/>
      </c>
    </row>
    <row r="163" spans="1:7">
      <c r="A163">
        <v>160</v>
      </c>
      <c r="B163" s="46">
        <v>43746</v>
      </c>
      <c r="C163" s="285">
        <v>11.677231503377639</v>
      </c>
      <c r="D163" s="285">
        <v>44.550149357058011</v>
      </c>
      <c r="E163" s="181">
        <f t="shared" si="4"/>
        <v>11.677231503377639</v>
      </c>
      <c r="F163" s="209" t="str">
        <f t="shared" si="5"/>
        <v/>
      </c>
    </row>
    <row r="164" spans="1:7">
      <c r="A164">
        <v>161</v>
      </c>
      <c r="B164" s="46">
        <v>43747</v>
      </c>
      <c r="C164" s="285">
        <v>10.996567968998283</v>
      </c>
      <c r="D164" s="285">
        <v>44.550149357058011</v>
      </c>
      <c r="E164" s="181">
        <f t="shared" si="4"/>
        <v>10.996567968998283</v>
      </c>
      <c r="F164" s="209" t="str">
        <f t="shared" si="5"/>
        <v/>
      </c>
    </row>
    <row r="165" spans="1:7">
      <c r="A165">
        <v>162</v>
      </c>
      <c r="B165" s="46">
        <v>43748</v>
      </c>
      <c r="C165" s="285">
        <v>12.459002417001077</v>
      </c>
      <c r="D165" s="285">
        <v>44.550149357058011</v>
      </c>
      <c r="E165" s="181">
        <f t="shared" si="4"/>
        <v>12.459002417001077</v>
      </c>
      <c r="F165" s="209" t="str">
        <f t="shared" si="5"/>
        <v/>
      </c>
    </row>
    <row r="166" spans="1:7">
      <c r="A166">
        <v>163</v>
      </c>
      <c r="B166" s="46">
        <v>43749</v>
      </c>
      <c r="C166" s="285">
        <v>8.7930956969982841</v>
      </c>
      <c r="D166" s="285">
        <v>44.550149357058011</v>
      </c>
      <c r="E166" s="181">
        <f t="shared" si="4"/>
        <v>8.7930956969982841</v>
      </c>
      <c r="F166" s="209" t="str">
        <f t="shared" si="5"/>
        <v/>
      </c>
    </row>
    <row r="167" spans="1:7">
      <c r="A167">
        <v>164</v>
      </c>
      <c r="B167" s="46">
        <v>43750</v>
      </c>
      <c r="C167" s="285">
        <v>2.3732397330001476</v>
      </c>
      <c r="D167" s="285">
        <v>44.550149357058011</v>
      </c>
      <c r="E167" s="181">
        <f t="shared" si="4"/>
        <v>2.3732397330001476</v>
      </c>
      <c r="F167" s="209" t="str">
        <f t="shared" si="5"/>
        <v/>
      </c>
    </row>
    <row r="168" spans="1:7">
      <c r="A168">
        <v>165</v>
      </c>
      <c r="B168" s="46">
        <v>43751</v>
      </c>
      <c r="C168" s="285">
        <v>1.316133279000147</v>
      </c>
      <c r="D168" s="285">
        <v>44.550149357058011</v>
      </c>
      <c r="E168" s="181">
        <f t="shared" si="4"/>
        <v>1.316133279000147</v>
      </c>
      <c r="F168" s="209" t="str">
        <f t="shared" si="5"/>
        <v/>
      </c>
    </row>
    <row r="169" spans="1:7">
      <c r="A169">
        <v>166</v>
      </c>
      <c r="B169" s="46">
        <v>43752</v>
      </c>
      <c r="C169" s="285">
        <v>4.5086452089992166</v>
      </c>
      <c r="D169" s="285">
        <v>44.550149357058011</v>
      </c>
      <c r="E169" s="181">
        <f t="shared" si="4"/>
        <v>4.5086452089992166</v>
      </c>
      <c r="F169" s="209" t="str">
        <f t="shared" si="5"/>
        <v/>
      </c>
    </row>
    <row r="170" spans="1:7">
      <c r="A170">
        <v>167</v>
      </c>
      <c r="B170" s="46">
        <v>43753</v>
      </c>
      <c r="C170" s="285">
        <v>9.1268459910001472</v>
      </c>
      <c r="D170" s="285">
        <v>44.550149357058011</v>
      </c>
      <c r="E170" s="181">
        <f t="shared" si="4"/>
        <v>9.1268459910001472</v>
      </c>
      <c r="F170" s="209" t="str">
        <f t="shared" si="5"/>
        <v>O</v>
      </c>
      <c r="G170" s="210">
        <f>IF(DAY(B170)=15,D170,"")</f>
        <v>44.550149357058011</v>
      </c>
    </row>
    <row r="171" spans="1:7">
      <c r="A171">
        <v>168</v>
      </c>
      <c r="B171" s="46">
        <v>43754</v>
      </c>
      <c r="C171" s="285">
        <v>35.163272275212989</v>
      </c>
      <c r="D171" s="285">
        <v>44.550149357058011</v>
      </c>
      <c r="E171" s="181">
        <f t="shared" si="4"/>
        <v>35.163272275212989</v>
      </c>
      <c r="F171" s="209" t="str">
        <f t="shared" si="5"/>
        <v/>
      </c>
    </row>
    <row r="172" spans="1:7">
      <c r="A172">
        <v>169</v>
      </c>
      <c r="B172" s="46">
        <v>43755</v>
      </c>
      <c r="C172" s="285">
        <v>45.962849463213928</v>
      </c>
      <c r="D172" s="285">
        <v>44.550149357058011</v>
      </c>
      <c r="E172" s="181">
        <f t="shared" si="4"/>
        <v>44.550149357058011</v>
      </c>
      <c r="F172" s="209" t="str">
        <f t="shared" si="5"/>
        <v/>
      </c>
    </row>
    <row r="173" spans="1:7">
      <c r="A173">
        <v>170</v>
      </c>
      <c r="B173" s="46">
        <v>43756</v>
      </c>
      <c r="C173" s="285">
        <v>44.609275749213928</v>
      </c>
      <c r="D173" s="285">
        <v>44.550149357058011</v>
      </c>
      <c r="E173" s="181">
        <f t="shared" si="4"/>
        <v>44.550149357058011</v>
      </c>
      <c r="F173" s="209" t="str">
        <f t="shared" si="5"/>
        <v/>
      </c>
    </row>
    <row r="174" spans="1:7">
      <c r="A174">
        <v>171</v>
      </c>
      <c r="B174" s="46">
        <v>43757</v>
      </c>
      <c r="C174" s="285">
        <v>37.402150681213925</v>
      </c>
      <c r="D174" s="285">
        <v>44.550149357058011</v>
      </c>
      <c r="E174" s="181">
        <f t="shared" si="4"/>
        <v>37.402150681213925</v>
      </c>
      <c r="F174" s="209" t="str">
        <f t="shared" si="5"/>
        <v/>
      </c>
    </row>
    <row r="175" spans="1:7">
      <c r="A175">
        <v>172</v>
      </c>
      <c r="B175" s="46">
        <v>43758</v>
      </c>
      <c r="C175" s="285">
        <v>48.838777803214853</v>
      </c>
      <c r="D175" s="285">
        <v>44.550149357058011</v>
      </c>
      <c r="E175" s="181">
        <f t="shared" si="4"/>
        <v>44.550149357058011</v>
      </c>
      <c r="F175" s="209" t="str">
        <f t="shared" si="5"/>
        <v/>
      </c>
    </row>
    <row r="176" spans="1:7">
      <c r="A176">
        <v>173</v>
      </c>
      <c r="B176" s="46">
        <v>43759</v>
      </c>
      <c r="C176" s="285">
        <v>71.58681603721206</v>
      </c>
      <c r="D176" s="285">
        <v>44.550149357058011</v>
      </c>
      <c r="E176" s="181">
        <f t="shared" si="4"/>
        <v>44.550149357058011</v>
      </c>
      <c r="F176" s="209" t="str">
        <f t="shared" si="5"/>
        <v/>
      </c>
    </row>
    <row r="177" spans="1:6">
      <c r="A177">
        <v>174</v>
      </c>
      <c r="B177" s="46">
        <v>43760</v>
      </c>
      <c r="C177" s="285">
        <v>67.130447513212999</v>
      </c>
      <c r="D177" s="285">
        <v>44.550149357058011</v>
      </c>
      <c r="E177" s="181">
        <f t="shared" si="4"/>
        <v>44.550149357058011</v>
      </c>
      <c r="F177" s="209" t="str">
        <f t="shared" si="5"/>
        <v/>
      </c>
    </row>
    <row r="178" spans="1:6">
      <c r="A178">
        <v>175</v>
      </c>
      <c r="B178" s="46">
        <v>43761</v>
      </c>
      <c r="C178" s="285">
        <v>69.624279461879198</v>
      </c>
      <c r="D178" s="285">
        <v>44.550149357058011</v>
      </c>
      <c r="E178" s="181">
        <f t="shared" si="4"/>
        <v>44.550149357058011</v>
      </c>
      <c r="F178" s="209" t="str">
        <f t="shared" si="5"/>
        <v/>
      </c>
    </row>
    <row r="179" spans="1:6">
      <c r="A179">
        <v>176</v>
      </c>
      <c r="B179" s="46">
        <v>43762</v>
      </c>
      <c r="C179" s="285">
        <v>65.795393141877341</v>
      </c>
      <c r="D179" s="285">
        <v>44.550149357058011</v>
      </c>
      <c r="E179" s="181">
        <f t="shared" si="4"/>
        <v>44.550149357058011</v>
      </c>
      <c r="F179" s="209" t="str">
        <f t="shared" si="5"/>
        <v/>
      </c>
    </row>
    <row r="180" spans="1:6">
      <c r="A180">
        <v>177</v>
      </c>
      <c r="B180" s="46">
        <v>43763</v>
      </c>
      <c r="C180" s="285">
        <v>59.146039661877346</v>
      </c>
      <c r="D180" s="285">
        <v>44.550149357058011</v>
      </c>
      <c r="E180" s="181">
        <f t="shared" si="4"/>
        <v>44.550149357058011</v>
      </c>
      <c r="F180" s="209" t="str">
        <f t="shared" si="5"/>
        <v/>
      </c>
    </row>
    <row r="181" spans="1:6">
      <c r="A181">
        <v>178</v>
      </c>
      <c r="B181" s="46">
        <v>43764</v>
      </c>
      <c r="C181" s="285">
        <v>50.330193125876413</v>
      </c>
      <c r="D181" s="285">
        <v>44.550149357058011</v>
      </c>
      <c r="E181" s="181">
        <f t="shared" si="4"/>
        <v>44.550149357058011</v>
      </c>
      <c r="F181" s="209" t="str">
        <f t="shared" si="5"/>
        <v/>
      </c>
    </row>
    <row r="182" spans="1:6">
      <c r="A182">
        <v>179</v>
      </c>
      <c r="B182" s="46">
        <v>43765</v>
      </c>
      <c r="C182" s="285">
        <v>53.567178997879211</v>
      </c>
      <c r="D182" s="285">
        <v>44.550149357058011</v>
      </c>
      <c r="E182" s="181">
        <f t="shared" si="4"/>
        <v>44.550149357058011</v>
      </c>
      <c r="F182" s="209" t="str">
        <f t="shared" si="5"/>
        <v/>
      </c>
    </row>
    <row r="183" spans="1:6">
      <c r="A183">
        <v>180</v>
      </c>
      <c r="B183" s="46">
        <v>43766</v>
      </c>
      <c r="C183" s="285">
        <v>64.463528269877344</v>
      </c>
      <c r="D183" s="285">
        <v>44.550149357058011</v>
      </c>
      <c r="E183" s="181">
        <f t="shared" si="4"/>
        <v>44.550149357058011</v>
      </c>
      <c r="F183" s="209" t="str">
        <f t="shared" si="5"/>
        <v/>
      </c>
    </row>
    <row r="184" spans="1:6">
      <c r="A184">
        <v>181</v>
      </c>
      <c r="B184" s="46">
        <v>43767</v>
      </c>
      <c r="C184" s="285">
        <v>70.271443819877348</v>
      </c>
      <c r="D184" s="285">
        <v>44.550149357058011</v>
      </c>
      <c r="E184" s="181">
        <f t="shared" si="4"/>
        <v>44.550149357058011</v>
      </c>
      <c r="F184" s="209" t="str">
        <f t="shared" si="5"/>
        <v/>
      </c>
    </row>
    <row r="185" spans="1:6">
      <c r="A185">
        <v>182</v>
      </c>
      <c r="B185" s="46">
        <v>43768</v>
      </c>
      <c r="C185" s="285">
        <v>57.926969861749711</v>
      </c>
      <c r="D185" s="285">
        <v>44.550149357058011</v>
      </c>
      <c r="E185" s="181">
        <f t="shared" si="4"/>
        <v>44.550149357058011</v>
      </c>
      <c r="F185" s="209" t="str">
        <f t="shared" si="5"/>
        <v/>
      </c>
    </row>
    <row r="186" spans="1:6">
      <c r="A186">
        <v>183</v>
      </c>
      <c r="B186" s="46">
        <v>43769</v>
      </c>
      <c r="C186" s="285">
        <v>48.899821057750643</v>
      </c>
      <c r="D186" s="285">
        <v>44.550149357058011</v>
      </c>
      <c r="E186" s="181">
        <f t="shared" si="4"/>
        <v>44.550149357058011</v>
      </c>
      <c r="F186" s="209" t="str">
        <f t="shared" si="5"/>
        <v/>
      </c>
    </row>
    <row r="187" spans="1:6">
      <c r="A187">
        <v>184</v>
      </c>
      <c r="B187" s="46">
        <v>43770</v>
      </c>
      <c r="C187" s="285">
        <v>32.73462340975064</v>
      </c>
      <c r="D187" s="285">
        <v>83.137557492553753</v>
      </c>
      <c r="E187" s="181">
        <f t="shared" si="4"/>
        <v>32.73462340975064</v>
      </c>
      <c r="F187" s="209" t="str">
        <f t="shared" si="5"/>
        <v/>
      </c>
    </row>
    <row r="188" spans="1:6">
      <c r="A188">
        <v>185</v>
      </c>
      <c r="B188" s="46">
        <v>43771</v>
      </c>
      <c r="C188" s="285">
        <v>33.38881780174971</v>
      </c>
      <c r="D188" s="285">
        <v>83.137557492553753</v>
      </c>
      <c r="E188" s="181">
        <f t="shared" si="4"/>
        <v>33.38881780174971</v>
      </c>
      <c r="F188" s="209" t="str">
        <f t="shared" si="5"/>
        <v/>
      </c>
    </row>
    <row r="189" spans="1:6">
      <c r="A189">
        <v>186</v>
      </c>
      <c r="B189" s="46">
        <v>43772</v>
      </c>
      <c r="C189" s="285">
        <v>39.345418997751572</v>
      </c>
      <c r="D189" s="285">
        <v>83.137557492553753</v>
      </c>
      <c r="E189" s="181">
        <f t="shared" si="4"/>
        <v>39.345418997751572</v>
      </c>
      <c r="F189" s="209" t="str">
        <f t="shared" si="5"/>
        <v/>
      </c>
    </row>
    <row r="190" spans="1:6">
      <c r="A190">
        <v>187</v>
      </c>
      <c r="B190" s="46">
        <v>43773</v>
      </c>
      <c r="C190" s="285">
        <v>49.566678269750639</v>
      </c>
      <c r="D190" s="285">
        <v>83.137557492553753</v>
      </c>
      <c r="E190" s="181">
        <f t="shared" si="4"/>
        <v>49.566678269750639</v>
      </c>
      <c r="F190" s="209" t="str">
        <f t="shared" si="5"/>
        <v/>
      </c>
    </row>
    <row r="191" spans="1:6">
      <c r="A191">
        <v>188</v>
      </c>
      <c r="B191" s="46">
        <v>43774</v>
      </c>
      <c r="C191" s="285">
        <v>55.287790661749703</v>
      </c>
      <c r="D191" s="285">
        <v>83.137557492553753</v>
      </c>
      <c r="E191" s="181">
        <f t="shared" si="4"/>
        <v>55.287790661749703</v>
      </c>
      <c r="F191" s="209" t="str">
        <f t="shared" si="5"/>
        <v/>
      </c>
    </row>
    <row r="192" spans="1:6">
      <c r="A192">
        <v>189</v>
      </c>
      <c r="B192" s="46">
        <v>43775</v>
      </c>
      <c r="C192" s="285">
        <v>96.676974272140029</v>
      </c>
      <c r="D192" s="285">
        <v>83.137557492553753</v>
      </c>
      <c r="E192" s="181">
        <f t="shared" si="4"/>
        <v>83.137557492553753</v>
      </c>
      <c r="F192" s="209" t="str">
        <f t="shared" si="5"/>
        <v/>
      </c>
    </row>
    <row r="193" spans="1:7">
      <c r="A193">
        <v>190</v>
      </c>
      <c r="B193" s="46">
        <v>43776</v>
      </c>
      <c r="C193" s="285">
        <v>97.143881774139075</v>
      </c>
      <c r="D193" s="285">
        <v>83.137557492553753</v>
      </c>
      <c r="E193" s="181">
        <f t="shared" si="4"/>
        <v>83.137557492553753</v>
      </c>
      <c r="F193" s="209" t="str">
        <f t="shared" si="5"/>
        <v/>
      </c>
    </row>
    <row r="194" spans="1:7">
      <c r="A194">
        <v>191</v>
      </c>
      <c r="B194" s="46">
        <v>43777</v>
      </c>
      <c r="C194" s="285">
        <v>99.433973608140022</v>
      </c>
      <c r="D194" s="285">
        <v>83.137557492553753</v>
      </c>
      <c r="E194" s="181">
        <f t="shared" si="4"/>
        <v>83.137557492553753</v>
      </c>
      <c r="F194" s="209" t="str">
        <f t="shared" si="5"/>
        <v/>
      </c>
    </row>
    <row r="195" spans="1:7">
      <c r="A195">
        <v>192</v>
      </c>
      <c r="B195" s="46">
        <v>43778</v>
      </c>
      <c r="C195" s="285">
        <v>100.54868697614002</v>
      </c>
      <c r="D195" s="285">
        <v>83.137557492553753</v>
      </c>
      <c r="E195" s="181">
        <f t="shared" si="4"/>
        <v>83.137557492553753</v>
      </c>
      <c r="F195" s="209" t="str">
        <f t="shared" si="5"/>
        <v/>
      </c>
    </row>
    <row r="196" spans="1:7">
      <c r="A196">
        <v>193</v>
      </c>
      <c r="B196" s="46">
        <v>43779</v>
      </c>
      <c r="C196" s="285">
        <v>100.13652210214002</v>
      </c>
      <c r="D196" s="285">
        <v>83.137557492553753</v>
      </c>
      <c r="E196" s="181">
        <f t="shared" ref="E196:E259" si="6">IF(C196&lt;D196,C196,D196)</f>
        <v>83.137557492553753</v>
      </c>
      <c r="F196" s="20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43780</v>
      </c>
      <c r="C197" s="285">
        <v>103.71821768413909</v>
      </c>
      <c r="D197" s="285">
        <v>83.137557492553753</v>
      </c>
      <c r="E197" s="181">
        <f t="shared" si="6"/>
        <v>83.137557492553753</v>
      </c>
      <c r="F197" s="209" t="str">
        <f t="shared" si="7"/>
        <v/>
      </c>
    </row>
    <row r="198" spans="1:7">
      <c r="A198">
        <v>195</v>
      </c>
      <c r="B198" s="46">
        <v>43781</v>
      </c>
      <c r="C198" s="285">
        <v>108.03057053814095</v>
      </c>
      <c r="D198" s="285">
        <v>83.137557492553753</v>
      </c>
      <c r="E198" s="181">
        <f t="shared" si="6"/>
        <v>83.137557492553753</v>
      </c>
      <c r="F198" s="209" t="str">
        <f t="shared" si="7"/>
        <v/>
      </c>
    </row>
    <row r="199" spans="1:7">
      <c r="A199">
        <v>196</v>
      </c>
      <c r="B199" s="46">
        <v>43782</v>
      </c>
      <c r="C199" s="285">
        <v>169.51385566546199</v>
      </c>
      <c r="D199" s="285">
        <v>83.137557492553753</v>
      </c>
      <c r="E199" s="181">
        <f t="shared" si="6"/>
        <v>83.137557492553753</v>
      </c>
      <c r="F199" s="209" t="str">
        <f t="shared" si="7"/>
        <v/>
      </c>
    </row>
    <row r="200" spans="1:7">
      <c r="A200">
        <v>197</v>
      </c>
      <c r="B200" s="46">
        <v>43783</v>
      </c>
      <c r="C200" s="285">
        <v>179.05990190546009</v>
      </c>
      <c r="D200" s="285">
        <v>83.137557492553753</v>
      </c>
      <c r="E200" s="181">
        <f t="shared" si="6"/>
        <v>83.137557492553753</v>
      </c>
      <c r="F200" s="20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43784</v>
      </c>
      <c r="C201" s="285">
        <v>175.82401766546013</v>
      </c>
      <c r="D201" s="285">
        <v>83.137557492553753</v>
      </c>
      <c r="E201" s="181">
        <f t="shared" si="6"/>
        <v>83.137557492553753</v>
      </c>
      <c r="F201" s="209" t="str">
        <f t="shared" si="7"/>
        <v>N</v>
      </c>
      <c r="G201" s="210">
        <f>IF(DAY(B201)=15,D201,"")</f>
        <v>83.137557492553753</v>
      </c>
    </row>
    <row r="202" spans="1:7">
      <c r="A202">
        <v>199</v>
      </c>
      <c r="B202" s="46">
        <v>43785</v>
      </c>
      <c r="C202" s="285">
        <v>172.45193314546199</v>
      </c>
      <c r="D202" s="285">
        <v>83.137557492553753</v>
      </c>
      <c r="E202" s="181">
        <f t="shared" si="6"/>
        <v>83.137557492553753</v>
      </c>
      <c r="F202" s="209" t="str">
        <f t="shared" si="7"/>
        <v/>
      </c>
    </row>
    <row r="203" spans="1:7">
      <c r="A203">
        <v>200</v>
      </c>
      <c r="B203" s="46">
        <v>43786</v>
      </c>
      <c r="C203" s="285">
        <v>168.65561138546013</v>
      </c>
      <c r="D203" s="285">
        <v>83.137557492553753</v>
      </c>
      <c r="E203" s="181">
        <f t="shared" si="6"/>
        <v>83.137557492553753</v>
      </c>
      <c r="F203" s="209" t="str">
        <f t="shared" si="7"/>
        <v/>
      </c>
    </row>
    <row r="204" spans="1:7">
      <c r="A204">
        <v>201</v>
      </c>
      <c r="B204" s="46">
        <v>43787</v>
      </c>
      <c r="C204" s="285">
        <v>177.02247349546104</v>
      </c>
      <c r="D204" s="285">
        <v>83.137557492553753</v>
      </c>
      <c r="E204" s="181">
        <f t="shared" si="6"/>
        <v>83.137557492553753</v>
      </c>
      <c r="F204" s="209" t="str">
        <f t="shared" si="7"/>
        <v/>
      </c>
    </row>
    <row r="205" spans="1:7">
      <c r="A205">
        <v>202</v>
      </c>
      <c r="B205" s="46">
        <v>43788</v>
      </c>
      <c r="C205" s="285">
        <v>191.33918294546015</v>
      </c>
      <c r="D205" s="285">
        <v>83.137557492553753</v>
      </c>
      <c r="E205" s="181">
        <f t="shared" si="6"/>
        <v>83.137557492553753</v>
      </c>
      <c r="F205" s="209" t="str">
        <f t="shared" si="7"/>
        <v/>
      </c>
    </row>
    <row r="206" spans="1:7">
      <c r="A206">
        <v>203</v>
      </c>
      <c r="B206" s="46">
        <v>43789</v>
      </c>
      <c r="C206" s="285">
        <v>165.67905746046273</v>
      </c>
      <c r="D206" s="285">
        <v>83.137557492553753</v>
      </c>
      <c r="E206" s="181">
        <f t="shared" si="6"/>
        <v>83.137557492553753</v>
      </c>
      <c r="F206" s="209" t="str">
        <f t="shared" si="7"/>
        <v/>
      </c>
    </row>
    <row r="207" spans="1:7">
      <c r="A207">
        <v>204</v>
      </c>
      <c r="B207" s="46">
        <v>43790</v>
      </c>
      <c r="C207" s="285">
        <v>164.62326708046365</v>
      </c>
      <c r="D207" s="285">
        <v>83.137557492553753</v>
      </c>
      <c r="E207" s="181">
        <f t="shared" si="6"/>
        <v>83.137557492553753</v>
      </c>
      <c r="F207" s="209" t="str">
        <f t="shared" si="7"/>
        <v/>
      </c>
    </row>
    <row r="208" spans="1:7">
      <c r="A208">
        <v>205</v>
      </c>
      <c r="B208" s="46">
        <v>43791</v>
      </c>
      <c r="C208" s="285">
        <v>142.68954312046458</v>
      </c>
      <c r="D208" s="285">
        <v>83.137557492553753</v>
      </c>
      <c r="E208" s="181">
        <f t="shared" si="6"/>
        <v>83.137557492553753</v>
      </c>
      <c r="F208" s="209" t="str">
        <f t="shared" si="7"/>
        <v/>
      </c>
    </row>
    <row r="209" spans="1:6">
      <c r="A209">
        <v>206</v>
      </c>
      <c r="B209" s="46">
        <v>43792</v>
      </c>
      <c r="C209" s="285">
        <v>149.94975210046366</v>
      </c>
      <c r="D209" s="285">
        <v>83.137557492553753</v>
      </c>
      <c r="E209" s="181">
        <f t="shared" si="6"/>
        <v>83.137557492553753</v>
      </c>
      <c r="F209" s="209" t="str">
        <f t="shared" si="7"/>
        <v/>
      </c>
    </row>
    <row r="210" spans="1:6">
      <c r="A210">
        <v>207</v>
      </c>
      <c r="B210" s="46">
        <v>43793</v>
      </c>
      <c r="C210" s="285">
        <v>152.78424521046364</v>
      </c>
      <c r="D210" s="285">
        <v>83.137557492553753</v>
      </c>
      <c r="E210" s="181">
        <f t="shared" si="6"/>
        <v>83.137557492553753</v>
      </c>
      <c r="F210" s="209" t="str">
        <f t="shared" si="7"/>
        <v/>
      </c>
    </row>
    <row r="211" spans="1:6">
      <c r="A211">
        <v>208</v>
      </c>
      <c r="B211" s="46">
        <v>43794</v>
      </c>
      <c r="C211" s="285">
        <v>160.68922480046365</v>
      </c>
      <c r="D211" s="285">
        <v>83.137557492553753</v>
      </c>
      <c r="E211" s="181">
        <f t="shared" si="6"/>
        <v>83.137557492553753</v>
      </c>
      <c r="F211" s="209" t="str">
        <f t="shared" si="7"/>
        <v/>
      </c>
    </row>
    <row r="212" spans="1:6">
      <c r="A212">
        <v>209</v>
      </c>
      <c r="B212" s="46">
        <v>43795</v>
      </c>
      <c r="C212" s="285">
        <v>154.97288004046177</v>
      </c>
      <c r="D212" s="285">
        <v>83.137557492553753</v>
      </c>
      <c r="E212" s="181">
        <f t="shared" si="6"/>
        <v>83.137557492553753</v>
      </c>
      <c r="F212" s="209" t="str">
        <f t="shared" si="7"/>
        <v/>
      </c>
    </row>
    <row r="213" spans="1:6">
      <c r="A213">
        <v>210</v>
      </c>
      <c r="B213" s="46">
        <v>43796</v>
      </c>
      <c r="C213" s="285">
        <v>208.89603719452077</v>
      </c>
      <c r="D213" s="285">
        <v>83.137557492553753</v>
      </c>
      <c r="E213" s="181">
        <f t="shared" si="6"/>
        <v>83.137557492553753</v>
      </c>
      <c r="F213" s="209" t="str">
        <f t="shared" si="7"/>
        <v/>
      </c>
    </row>
    <row r="214" spans="1:6">
      <c r="A214">
        <v>211</v>
      </c>
      <c r="B214" s="46">
        <v>43797</v>
      </c>
      <c r="C214" s="285">
        <v>218.69629402451983</v>
      </c>
      <c r="D214" s="285">
        <v>83.137557492553753</v>
      </c>
      <c r="E214" s="181">
        <f t="shared" si="6"/>
        <v>83.137557492553753</v>
      </c>
      <c r="F214" s="209" t="str">
        <f t="shared" si="7"/>
        <v/>
      </c>
    </row>
    <row r="215" spans="1:6">
      <c r="A215">
        <v>212</v>
      </c>
      <c r="B215" s="46">
        <v>43798</v>
      </c>
      <c r="C215" s="285">
        <v>228.57109474451983</v>
      </c>
      <c r="D215" s="285">
        <v>83.137557492553753</v>
      </c>
      <c r="E215" s="181">
        <f t="shared" si="6"/>
        <v>83.137557492553753</v>
      </c>
      <c r="F215" s="209" t="str">
        <f t="shared" si="7"/>
        <v/>
      </c>
    </row>
    <row r="216" spans="1:6">
      <c r="A216">
        <v>213</v>
      </c>
      <c r="B216" s="46">
        <v>43799</v>
      </c>
      <c r="C216" s="285">
        <v>214.70374978452077</v>
      </c>
      <c r="D216" s="285">
        <v>83.137557492553753</v>
      </c>
      <c r="E216" s="181">
        <f t="shared" si="6"/>
        <v>83.137557492553753</v>
      </c>
      <c r="F216" s="209" t="str">
        <f t="shared" si="7"/>
        <v/>
      </c>
    </row>
    <row r="217" spans="1:6">
      <c r="A217">
        <v>214</v>
      </c>
      <c r="B217" s="46">
        <v>43800</v>
      </c>
      <c r="C217" s="285">
        <v>218.2287677045189</v>
      </c>
      <c r="D217" s="285">
        <v>104.08859355090497</v>
      </c>
      <c r="E217" s="181">
        <f t="shared" si="6"/>
        <v>104.08859355090497</v>
      </c>
      <c r="F217" s="209" t="str">
        <f t="shared" si="7"/>
        <v/>
      </c>
    </row>
    <row r="218" spans="1:6">
      <c r="A218">
        <v>215</v>
      </c>
      <c r="B218" s="46">
        <v>43801</v>
      </c>
      <c r="C218" s="285">
        <v>220.55566256452076</v>
      </c>
      <c r="D218" s="285">
        <v>104.08859355090497</v>
      </c>
      <c r="E218" s="181">
        <f t="shared" si="6"/>
        <v>104.08859355090497</v>
      </c>
      <c r="F218" s="209" t="str">
        <f t="shared" si="7"/>
        <v/>
      </c>
    </row>
    <row r="219" spans="1:6">
      <c r="A219">
        <v>216</v>
      </c>
      <c r="B219" s="46">
        <v>43802</v>
      </c>
      <c r="C219" s="285">
        <v>238.30345646452074</v>
      </c>
      <c r="D219" s="285">
        <v>104.08859355090497</v>
      </c>
      <c r="E219" s="181">
        <f t="shared" si="6"/>
        <v>104.08859355090497</v>
      </c>
      <c r="F219" s="209" t="str">
        <f t="shared" si="7"/>
        <v/>
      </c>
    </row>
    <row r="220" spans="1:6">
      <c r="A220">
        <v>217</v>
      </c>
      <c r="B220" s="46">
        <v>43803</v>
      </c>
      <c r="C220" s="285">
        <v>156.9385402917531</v>
      </c>
      <c r="D220" s="285">
        <v>104.08859355090497</v>
      </c>
      <c r="E220" s="181">
        <f t="shared" si="6"/>
        <v>104.08859355090497</v>
      </c>
      <c r="F220" s="209" t="str">
        <f t="shared" si="7"/>
        <v/>
      </c>
    </row>
    <row r="221" spans="1:6">
      <c r="A221">
        <v>218</v>
      </c>
      <c r="B221" s="46">
        <v>43804</v>
      </c>
      <c r="C221" s="285">
        <v>156.32882797175404</v>
      </c>
      <c r="D221" s="285">
        <v>104.08859355090497</v>
      </c>
      <c r="E221" s="181">
        <f t="shared" si="6"/>
        <v>104.08859355090497</v>
      </c>
      <c r="F221" s="209" t="str">
        <f t="shared" si="7"/>
        <v/>
      </c>
    </row>
    <row r="222" spans="1:6">
      <c r="A222">
        <v>219</v>
      </c>
      <c r="B222" s="46">
        <v>43805</v>
      </c>
      <c r="C222" s="285">
        <v>145.6949723417531</v>
      </c>
      <c r="D222" s="285">
        <v>104.08859355090497</v>
      </c>
      <c r="E222" s="181">
        <f t="shared" si="6"/>
        <v>104.08859355090497</v>
      </c>
      <c r="F222" s="209" t="str">
        <f t="shared" si="7"/>
        <v/>
      </c>
    </row>
    <row r="223" spans="1:6">
      <c r="A223">
        <v>220</v>
      </c>
      <c r="B223" s="46">
        <v>43806</v>
      </c>
      <c r="C223" s="285">
        <v>138.44655853175311</v>
      </c>
      <c r="D223" s="285">
        <v>104.08859355090497</v>
      </c>
      <c r="E223" s="181">
        <f t="shared" si="6"/>
        <v>104.08859355090497</v>
      </c>
      <c r="F223" s="209" t="str">
        <f t="shared" si="7"/>
        <v/>
      </c>
    </row>
    <row r="224" spans="1:6">
      <c r="A224">
        <v>221</v>
      </c>
      <c r="B224" s="46">
        <v>43807</v>
      </c>
      <c r="C224" s="285">
        <v>123.6557726717531</v>
      </c>
      <c r="D224" s="285">
        <v>104.08859355090497</v>
      </c>
      <c r="E224" s="181">
        <f t="shared" si="6"/>
        <v>104.08859355090497</v>
      </c>
      <c r="F224" s="209" t="str">
        <f t="shared" si="7"/>
        <v/>
      </c>
    </row>
    <row r="225" spans="1:7">
      <c r="A225">
        <v>222</v>
      </c>
      <c r="B225" s="46">
        <v>43808</v>
      </c>
      <c r="C225" s="285">
        <v>121.25891309175216</v>
      </c>
      <c r="D225" s="285">
        <v>104.08859355090497</v>
      </c>
      <c r="E225" s="181">
        <f t="shared" si="6"/>
        <v>104.08859355090497</v>
      </c>
      <c r="F225" s="209" t="str">
        <f t="shared" si="7"/>
        <v/>
      </c>
    </row>
    <row r="226" spans="1:7">
      <c r="A226">
        <v>223</v>
      </c>
      <c r="B226" s="46">
        <v>43809</v>
      </c>
      <c r="C226" s="285">
        <v>130.25936048375311</v>
      </c>
      <c r="D226" s="285">
        <v>104.08859355090497</v>
      </c>
      <c r="E226" s="181">
        <f t="shared" si="6"/>
        <v>104.08859355090497</v>
      </c>
      <c r="F226" s="209" t="str">
        <f t="shared" si="7"/>
        <v/>
      </c>
    </row>
    <row r="227" spans="1:7">
      <c r="A227">
        <v>224</v>
      </c>
      <c r="B227" s="46">
        <v>43810</v>
      </c>
      <c r="C227" s="285">
        <v>138.67852652671945</v>
      </c>
      <c r="D227" s="285">
        <v>104.08859355090497</v>
      </c>
      <c r="E227" s="181">
        <f t="shared" si="6"/>
        <v>104.08859355090497</v>
      </c>
      <c r="F227" s="209" t="str">
        <f t="shared" si="7"/>
        <v/>
      </c>
    </row>
    <row r="228" spans="1:7">
      <c r="A228">
        <v>225</v>
      </c>
      <c r="B228" s="46">
        <v>43811</v>
      </c>
      <c r="C228" s="285">
        <v>127.65946454672039</v>
      </c>
      <c r="D228" s="285">
        <v>104.08859355090497</v>
      </c>
      <c r="E228" s="181">
        <f t="shared" si="6"/>
        <v>104.08859355090497</v>
      </c>
      <c r="F228" s="209" t="str">
        <f t="shared" si="7"/>
        <v/>
      </c>
    </row>
    <row r="229" spans="1:7">
      <c r="A229">
        <v>226</v>
      </c>
      <c r="B229" s="46">
        <v>43812</v>
      </c>
      <c r="C229" s="285">
        <v>135.44948644671851</v>
      </c>
      <c r="D229" s="285">
        <v>104.08859355090497</v>
      </c>
      <c r="E229" s="181">
        <f t="shared" si="6"/>
        <v>104.08859355090497</v>
      </c>
      <c r="F229" s="209" t="str">
        <f t="shared" si="7"/>
        <v/>
      </c>
    </row>
    <row r="230" spans="1:7">
      <c r="A230">
        <v>227</v>
      </c>
      <c r="B230" s="46">
        <v>43813</v>
      </c>
      <c r="C230" s="285">
        <v>142.35783714671945</v>
      </c>
      <c r="D230" s="285">
        <v>104.08859355090497</v>
      </c>
      <c r="E230" s="181">
        <f t="shared" si="6"/>
        <v>104.08859355090497</v>
      </c>
      <c r="F230" s="209" t="str">
        <f t="shared" si="7"/>
        <v/>
      </c>
    </row>
    <row r="231" spans="1:7">
      <c r="A231">
        <v>228</v>
      </c>
      <c r="B231" s="46">
        <v>43814</v>
      </c>
      <c r="C231" s="285">
        <v>136.75510288672038</v>
      </c>
      <c r="D231" s="285">
        <v>104.08859355090497</v>
      </c>
      <c r="E231" s="181">
        <f t="shared" si="6"/>
        <v>104.08859355090497</v>
      </c>
      <c r="F231" s="209" t="str">
        <f t="shared" si="7"/>
        <v>D</v>
      </c>
      <c r="G231" s="210">
        <f>IF(DAY(B231)=15,D231,"")</f>
        <v>104.08859355090497</v>
      </c>
    </row>
    <row r="232" spans="1:7">
      <c r="A232">
        <v>229</v>
      </c>
      <c r="B232" s="46">
        <v>43815</v>
      </c>
      <c r="C232" s="285">
        <v>157.62298900672036</v>
      </c>
      <c r="D232" s="285">
        <v>104.08859355090497</v>
      </c>
      <c r="E232" s="181">
        <f t="shared" si="6"/>
        <v>104.08859355090497</v>
      </c>
      <c r="F232" s="209" t="str">
        <f t="shared" si="7"/>
        <v/>
      </c>
    </row>
    <row r="233" spans="1:7">
      <c r="A233">
        <v>230</v>
      </c>
      <c r="B233" s="46">
        <v>43816</v>
      </c>
      <c r="C233" s="285">
        <v>173.70177067671943</v>
      </c>
      <c r="D233" s="285">
        <v>104.08859355090497</v>
      </c>
      <c r="E233" s="181">
        <f t="shared" si="6"/>
        <v>104.08859355090497</v>
      </c>
      <c r="F233" s="209" t="str">
        <f t="shared" si="7"/>
        <v/>
      </c>
    </row>
    <row r="234" spans="1:7">
      <c r="A234">
        <v>231</v>
      </c>
      <c r="B234" s="46">
        <v>43817</v>
      </c>
      <c r="C234" s="285">
        <v>334.33582489784095</v>
      </c>
      <c r="D234" s="285">
        <v>104.08859355090497</v>
      </c>
      <c r="E234" s="181">
        <f t="shared" si="6"/>
        <v>104.08859355090497</v>
      </c>
      <c r="F234" s="209" t="str">
        <f t="shared" si="7"/>
        <v/>
      </c>
    </row>
    <row r="235" spans="1:7">
      <c r="A235">
        <v>232</v>
      </c>
      <c r="B235" s="46">
        <v>43818</v>
      </c>
      <c r="C235" s="285">
        <v>332.77180704184462</v>
      </c>
      <c r="D235" s="285">
        <v>104.08859355090497</v>
      </c>
      <c r="E235" s="181">
        <f t="shared" si="6"/>
        <v>104.08859355090497</v>
      </c>
      <c r="F235" s="209" t="str">
        <f t="shared" si="7"/>
        <v/>
      </c>
    </row>
    <row r="236" spans="1:7">
      <c r="A236">
        <v>233</v>
      </c>
      <c r="B236" s="46">
        <v>43819</v>
      </c>
      <c r="C236" s="285">
        <v>354.7552728558428</v>
      </c>
      <c r="D236" s="285">
        <v>104.08859355090497</v>
      </c>
      <c r="E236" s="181">
        <f t="shared" si="6"/>
        <v>104.08859355090497</v>
      </c>
      <c r="F236" s="209" t="str">
        <f t="shared" si="7"/>
        <v/>
      </c>
    </row>
    <row r="237" spans="1:7">
      <c r="A237">
        <v>234</v>
      </c>
      <c r="B237" s="46">
        <v>43820</v>
      </c>
      <c r="C237" s="285">
        <v>354.47881043784469</v>
      </c>
      <c r="D237" s="285">
        <v>104.08859355090497</v>
      </c>
      <c r="E237" s="181">
        <f t="shared" si="6"/>
        <v>104.08859355090497</v>
      </c>
      <c r="F237" s="209" t="str">
        <f t="shared" si="7"/>
        <v/>
      </c>
    </row>
    <row r="238" spans="1:7">
      <c r="A238">
        <v>235</v>
      </c>
      <c r="B238" s="46">
        <v>43821</v>
      </c>
      <c r="C238" s="285">
        <v>343.6142677478428</v>
      </c>
      <c r="D238" s="285">
        <v>104.08859355090497</v>
      </c>
      <c r="E238" s="181">
        <f t="shared" si="6"/>
        <v>104.08859355090497</v>
      </c>
      <c r="F238" s="209" t="str">
        <f t="shared" si="7"/>
        <v/>
      </c>
    </row>
    <row r="239" spans="1:7">
      <c r="A239">
        <v>236</v>
      </c>
      <c r="B239" s="46">
        <v>43822</v>
      </c>
      <c r="C239" s="285">
        <v>350.85995438784465</v>
      </c>
      <c r="D239" s="285">
        <v>104.08859355090497</v>
      </c>
      <c r="E239" s="181">
        <f t="shared" si="6"/>
        <v>104.08859355090497</v>
      </c>
      <c r="F239" s="209" t="str">
        <f t="shared" si="7"/>
        <v/>
      </c>
    </row>
    <row r="240" spans="1:7">
      <c r="A240">
        <v>237</v>
      </c>
      <c r="B240" s="46">
        <v>43823</v>
      </c>
      <c r="C240" s="285">
        <v>355.5669529878428</v>
      </c>
      <c r="D240" s="285">
        <v>104.08859355090497</v>
      </c>
      <c r="E240" s="181">
        <f t="shared" si="6"/>
        <v>104.08859355090497</v>
      </c>
      <c r="F240" s="209" t="str">
        <f t="shared" si="7"/>
        <v/>
      </c>
    </row>
    <row r="241" spans="1:6">
      <c r="A241">
        <v>238</v>
      </c>
      <c r="B241" s="46">
        <v>43824</v>
      </c>
      <c r="C241" s="285">
        <v>172.92981326917945</v>
      </c>
      <c r="D241" s="285">
        <v>104.08859355090497</v>
      </c>
      <c r="E241" s="181">
        <f t="shared" si="6"/>
        <v>104.08859355090497</v>
      </c>
      <c r="F241" s="209" t="str">
        <f t="shared" si="7"/>
        <v/>
      </c>
    </row>
    <row r="242" spans="1:6">
      <c r="A242">
        <v>239</v>
      </c>
      <c r="B242" s="46">
        <v>43825</v>
      </c>
      <c r="C242" s="285">
        <v>174.74706976918131</v>
      </c>
      <c r="D242" s="285">
        <v>104.08859355090497</v>
      </c>
      <c r="E242" s="181">
        <f t="shared" si="6"/>
        <v>104.08859355090497</v>
      </c>
      <c r="F242" s="209" t="str">
        <f t="shared" si="7"/>
        <v/>
      </c>
    </row>
    <row r="243" spans="1:6">
      <c r="A243">
        <v>240</v>
      </c>
      <c r="B243" s="46">
        <v>43826</v>
      </c>
      <c r="C243" s="285">
        <v>178.61956586918316</v>
      </c>
      <c r="D243" s="285">
        <v>104.08859355090497</v>
      </c>
      <c r="E243" s="181">
        <f t="shared" si="6"/>
        <v>104.08859355090497</v>
      </c>
      <c r="F243" s="209" t="str">
        <f t="shared" si="7"/>
        <v/>
      </c>
    </row>
    <row r="244" spans="1:6">
      <c r="A244">
        <v>241</v>
      </c>
      <c r="B244" s="46">
        <v>43827</v>
      </c>
      <c r="C244" s="285">
        <v>175.30934110117946</v>
      </c>
      <c r="D244" s="285">
        <v>104.08859355090497</v>
      </c>
      <c r="E244" s="181">
        <f t="shared" si="6"/>
        <v>104.08859355090497</v>
      </c>
      <c r="F244" s="209" t="str">
        <f t="shared" si="7"/>
        <v/>
      </c>
    </row>
    <row r="245" spans="1:6">
      <c r="A245">
        <v>242</v>
      </c>
      <c r="B245" s="46">
        <v>43828</v>
      </c>
      <c r="C245" s="285">
        <v>165.08533139318132</v>
      </c>
      <c r="D245" s="285">
        <v>104.08859355090497</v>
      </c>
      <c r="E245" s="181">
        <f t="shared" si="6"/>
        <v>104.08859355090497</v>
      </c>
      <c r="F245" s="209" t="str">
        <f t="shared" si="7"/>
        <v/>
      </c>
    </row>
    <row r="246" spans="1:6">
      <c r="A246">
        <v>243</v>
      </c>
      <c r="B246" s="46">
        <v>43829</v>
      </c>
      <c r="C246" s="285">
        <v>163.68921035718131</v>
      </c>
      <c r="D246" s="285">
        <v>104.08859355090497</v>
      </c>
      <c r="E246" s="181">
        <f t="shared" si="6"/>
        <v>104.08859355090497</v>
      </c>
      <c r="F246" s="209" t="str">
        <f t="shared" si="7"/>
        <v/>
      </c>
    </row>
    <row r="247" spans="1:6">
      <c r="A247">
        <v>244</v>
      </c>
      <c r="B247" s="46">
        <v>43830</v>
      </c>
      <c r="C247" s="285">
        <v>161.17847208718877</v>
      </c>
      <c r="D247" s="285">
        <v>104.08859355090497</v>
      </c>
      <c r="E247" s="181">
        <f t="shared" si="6"/>
        <v>104.08859355090497</v>
      </c>
      <c r="F247" s="209" t="str">
        <f t="shared" si="7"/>
        <v/>
      </c>
    </row>
    <row r="248" spans="1:6">
      <c r="A248">
        <v>245</v>
      </c>
      <c r="B248" s="46">
        <v>43831</v>
      </c>
      <c r="C248" s="285">
        <v>184.28144213992655</v>
      </c>
      <c r="D248" s="285">
        <v>120.61015823780208</v>
      </c>
      <c r="E248" s="181">
        <f t="shared" si="6"/>
        <v>120.61015823780208</v>
      </c>
      <c r="F248" s="209" t="str">
        <f t="shared" si="7"/>
        <v/>
      </c>
    </row>
    <row r="249" spans="1:6">
      <c r="A249">
        <v>246</v>
      </c>
      <c r="B249" s="46">
        <v>43832</v>
      </c>
      <c r="C249" s="285">
        <v>191.98249320592654</v>
      </c>
      <c r="D249" s="285">
        <v>120.61015823780208</v>
      </c>
      <c r="E249" s="181">
        <f t="shared" si="6"/>
        <v>120.61015823780208</v>
      </c>
      <c r="F249" s="209" t="str">
        <f t="shared" si="7"/>
        <v/>
      </c>
    </row>
    <row r="250" spans="1:6">
      <c r="A250">
        <v>247</v>
      </c>
      <c r="B250" s="46">
        <v>43833</v>
      </c>
      <c r="C250" s="285">
        <v>184.82002859392654</v>
      </c>
      <c r="D250" s="285">
        <v>120.61015823780208</v>
      </c>
      <c r="E250" s="181">
        <f t="shared" si="6"/>
        <v>120.61015823780208</v>
      </c>
      <c r="F250" s="209" t="str">
        <f t="shared" si="7"/>
        <v/>
      </c>
    </row>
    <row r="251" spans="1:6">
      <c r="A251">
        <v>248</v>
      </c>
      <c r="B251" s="46">
        <v>43834</v>
      </c>
      <c r="C251" s="285">
        <v>172.69258700392467</v>
      </c>
      <c r="D251" s="285">
        <v>120.61015823780208</v>
      </c>
      <c r="E251" s="181">
        <f t="shared" si="6"/>
        <v>120.61015823780208</v>
      </c>
      <c r="F251" s="209" t="str">
        <f t="shared" si="7"/>
        <v/>
      </c>
    </row>
    <row r="252" spans="1:6">
      <c r="A252">
        <v>249</v>
      </c>
      <c r="B252" s="46">
        <v>43835</v>
      </c>
      <c r="C252" s="285">
        <v>159.62570620392654</v>
      </c>
      <c r="D252" s="285">
        <v>120.61015823780208</v>
      </c>
      <c r="E252" s="181">
        <f t="shared" si="6"/>
        <v>120.61015823780208</v>
      </c>
      <c r="F252" s="209" t="str">
        <f t="shared" si="7"/>
        <v/>
      </c>
    </row>
    <row r="253" spans="1:6">
      <c r="A253">
        <v>250</v>
      </c>
      <c r="B253" s="46">
        <v>43836</v>
      </c>
      <c r="C253" s="285">
        <v>163.10893749992655</v>
      </c>
      <c r="D253" s="285">
        <v>120.61015823780208</v>
      </c>
      <c r="E253" s="181">
        <f t="shared" si="6"/>
        <v>120.61015823780208</v>
      </c>
      <c r="F253" s="209" t="str">
        <f t="shared" si="7"/>
        <v/>
      </c>
    </row>
    <row r="254" spans="1:6">
      <c r="A254">
        <v>251</v>
      </c>
      <c r="B254" s="46">
        <v>43837</v>
      </c>
      <c r="C254" s="285">
        <v>178.37745706792657</v>
      </c>
      <c r="D254" s="285">
        <v>120.61015823780208</v>
      </c>
      <c r="E254" s="181">
        <f t="shared" si="6"/>
        <v>120.61015823780208</v>
      </c>
      <c r="F254" s="209" t="str">
        <f t="shared" si="7"/>
        <v/>
      </c>
    </row>
    <row r="255" spans="1:6">
      <c r="A255">
        <v>252</v>
      </c>
      <c r="B255" s="46">
        <v>43838</v>
      </c>
      <c r="C255" s="285">
        <v>184.30236432720474</v>
      </c>
      <c r="D255" s="285">
        <v>120.61015823780208</v>
      </c>
      <c r="E255" s="181">
        <f t="shared" si="6"/>
        <v>120.61015823780208</v>
      </c>
      <c r="F255" s="209" t="str">
        <f t="shared" si="7"/>
        <v/>
      </c>
    </row>
    <row r="256" spans="1:6">
      <c r="A256">
        <v>253</v>
      </c>
      <c r="B256" s="46">
        <v>43839</v>
      </c>
      <c r="C256" s="285">
        <v>167.72312205720473</v>
      </c>
      <c r="D256" s="285">
        <v>120.61015823780208</v>
      </c>
      <c r="E256" s="181">
        <f t="shared" si="6"/>
        <v>120.61015823780208</v>
      </c>
      <c r="F256" s="209" t="str">
        <f t="shared" si="7"/>
        <v/>
      </c>
    </row>
    <row r="257" spans="1:7">
      <c r="A257">
        <v>254</v>
      </c>
      <c r="B257" s="46">
        <v>43840</v>
      </c>
      <c r="C257" s="285">
        <v>172.46751310720475</v>
      </c>
      <c r="D257" s="285">
        <v>120.61015823780208</v>
      </c>
      <c r="E257" s="181">
        <f t="shared" si="6"/>
        <v>120.61015823780208</v>
      </c>
      <c r="F257" s="209" t="str">
        <f t="shared" si="7"/>
        <v/>
      </c>
    </row>
    <row r="258" spans="1:7">
      <c r="A258">
        <v>255</v>
      </c>
      <c r="B258" s="46">
        <v>43841</v>
      </c>
      <c r="C258" s="285">
        <v>146.39772162920474</v>
      </c>
      <c r="D258" s="285">
        <v>120.61015823780208</v>
      </c>
      <c r="E258" s="181">
        <f t="shared" si="6"/>
        <v>120.61015823780208</v>
      </c>
      <c r="F258" s="209" t="str">
        <f t="shared" si="7"/>
        <v/>
      </c>
    </row>
    <row r="259" spans="1:7">
      <c r="A259">
        <v>256</v>
      </c>
      <c r="B259" s="46">
        <v>43842</v>
      </c>
      <c r="C259" s="285">
        <v>143.13331812520474</v>
      </c>
      <c r="D259" s="285">
        <v>120.61015823780208</v>
      </c>
      <c r="E259" s="181">
        <f t="shared" si="6"/>
        <v>120.61015823780208</v>
      </c>
      <c r="F259" s="209" t="str">
        <f t="shared" si="7"/>
        <v/>
      </c>
    </row>
    <row r="260" spans="1:7">
      <c r="A260">
        <v>257</v>
      </c>
      <c r="B260" s="46">
        <v>43843</v>
      </c>
      <c r="C260" s="285">
        <v>167.97807088120473</v>
      </c>
      <c r="D260" s="285">
        <v>120.61015823780208</v>
      </c>
      <c r="E260" s="181">
        <f t="shared" ref="E260:E323" si="8">IF(C260&lt;D260,C260,D260)</f>
        <v>120.61015823780208</v>
      </c>
      <c r="F260" s="20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43844</v>
      </c>
      <c r="C261" s="285">
        <v>161.94725678920472</v>
      </c>
      <c r="D261" s="285">
        <v>120.61015823780208</v>
      </c>
      <c r="E261" s="181">
        <f t="shared" si="8"/>
        <v>120.61015823780208</v>
      </c>
      <c r="F261" s="20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43845</v>
      </c>
      <c r="C262" s="285">
        <v>109.49582320692852</v>
      </c>
      <c r="D262" s="285">
        <v>120.61015823780208</v>
      </c>
      <c r="E262" s="181">
        <f t="shared" si="8"/>
        <v>109.49582320692852</v>
      </c>
      <c r="F262" s="209" t="str">
        <f t="shared" si="9"/>
        <v>E</v>
      </c>
      <c r="G262" s="210">
        <f>IF(DAY(B262)=15,D262,"")</f>
        <v>120.61015823780208</v>
      </c>
    </row>
    <row r="263" spans="1:7">
      <c r="A263">
        <v>260</v>
      </c>
      <c r="B263" s="46">
        <v>43846</v>
      </c>
      <c r="C263" s="285">
        <v>102.67586179493038</v>
      </c>
      <c r="D263" s="285">
        <v>120.61015823780208</v>
      </c>
      <c r="E263" s="181">
        <f t="shared" si="8"/>
        <v>102.67586179493038</v>
      </c>
      <c r="F263" s="209" t="str">
        <f t="shared" si="9"/>
        <v/>
      </c>
    </row>
    <row r="264" spans="1:7">
      <c r="A264">
        <v>261</v>
      </c>
      <c r="B264" s="46">
        <v>43847</v>
      </c>
      <c r="C264" s="285">
        <v>95.39468468092852</v>
      </c>
      <c r="D264" s="285">
        <v>120.61015823780208</v>
      </c>
      <c r="E264" s="181">
        <f t="shared" si="8"/>
        <v>95.39468468092852</v>
      </c>
      <c r="F264" s="209" t="str">
        <f t="shared" si="9"/>
        <v/>
      </c>
    </row>
    <row r="265" spans="1:7">
      <c r="A265">
        <v>262</v>
      </c>
      <c r="B265" s="46">
        <v>43848</v>
      </c>
      <c r="C265" s="285">
        <v>78.374164868930379</v>
      </c>
      <c r="D265" s="285">
        <v>120.61015823780208</v>
      </c>
      <c r="E265" s="181">
        <f t="shared" si="8"/>
        <v>78.374164868930379</v>
      </c>
      <c r="F265" s="209" t="str">
        <f t="shared" si="9"/>
        <v/>
      </c>
    </row>
    <row r="266" spans="1:7">
      <c r="A266">
        <v>263</v>
      </c>
      <c r="B266" s="46">
        <v>43849</v>
      </c>
      <c r="C266" s="285">
        <v>81.129962914928512</v>
      </c>
      <c r="D266" s="285">
        <v>120.61015823780208</v>
      </c>
      <c r="E266" s="181">
        <f t="shared" si="8"/>
        <v>81.129962914928512</v>
      </c>
      <c r="F266" s="209" t="str">
        <f t="shared" si="9"/>
        <v/>
      </c>
    </row>
    <row r="267" spans="1:7">
      <c r="A267">
        <v>264</v>
      </c>
      <c r="B267" s="46">
        <v>43850</v>
      </c>
      <c r="C267" s="285">
        <v>107.03590699893039</v>
      </c>
      <c r="D267" s="285">
        <v>120.61015823780208</v>
      </c>
      <c r="E267" s="181">
        <f t="shared" si="8"/>
        <v>107.03590699893039</v>
      </c>
      <c r="F267" s="209" t="str">
        <f t="shared" si="9"/>
        <v/>
      </c>
    </row>
    <row r="268" spans="1:7">
      <c r="A268">
        <v>265</v>
      </c>
      <c r="B268" s="46">
        <v>43851</v>
      </c>
      <c r="C268" s="285">
        <v>109.99561480092852</v>
      </c>
      <c r="D268" s="285">
        <v>120.61015823780208</v>
      </c>
      <c r="E268" s="181">
        <f t="shared" si="8"/>
        <v>109.99561480092852</v>
      </c>
      <c r="F268" s="209" t="str">
        <f t="shared" si="9"/>
        <v/>
      </c>
    </row>
    <row r="269" spans="1:7">
      <c r="A269">
        <v>266</v>
      </c>
      <c r="B269" s="46">
        <v>43852</v>
      </c>
      <c r="C269" s="285">
        <v>156.58368622485577</v>
      </c>
      <c r="D269" s="285">
        <v>120.61015823780208</v>
      </c>
      <c r="E269" s="181">
        <f t="shared" si="8"/>
        <v>120.61015823780208</v>
      </c>
      <c r="F269" s="209" t="str">
        <f t="shared" si="9"/>
        <v/>
      </c>
    </row>
    <row r="270" spans="1:7">
      <c r="A270">
        <v>267</v>
      </c>
      <c r="B270" s="46">
        <v>43853</v>
      </c>
      <c r="C270" s="285">
        <v>153.58304342085762</v>
      </c>
      <c r="D270" s="285">
        <v>120.61015823780208</v>
      </c>
      <c r="E270" s="181">
        <f t="shared" si="8"/>
        <v>120.61015823780208</v>
      </c>
      <c r="F270" s="209" t="str">
        <f t="shared" si="9"/>
        <v/>
      </c>
    </row>
    <row r="271" spans="1:7">
      <c r="A271">
        <v>268</v>
      </c>
      <c r="B271" s="46">
        <v>43854</v>
      </c>
      <c r="C271" s="285">
        <v>158.12235552485575</v>
      </c>
      <c r="D271" s="285">
        <v>120.61015823780208</v>
      </c>
      <c r="E271" s="181">
        <f t="shared" si="8"/>
        <v>120.61015823780208</v>
      </c>
      <c r="F271" s="209" t="str">
        <f t="shared" si="9"/>
        <v/>
      </c>
    </row>
    <row r="272" spans="1:7">
      <c r="A272">
        <v>269</v>
      </c>
      <c r="B272" s="46">
        <v>43855</v>
      </c>
      <c r="C272" s="285">
        <v>141.99157814085578</v>
      </c>
      <c r="D272" s="285">
        <v>120.61015823780208</v>
      </c>
      <c r="E272" s="181">
        <f t="shared" si="8"/>
        <v>120.61015823780208</v>
      </c>
      <c r="F272" s="209" t="str">
        <f t="shared" si="9"/>
        <v/>
      </c>
    </row>
    <row r="273" spans="1:6">
      <c r="A273">
        <v>270</v>
      </c>
      <c r="B273" s="46">
        <v>43856</v>
      </c>
      <c r="C273" s="285">
        <v>112.88597481685575</v>
      </c>
      <c r="D273" s="285">
        <v>120.61015823780208</v>
      </c>
      <c r="E273" s="181">
        <f t="shared" si="8"/>
        <v>112.88597481685575</v>
      </c>
      <c r="F273" s="209" t="str">
        <f t="shared" si="9"/>
        <v/>
      </c>
    </row>
    <row r="274" spans="1:6">
      <c r="A274">
        <v>271</v>
      </c>
      <c r="B274" s="46">
        <v>43857</v>
      </c>
      <c r="C274" s="285">
        <v>106.23869020485763</v>
      </c>
      <c r="D274" s="285">
        <v>120.61015823780208</v>
      </c>
      <c r="E274" s="181">
        <f t="shared" si="8"/>
        <v>106.23869020485763</v>
      </c>
      <c r="F274" s="209" t="str">
        <f t="shared" si="9"/>
        <v/>
      </c>
    </row>
    <row r="275" spans="1:6">
      <c r="A275">
        <v>272</v>
      </c>
      <c r="B275" s="46">
        <v>43858</v>
      </c>
      <c r="C275" s="285">
        <v>117.17310467885576</v>
      </c>
      <c r="D275" s="285">
        <v>120.61015823780208</v>
      </c>
      <c r="E275" s="181">
        <f t="shared" si="8"/>
        <v>117.17310467885576</v>
      </c>
      <c r="F275" s="209" t="str">
        <f t="shared" si="9"/>
        <v/>
      </c>
    </row>
    <row r="276" spans="1:6">
      <c r="A276">
        <v>273</v>
      </c>
      <c r="B276" s="46">
        <v>43859</v>
      </c>
      <c r="C276" s="285">
        <v>163.03294659618942</v>
      </c>
      <c r="D276" s="285">
        <v>120.61015823780208</v>
      </c>
      <c r="E276" s="181">
        <f t="shared" si="8"/>
        <v>120.61015823780208</v>
      </c>
      <c r="F276" s="209" t="str">
        <f t="shared" si="9"/>
        <v/>
      </c>
    </row>
    <row r="277" spans="1:6">
      <c r="A277">
        <v>274</v>
      </c>
      <c r="B277" s="46">
        <v>43860</v>
      </c>
      <c r="C277" s="285">
        <v>149.19285034619128</v>
      </c>
      <c r="D277" s="285">
        <v>120.61015823780208</v>
      </c>
      <c r="E277" s="181">
        <f t="shared" si="8"/>
        <v>120.61015823780208</v>
      </c>
      <c r="F277" s="209" t="str">
        <f t="shared" si="9"/>
        <v/>
      </c>
    </row>
    <row r="278" spans="1:6">
      <c r="A278">
        <v>275</v>
      </c>
      <c r="B278" s="46">
        <v>43861</v>
      </c>
      <c r="C278" s="285">
        <v>155.9150725441857</v>
      </c>
      <c r="D278" s="285">
        <v>120.61015823780208</v>
      </c>
      <c r="E278" s="181">
        <f t="shared" si="8"/>
        <v>120.61015823780208</v>
      </c>
      <c r="F278" s="209" t="str">
        <f t="shared" si="9"/>
        <v/>
      </c>
    </row>
    <row r="279" spans="1:6">
      <c r="A279">
        <v>276</v>
      </c>
      <c r="B279" s="46">
        <v>43862</v>
      </c>
      <c r="C279" s="285">
        <v>145.22588934219127</v>
      </c>
      <c r="D279" s="285">
        <v>123.04180331015149</v>
      </c>
      <c r="E279" s="181">
        <f t="shared" si="8"/>
        <v>123.04180331015149</v>
      </c>
      <c r="F279" s="209" t="str">
        <f t="shared" si="9"/>
        <v/>
      </c>
    </row>
    <row r="280" spans="1:6">
      <c r="A280">
        <v>277</v>
      </c>
      <c r="B280" s="46">
        <v>43863</v>
      </c>
      <c r="C280" s="285">
        <v>144.93629586419132</v>
      </c>
      <c r="D280" s="285">
        <v>123.04180331015149</v>
      </c>
      <c r="E280" s="181">
        <f t="shared" si="8"/>
        <v>123.04180331015149</v>
      </c>
      <c r="F280" s="209" t="str">
        <f t="shared" si="9"/>
        <v/>
      </c>
    </row>
    <row r="281" spans="1:6">
      <c r="A281">
        <v>278</v>
      </c>
      <c r="B281" s="46">
        <v>43864</v>
      </c>
      <c r="C281" s="285">
        <v>153.95467699618942</v>
      </c>
      <c r="D281" s="285">
        <v>123.04180331015149</v>
      </c>
      <c r="E281" s="181">
        <f t="shared" si="8"/>
        <v>123.04180331015149</v>
      </c>
      <c r="F281" s="209" t="str">
        <f t="shared" si="9"/>
        <v/>
      </c>
    </row>
    <row r="282" spans="1:6">
      <c r="A282">
        <v>279</v>
      </c>
      <c r="B282" s="46">
        <v>43865</v>
      </c>
      <c r="C282" s="285">
        <v>147.42883619619315</v>
      </c>
      <c r="D282" s="285">
        <v>123.04180331015149</v>
      </c>
      <c r="E282" s="181">
        <f t="shared" si="8"/>
        <v>123.04180331015149</v>
      </c>
      <c r="F282" s="209" t="str">
        <f t="shared" si="9"/>
        <v/>
      </c>
    </row>
    <row r="283" spans="1:6">
      <c r="A283">
        <v>280</v>
      </c>
      <c r="B283" s="46">
        <v>43866</v>
      </c>
      <c r="C283" s="285">
        <v>101.07640066068176</v>
      </c>
      <c r="D283" s="285">
        <v>123.04180331015149</v>
      </c>
      <c r="E283" s="181">
        <f t="shared" si="8"/>
        <v>101.07640066068176</v>
      </c>
      <c r="F283" s="209" t="str">
        <f t="shared" si="9"/>
        <v/>
      </c>
    </row>
    <row r="284" spans="1:6">
      <c r="A284">
        <v>281</v>
      </c>
      <c r="B284" s="46">
        <v>43867</v>
      </c>
      <c r="C284" s="285">
        <v>119.89341306868175</v>
      </c>
      <c r="D284" s="285">
        <v>123.04180331015149</v>
      </c>
      <c r="E284" s="181">
        <f t="shared" si="8"/>
        <v>119.89341306868175</v>
      </c>
      <c r="F284" s="209" t="str">
        <f t="shared" si="9"/>
        <v/>
      </c>
    </row>
    <row r="285" spans="1:6">
      <c r="A285">
        <v>282</v>
      </c>
      <c r="B285" s="46">
        <v>43868</v>
      </c>
      <c r="C285" s="285">
        <v>132.50550094868177</v>
      </c>
      <c r="D285" s="285">
        <v>123.04180331015149</v>
      </c>
      <c r="E285" s="181">
        <f t="shared" si="8"/>
        <v>123.04180331015149</v>
      </c>
      <c r="F285" s="209" t="str">
        <f t="shared" si="9"/>
        <v/>
      </c>
    </row>
    <row r="286" spans="1:6">
      <c r="A286">
        <v>283</v>
      </c>
      <c r="B286" s="46">
        <v>43869</v>
      </c>
      <c r="C286" s="285">
        <v>111.28489861868175</v>
      </c>
      <c r="D286" s="285">
        <v>123.04180331015149</v>
      </c>
      <c r="E286" s="181">
        <f t="shared" si="8"/>
        <v>111.28489861868175</v>
      </c>
      <c r="F286" s="209" t="str">
        <f t="shared" si="9"/>
        <v/>
      </c>
    </row>
    <row r="287" spans="1:6">
      <c r="A287">
        <v>284</v>
      </c>
      <c r="B287" s="46">
        <v>43870</v>
      </c>
      <c r="C287" s="285">
        <v>81.630615828679893</v>
      </c>
      <c r="D287" s="285">
        <v>123.04180331015149</v>
      </c>
      <c r="E287" s="181">
        <f t="shared" si="8"/>
        <v>81.630615828679893</v>
      </c>
      <c r="F287" s="209" t="str">
        <f t="shared" si="9"/>
        <v/>
      </c>
    </row>
    <row r="288" spans="1:6">
      <c r="A288">
        <v>285</v>
      </c>
      <c r="B288" s="46">
        <v>43871</v>
      </c>
      <c r="C288" s="285">
        <v>93.520249556683609</v>
      </c>
      <c r="D288" s="285">
        <v>123.04180331015149</v>
      </c>
      <c r="E288" s="181">
        <f t="shared" si="8"/>
        <v>93.520249556683609</v>
      </c>
      <c r="F288" s="209" t="str">
        <f t="shared" si="9"/>
        <v/>
      </c>
    </row>
    <row r="289" spans="1:7">
      <c r="A289">
        <v>286</v>
      </c>
      <c r="B289" s="46">
        <v>43872</v>
      </c>
      <c r="C289" s="285">
        <v>120.85801470868363</v>
      </c>
      <c r="D289" s="285">
        <v>123.04180331015149</v>
      </c>
      <c r="E289" s="181">
        <f t="shared" si="8"/>
        <v>120.85801470868363</v>
      </c>
      <c r="F289" s="209" t="str">
        <f t="shared" si="9"/>
        <v/>
      </c>
    </row>
    <row r="290" spans="1:7">
      <c r="A290">
        <v>287</v>
      </c>
      <c r="B290" s="46">
        <v>43873</v>
      </c>
      <c r="C290" s="285">
        <v>138.6151154695182</v>
      </c>
      <c r="D290" s="285">
        <v>123.04180331015149</v>
      </c>
      <c r="E290" s="181">
        <f t="shared" si="8"/>
        <v>123.04180331015149</v>
      </c>
      <c r="F290" s="209" t="str">
        <f t="shared" si="9"/>
        <v/>
      </c>
    </row>
    <row r="291" spans="1:7">
      <c r="A291">
        <v>288</v>
      </c>
      <c r="B291" s="46">
        <v>43874</v>
      </c>
      <c r="C291" s="285">
        <v>96.82283322951821</v>
      </c>
      <c r="D291" s="285">
        <v>123.04180331015149</v>
      </c>
      <c r="E291" s="181">
        <f t="shared" si="8"/>
        <v>96.82283322951821</v>
      </c>
      <c r="F291" s="209" t="str">
        <f t="shared" si="9"/>
        <v/>
      </c>
    </row>
    <row r="292" spans="1:7">
      <c r="A292">
        <v>289</v>
      </c>
      <c r="B292" s="46">
        <v>43875</v>
      </c>
      <c r="C292" s="285">
        <v>124.76379878952007</v>
      </c>
      <c r="D292" s="285">
        <v>123.04180331015149</v>
      </c>
      <c r="E292" s="181">
        <f t="shared" si="8"/>
        <v>123.04180331015149</v>
      </c>
      <c r="F292" s="209" t="str">
        <f t="shared" si="9"/>
        <v/>
      </c>
    </row>
    <row r="293" spans="1:7">
      <c r="A293">
        <v>290</v>
      </c>
      <c r="B293" s="46">
        <v>43876</v>
      </c>
      <c r="C293" s="285">
        <v>77.748550899514484</v>
      </c>
      <c r="D293" s="285">
        <v>123.04180331015149</v>
      </c>
      <c r="E293" s="181">
        <f t="shared" si="8"/>
        <v>77.748550899514484</v>
      </c>
      <c r="F293" s="209" t="str">
        <f t="shared" si="9"/>
        <v>F</v>
      </c>
      <c r="G293" s="210">
        <f>IF(DAY(B293)=15,D293,"")</f>
        <v>123.04180331015149</v>
      </c>
    </row>
    <row r="294" spans="1:7">
      <c r="A294">
        <v>291</v>
      </c>
      <c r="B294" s="46">
        <v>43877</v>
      </c>
      <c r="C294" s="285">
        <v>60.013906629521927</v>
      </c>
      <c r="D294" s="285">
        <v>123.04180331015149</v>
      </c>
      <c r="E294" s="181">
        <f t="shared" si="8"/>
        <v>60.013906629521927</v>
      </c>
      <c r="F294" s="209" t="str">
        <f t="shared" si="9"/>
        <v/>
      </c>
    </row>
    <row r="295" spans="1:7">
      <c r="A295">
        <v>292</v>
      </c>
      <c r="B295" s="46">
        <v>43878</v>
      </c>
      <c r="C295" s="285">
        <v>83.613772823518204</v>
      </c>
      <c r="D295" s="285">
        <v>123.04180331015149</v>
      </c>
      <c r="E295" s="181">
        <f t="shared" si="8"/>
        <v>83.613772823518204</v>
      </c>
      <c r="F295" s="209" t="str">
        <f t="shared" si="9"/>
        <v/>
      </c>
    </row>
    <row r="296" spans="1:7">
      <c r="A296">
        <v>293</v>
      </c>
      <c r="B296" s="46">
        <v>43879</v>
      </c>
      <c r="C296" s="285">
        <v>108.03518642952007</v>
      </c>
      <c r="D296" s="285">
        <v>123.04180331015149</v>
      </c>
      <c r="E296" s="181">
        <f t="shared" si="8"/>
        <v>108.03518642952007</v>
      </c>
      <c r="F296" s="209" t="str">
        <f t="shared" si="9"/>
        <v/>
      </c>
    </row>
    <row r="297" spans="1:7">
      <c r="A297">
        <v>294</v>
      </c>
      <c r="B297" s="46">
        <v>43880</v>
      </c>
      <c r="C297" s="285">
        <v>106.5013032588887</v>
      </c>
      <c r="D297" s="285">
        <v>123.04180331015149</v>
      </c>
      <c r="E297" s="181">
        <f t="shared" si="8"/>
        <v>106.5013032588887</v>
      </c>
      <c r="F297" s="209" t="str">
        <f t="shared" si="9"/>
        <v/>
      </c>
    </row>
    <row r="298" spans="1:7">
      <c r="A298">
        <v>295</v>
      </c>
      <c r="B298" s="46">
        <v>43881</v>
      </c>
      <c r="C298" s="285">
        <v>108.2347364308887</v>
      </c>
      <c r="D298" s="285">
        <v>123.04180331015149</v>
      </c>
      <c r="E298" s="181">
        <f t="shared" si="8"/>
        <v>108.2347364308887</v>
      </c>
      <c r="F298" s="209" t="str">
        <f t="shared" si="9"/>
        <v/>
      </c>
    </row>
    <row r="299" spans="1:7">
      <c r="A299">
        <v>296</v>
      </c>
      <c r="B299" s="46">
        <v>43882</v>
      </c>
      <c r="C299" s="285">
        <v>96.360344498890569</v>
      </c>
      <c r="D299" s="285">
        <v>123.04180331015149</v>
      </c>
      <c r="E299" s="181">
        <f t="shared" si="8"/>
        <v>96.360344498890569</v>
      </c>
      <c r="F299" s="209" t="str">
        <f t="shared" si="9"/>
        <v/>
      </c>
    </row>
    <row r="300" spans="1:7">
      <c r="A300">
        <v>297</v>
      </c>
      <c r="B300" s="46">
        <v>43883</v>
      </c>
      <c r="C300" s="285">
        <v>87.226799430888704</v>
      </c>
      <c r="D300" s="285">
        <v>123.04180331015149</v>
      </c>
      <c r="E300" s="181">
        <f t="shared" si="8"/>
        <v>87.226799430888704</v>
      </c>
      <c r="F300" s="209" t="str">
        <f t="shared" si="9"/>
        <v/>
      </c>
    </row>
    <row r="301" spans="1:7">
      <c r="A301">
        <v>298</v>
      </c>
      <c r="B301" s="46">
        <v>43884</v>
      </c>
      <c r="C301" s="285">
        <v>70.259251382890568</v>
      </c>
      <c r="D301" s="285">
        <v>123.04180331015149</v>
      </c>
      <c r="E301" s="181">
        <f t="shared" si="8"/>
        <v>70.259251382890568</v>
      </c>
      <c r="F301" s="209" t="str">
        <f t="shared" si="9"/>
        <v/>
      </c>
    </row>
    <row r="302" spans="1:7">
      <c r="A302">
        <v>299</v>
      </c>
      <c r="B302" s="46">
        <v>43885</v>
      </c>
      <c r="C302" s="285">
        <v>100.42025046088871</v>
      </c>
      <c r="D302" s="285">
        <v>123.04180331015149</v>
      </c>
      <c r="E302" s="181">
        <f t="shared" si="8"/>
        <v>100.42025046088871</v>
      </c>
      <c r="F302" s="209" t="str">
        <f t="shared" si="9"/>
        <v/>
      </c>
    </row>
    <row r="303" spans="1:7">
      <c r="A303">
        <v>300</v>
      </c>
      <c r="B303" s="46">
        <v>43886</v>
      </c>
      <c r="C303" s="285">
        <v>64.318272080890566</v>
      </c>
      <c r="D303" s="285">
        <v>123.04180331015149</v>
      </c>
      <c r="E303" s="181">
        <f t="shared" si="8"/>
        <v>64.318272080890566</v>
      </c>
      <c r="F303" s="209" t="str">
        <f t="shared" si="9"/>
        <v/>
      </c>
    </row>
    <row r="304" spans="1:7">
      <c r="A304">
        <v>301</v>
      </c>
      <c r="B304" s="46">
        <v>43887</v>
      </c>
      <c r="C304" s="285">
        <v>73.964610691030188</v>
      </c>
      <c r="D304" s="285">
        <v>123.04180331015149</v>
      </c>
      <c r="E304" s="181">
        <f t="shared" si="8"/>
        <v>73.964610691030188</v>
      </c>
      <c r="F304" s="209" t="str">
        <f t="shared" si="9"/>
        <v/>
      </c>
    </row>
    <row r="305" spans="1:6">
      <c r="A305">
        <v>302</v>
      </c>
      <c r="B305" s="46">
        <v>43888</v>
      </c>
      <c r="C305" s="285">
        <v>62.857266969033908</v>
      </c>
      <c r="D305" s="285">
        <v>123.04180331015149</v>
      </c>
      <c r="E305" s="181">
        <f t="shared" si="8"/>
        <v>62.857266969033908</v>
      </c>
      <c r="F305" s="209" t="str">
        <f t="shared" si="9"/>
        <v/>
      </c>
    </row>
    <row r="306" spans="1:6">
      <c r="A306">
        <v>303</v>
      </c>
      <c r="B306" s="46">
        <v>43889</v>
      </c>
      <c r="C306" s="285">
        <v>77.917479185033912</v>
      </c>
      <c r="D306" s="285">
        <v>123.04180331015149</v>
      </c>
      <c r="E306" s="181">
        <f t="shared" si="8"/>
        <v>77.917479185033912</v>
      </c>
      <c r="F306" s="209" t="str">
        <f t="shared" si="9"/>
        <v/>
      </c>
    </row>
    <row r="307" spans="1:6">
      <c r="A307">
        <v>304</v>
      </c>
      <c r="B307" s="46">
        <v>43890</v>
      </c>
      <c r="C307" s="285">
        <v>37.532935961032045</v>
      </c>
      <c r="D307" s="285">
        <v>123.04180331015149</v>
      </c>
      <c r="E307" s="181">
        <f t="shared" si="8"/>
        <v>37.532935961032045</v>
      </c>
      <c r="F307" s="209" t="str">
        <f t="shared" si="9"/>
        <v/>
      </c>
    </row>
    <row r="308" spans="1:6">
      <c r="A308">
        <v>305</v>
      </c>
      <c r="B308" s="46">
        <v>43891</v>
      </c>
      <c r="C308" s="285">
        <v>43.039529777033913</v>
      </c>
      <c r="D308" s="285">
        <v>132.5377482022528</v>
      </c>
      <c r="E308" s="181">
        <f t="shared" si="8"/>
        <v>43.039529777033913</v>
      </c>
      <c r="F308" s="209" t="str">
        <f t="shared" si="9"/>
        <v/>
      </c>
    </row>
    <row r="309" spans="1:6">
      <c r="A309">
        <v>306</v>
      </c>
      <c r="B309" s="46">
        <v>43892</v>
      </c>
      <c r="C309" s="285">
        <v>76.244454159032045</v>
      </c>
      <c r="D309" s="285">
        <v>132.5377482022528</v>
      </c>
      <c r="E309" s="181">
        <f t="shared" si="8"/>
        <v>76.244454159032045</v>
      </c>
      <c r="F309" s="209" t="str">
        <f t="shared" si="9"/>
        <v/>
      </c>
    </row>
    <row r="310" spans="1:6">
      <c r="A310">
        <v>307</v>
      </c>
      <c r="B310" s="46">
        <v>43893</v>
      </c>
      <c r="C310" s="285">
        <v>77.843419835033913</v>
      </c>
      <c r="D310" s="285">
        <v>132.5377482022528</v>
      </c>
      <c r="E310" s="181">
        <f t="shared" si="8"/>
        <v>77.843419835033913</v>
      </c>
      <c r="F310" s="209" t="str">
        <f t="shared" si="9"/>
        <v/>
      </c>
    </row>
    <row r="311" spans="1:6">
      <c r="A311">
        <v>308</v>
      </c>
      <c r="B311" s="46">
        <v>43894</v>
      </c>
      <c r="C311" s="285">
        <v>163.05209390284128</v>
      </c>
      <c r="D311" s="285">
        <v>132.5377482022528</v>
      </c>
      <c r="E311" s="181">
        <f t="shared" si="8"/>
        <v>132.5377482022528</v>
      </c>
      <c r="F311" s="209" t="str">
        <f t="shared" si="9"/>
        <v/>
      </c>
    </row>
    <row r="312" spans="1:6">
      <c r="A312">
        <v>309</v>
      </c>
      <c r="B312" s="46">
        <v>43895</v>
      </c>
      <c r="C312" s="285">
        <v>152.76160582284314</v>
      </c>
      <c r="D312" s="285">
        <v>132.5377482022528</v>
      </c>
      <c r="E312" s="181">
        <f t="shared" si="8"/>
        <v>132.5377482022528</v>
      </c>
      <c r="F312" s="209" t="str">
        <f t="shared" si="9"/>
        <v/>
      </c>
    </row>
    <row r="313" spans="1:6">
      <c r="A313">
        <v>310</v>
      </c>
      <c r="B313" s="46">
        <v>43896</v>
      </c>
      <c r="C313" s="285">
        <v>160.05175500883942</v>
      </c>
      <c r="D313" s="285">
        <v>132.5377482022528</v>
      </c>
      <c r="E313" s="181">
        <f t="shared" si="8"/>
        <v>132.5377482022528</v>
      </c>
      <c r="F313" s="209" t="str">
        <f t="shared" si="9"/>
        <v/>
      </c>
    </row>
    <row r="314" spans="1:6">
      <c r="A314">
        <v>311</v>
      </c>
      <c r="B314" s="46">
        <v>43897</v>
      </c>
      <c r="C314" s="285">
        <v>163.16362224284316</v>
      </c>
      <c r="D314" s="285">
        <v>132.5377482022528</v>
      </c>
      <c r="E314" s="181">
        <f t="shared" si="8"/>
        <v>132.5377482022528</v>
      </c>
      <c r="F314" s="209" t="str">
        <f t="shared" si="9"/>
        <v/>
      </c>
    </row>
    <row r="315" spans="1:6">
      <c r="A315">
        <v>312</v>
      </c>
      <c r="B315" s="46">
        <v>43898</v>
      </c>
      <c r="C315" s="285">
        <v>160.07142046084127</v>
      </c>
      <c r="D315" s="285">
        <v>132.5377482022528</v>
      </c>
      <c r="E315" s="181">
        <f t="shared" si="8"/>
        <v>132.5377482022528</v>
      </c>
      <c r="F315" s="209" t="str">
        <f t="shared" si="9"/>
        <v/>
      </c>
    </row>
    <row r="316" spans="1:6">
      <c r="A316">
        <v>313</v>
      </c>
      <c r="B316" s="46">
        <v>43899</v>
      </c>
      <c r="C316" s="285">
        <v>178.92617121883941</v>
      </c>
      <c r="D316" s="285">
        <v>132.5377482022528</v>
      </c>
      <c r="E316" s="181">
        <f t="shared" si="8"/>
        <v>132.5377482022528</v>
      </c>
      <c r="F316" s="209" t="str">
        <f t="shared" si="9"/>
        <v/>
      </c>
    </row>
    <row r="317" spans="1:6">
      <c r="A317">
        <v>314</v>
      </c>
      <c r="B317" s="46">
        <v>43900</v>
      </c>
      <c r="C317" s="285">
        <v>190.49460300084314</v>
      </c>
      <c r="D317" s="285">
        <v>132.5377482022528</v>
      </c>
      <c r="E317" s="181">
        <f t="shared" si="8"/>
        <v>132.5377482022528</v>
      </c>
      <c r="F317" s="209" t="str">
        <f t="shared" si="9"/>
        <v/>
      </c>
    </row>
    <row r="318" spans="1:6">
      <c r="A318">
        <v>315</v>
      </c>
      <c r="B318" s="46">
        <v>43901</v>
      </c>
      <c r="C318" s="285">
        <v>136.67992481660988</v>
      </c>
      <c r="D318" s="285">
        <v>132.5377482022528</v>
      </c>
      <c r="E318" s="181">
        <f t="shared" si="8"/>
        <v>132.5377482022528</v>
      </c>
      <c r="F318" s="209" t="str">
        <f t="shared" si="9"/>
        <v/>
      </c>
    </row>
    <row r="319" spans="1:6">
      <c r="A319">
        <v>316</v>
      </c>
      <c r="B319" s="46">
        <v>43902</v>
      </c>
      <c r="C319" s="285">
        <v>137.02557728860987</v>
      </c>
      <c r="D319" s="285">
        <v>132.5377482022528</v>
      </c>
      <c r="E319" s="181">
        <f t="shared" si="8"/>
        <v>132.5377482022528</v>
      </c>
      <c r="F319" s="209" t="str">
        <f t="shared" si="9"/>
        <v/>
      </c>
    </row>
    <row r="320" spans="1:6">
      <c r="A320">
        <v>317</v>
      </c>
      <c r="B320" s="46">
        <v>43903</v>
      </c>
      <c r="C320" s="285">
        <v>118.55393463660988</v>
      </c>
      <c r="D320" s="285">
        <v>132.5377482022528</v>
      </c>
      <c r="E320" s="181">
        <f t="shared" si="8"/>
        <v>118.55393463660988</v>
      </c>
      <c r="F320" s="209" t="str">
        <f t="shared" si="9"/>
        <v/>
      </c>
    </row>
    <row r="321" spans="1:7">
      <c r="A321">
        <v>318</v>
      </c>
      <c r="B321" s="46">
        <v>43904</v>
      </c>
      <c r="C321" s="285">
        <v>117.25418945660802</v>
      </c>
      <c r="D321" s="285">
        <v>132.5377482022528</v>
      </c>
      <c r="E321" s="181">
        <f t="shared" si="8"/>
        <v>117.25418945660802</v>
      </c>
      <c r="F321" s="209" t="str">
        <f t="shared" si="9"/>
        <v/>
      </c>
    </row>
    <row r="322" spans="1:7">
      <c r="A322">
        <v>319</v>
      </c>
      <c r="B322" s="46">
        <v>43905</v>
      </c>
      <c r="C322" s="285">
        <v>86.322522016609867</v>
      </c>
      <c r="D322" s="285">
        <v>132.5377482022528</v>
      </c>
      <c r="E322" s="181">
        <f t="shared" si="8"/>
        <v>86.322522016609867</v>
      </c>
      <c r="F322" s="209" t="str">
        <f t="shared" si="9"/>
        <v>M</v>
      </c>
      <c r="G322" s="210">
        <f>IF(DAY(B322)=15,D322,"")</f>
        <v>132.5377482022528</v>
      </c>
    </row>
    <row r="323" spans="1:7">
      <c r="A323">
        <v>320</v>
      </c>
      <c r="B323" s="46">
        <v>43906</v>
      </c>
      <c r="C323" s="285">
        <v>108.79487328660987</v>
      </c>
      <c r="D323" s="285">
        <v>132.5377482022528</v>
      </c>
      <c r="E323" s="181">
        <f t="shared" si="8"/>
        <v>108.79487328660987</v>
      </c>
      <c r="F323" s="209" t="str">
        <f t="shared" si="9"/>
        <v/>
      </c>
    </row>
    <row r="324" spans="1:7">
      <c r="A324">
        <v>321</v>
      </c>
      <c r="B324" s="46">
        <v>43907</v>
      </c>
      <c r="C324" s="285">
        <v>108.812172970608</v>
      </c>
      <c r="D324" s="285">
        <v>132.5377482022528</v>
      </c>
      <c r="E324" s="181">
        <f t="shared" ref="E324:E387" si="10">IF(C324&lt;D324,C324,D324)</f>
        <v>108.812172970608</v>
      </c>
      <c r="F324" s="20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43908</v>
      </c>
      <c r="C325" s="285">
        <v>170.31193099034408</v>
      </c>
      <c r="D325" s="285">
        <v>132.5377482022528</v>
      </c>
      <c r="E325" s="181">
        <f t="shared" si="10"/>
        <v>132.5377482022528</v>
      </c>
      <c r="F325" s="209" t="str">
        <f t="shared" si="11"/>
        <v/>
      </c>
    </row>
    <row r="326" spans="1:7">
      <c r="A326">
        <v>323</v>
      </c>
      <c r="B326" s="46">
        <v>43909</v>
      </c>
      <c r="C326" s="285">
        <v>159.99040792434593</v>
      </c>
      <c r="D326" s="285">
        <v>132.5377482022528</v>
      </c>
      <c r="E326" s="181">
        <f t="shared" si="10"/>
        <v>132.5377482022528</v>
      </c>
      <c r="F326" s="209" t="str">
        <f t="shared" si="11"/>
        <v/>
      </c>
    </row>
    <row r="327" spans="1:7">
      <c r="A327">
        <v>324</v>
      </c>
      <c r="B327" s="46">
        <v>43910</v>
      </c>
      <c r="C327" s="285">
        <v>155.44645036034223</v>
      </c>
      <c r="D327" s="285">
        <v>132.5377482022528</v>
      </c>
      <c r="E327" s="181">
        <f t="shared" si="10"/>
        <v>132.5377482022528</v>
      </c>
      <c r="F327" s="209" t="str">
        <f t="shared" si="11"/>
        <v/>
      </c>
    </row>
    <row r="328" spans="1:7">
      <c r="A328">
        <v>325</v>
      </c>
      <c r="B328" s="46">
        <v>43911</v>
      </c>
      <c r="C328" s="285">
        <v>144.9697089303441</v>
      </c>
      <c r="D328" s="285">
        <v>132.5377482022528</v>
      </c>
      <c r="E328" s="181">
        <f t="shared" si="10"/>
        <v>132.5377482022528</v>
      </c>
      <c r="F328" s="209" t="str">
        <f t="shared" si="11"/>
        <v/>
      </c>
    </row>
    <row r="329" spans="1:7">
      <c r="A329">
        <v>326</v>
      </c>
      <c r="B329" s="46">
        <v>43912</v>
      </c>
      <c r="C329" s="285">
        <v>137.91300055034407</v>
      </c>
      <c r="D329" s="285">
        <v>132.5377482022528</v>
      </c>
      <c r="E329" s="181">
        <f t="shared" si="10"/>
        <v>132.5377482022528</v>
      </c>
      <c r="F329" s="209" t="str">
        <f t="shared" si="11"/>
        <v/>
      </c>
    </row>
    <row r="330" spans="1:7">
      <c r="A330">
        <v>327</v>
      </c>
      <c r="B330" s="46">
        <v>43913</v>
      </c>
      <c r="C330" s="285">
        <v>145.77009761034591</v>
      </c>
      <c r="D330" s="285">
        <v>132.5377482022528</v>
      </c>
      <c r="E330" s="181">
        <f t="shared" si="10"/>
        <v>132.5377482022528</v>
      </c>
      <c r="F330" s="209" t="str">
        <f t="shared" si="11"/>
        <v/>
      </c>
    </row>
    <row r="331" spans="1:7">
      <c r="A331">
        <v>328</v>
      </c>
      <c r="B331" s="46">
        <v>43914</v>
      </c>
      <c r="C331" s="285">
        <v>140.19596647034223</v>
      </c>
      <c r="D331" s="285">
        <v>132.5377482022528</v>
      </c>
      <c r="E331" s="181">
        <f t="shared" si="10"/>
        <v>132.5377482022528</v>
      </c>
      <c r="F331" s="209" t="str">
        <f t="shared" si="11"/>
        <v/>
      </c>
    </row>
    <row r="332" spans="1:7">
      <c r="A332">
        <v>329</v>
      </c>
      <c r="B332" s="46">
        <v>43915</v>
      </c>
      <c r="C332" s="285">
        <v>112.95008632969642</v>
      </c>
      <c r="D332" s="285">
        <v>132.5377482022528</v>
      </c>
      <c r="E332" s="181">
        <f t="shared" si="10"/>
        <v>112.95008632969642</v>
      </c>
      <c r="F332" s="209" t="str">
        <f t="shared" si="11"/>
        <v/>
      </c>
    </row>
    <row r="333" spans="1:7">
      <c r="A333">
        <v>330</v>
      </c>
      <c r="B333" s="46">
        <v>43916</v>
      </c>
      <c r="C333" s="285">
        <v>71.459392169694567</v>
      </c>
      <c r="D333" s="285">
        <v>132.5377482022528</v>
      </c>
      <c r="E333" s="181">
        <f t="shared" si="10"/>
        <v>71.459392169694567</v>
      </c>
      <c r="F333" s="209" t="str">
        <f t="shared" si="11"/>
        <v/>
      </c>
    </row>
    <row r="334" spans="1:7">
      <c r="A334">
        <v>331</v>
      </c>
      <c r="B334" s="46">
        <v>43917</v>
      </c>
      <c r="C334" s="285">
        <v>92.539262263694553</v>
      </c>
      <c r="D334" s="285">
        <v>132.5377482022528</v>
      </c>
      <c r="E334" s="181">
        <f t="shared" si="10"/>
        <v>92.539262263694553</v>
      </c>
      <c r="F334" s="209" t="str">
        <f t="shared" si="11"/>
        <v/>
      </c>
    </row>
    <row r="335" spans="1:7">
      <c r="A335">
        <v>332</v>
      </c>
      <c r="B335" s="46">
        <v>43918</v>
      </c>
      <c r="C335" s="285">
        <v>91.944969359692692</v>
      </c>
      <c r="D335" s="285">
        <v>132.5377482022528</v>
      </c>
      <c r="E335" s="181">
        <f t="shared" si="10"/>
        <v>91.944969359692692</v>
      </c>
      <c r="F335" s="209" t="str">
        <f t="shared" si="11"/>
        <v/>
      </c>
    </row>
    <row r="336" spans="1:7">
      <c r="A336">
        <v>333</v>
      </c>
      <c r="B336" s="46">
        <v>43919</v>
      </c>
      <c r="C336" s="285">
        <v>39.289153359696428</v>
      </c>
      <c r="D336" s="285">
        <v>132.5377482022528</v>
      </c>
      <c r="E336" s="181">
        <f t="shared" si="10"/>
        <v>39.289153359696428</v>
      </c>
      <c r="F336" s="209" t="str">
        <f t="shared" si="11"/>
        <v/>
      </c>
    </row>
    <row r="337" spans="1:6">
      <c r="A337">
        <v>334</v>
      </c>
      <c r="B337" s="46">
        <v>43920</v>
      </c>
      <c r="C337" s="285">
        <v>46.053009759694561</v>
      </c>
      <c r="D337" s="285">
        <v>132.5377482022528</v>
      </c>
      <c r="E337" s="181">
        <f t="shared" si="10"/>
        <v>46.053009759694561</v>
      </c>
      <c r="F337" s="209" t="str">
        <f t="shared" si="11"/>
        <v/>
      </c>
    </row>
    <row r="338" spans="1:6">
      <c r="A338">
        <v>335</v>
      </c>
      <c r="B338" s="46">
        <v>43921</v>
      </c>
      <c r="C338" s="285">
        <v>51.324465719692697</v>
      </c>
      <c r="D338" s="285">
        <v>132.5377482022528</v>
      </c>
      <c r="E338" s="181">
        <f t="shared" si="10"/>
        <v>51.324465719692697</v>
      </c>
      <c r="F338" s="209" t="str">
        <f t="shared" si="11"/>
        <v/>
      </c>
    </row>
    <row r="339" spans="1:6">
      <c r="A339">
        <v>336</v>
      </c>
      <c r="B339" s="46">
        <v>43922</v>
      </c>
      <c r="C339" s="285">
        <v>134.40659279593535</v>
      </c>
      <c r="D339" s="285">
        <v>129.30997561700028</v>
      </c>
      <c r="E339" s="181">
        <f t="shared" si="10"/>
        <v>129.30997561700028</v>
      </c>
      <c r="F339" s="209" t="str">
        <f t="shared" si="11"/>
        <v/>
      </c>
    </row>
    <row r="340" spans="1:6">
      <c r="A340">
        <v>337</v>
      </c>
      <c r="B340" s="46">
        <v>43923</v>
      </c>
      <c r="C340" s="285">
        <v>122.0069091599335</v>
      </c>
      <c r="D340" s="285">
        <v>129.30997561700028</v>
      </c>
      <c r="E340" s="181">
        <f t="shared" si="10"/>
        <v>122.0069091599335</v>
      </c>
      <c r="F340" s="209" t="str">
        <f t="shared" si="11"/>
        <v/>
      </c>
    </row>
    <row r="341" spans="1:6">
      <c r="A341">
        <v>338</v>
      </c>
      <c r="B341" s="46">
        <v>43924</v>
      </c>
      <c r="C341" s="285">
        <v>126.25075315593163</v>
      </c>
      <c r="D341" s="285">
        <v>129.30997561700028</v>
      </c>
      <c r="E341" s="181">
        <f t="shared" si="10"/>
        <v>126.25075315593163</v>
      </c>
      <c r="F341" s="209" t="str">
        <f t="shared" si="11"/>
        <v/>
      </c>
    </row>
    <row r="342" spans="1:6">
      <c r="A342">
        <v>339</v>
      </c>
      <c r="B342" s="46">
        <v>43925</v>
      </c>
      <c r="C342" s="285">
        <v>94.489316413935356</v>
      </c>
      <c r="D342" s="285">
        <v>129.30997561700028</v>
      </c>
      <c r="E342" s="181">
        <f t="shared" si="10"/>
        <v>94.489316413935356</v>
      </c>
      <c r="F342" s="209" t="str">
        <f t="shared" si="11"/>
        <v/>
      </c>
    </row>
    <row r="343" spans="1:6">
      <c r="A343">
        <v>340</v>
      </c>
      <c r="B343" s="46">
        <v>43926</v>
      </c>
      <c r="C343" s="285">
        <v>96.53956311593349</v>
      </c>
      <c r="D343" s="285">
        <v>129.30997561700028</v>
      </c>
      <c r="E343" s="181">
        <f t="shared" si="10"/>
        <v>96.53956311593349</v>
      </c>
      <c r="F343" s="209" t="str">
        <f t="shared" si="11"/>
        <v/>
      </c>
    </row>
    <row r="344" spans="1:6">
      <c r="A344">
        <v>341</v>
      </c>
      <c r="B344" s="46">
        <v>43927</v>
      </c>
      <c r="C344" s="285">
        <v>126.33065485393536</v>
      </c>
      <c r="D344" s="285">
        <v>129.30997561700028</v>
      </c>
      <c r="E344" s="181">
        <f t="shared" si="10"/>
        <v>126.33065485393536</v>
      </c>
      <c r="F344" s="209" t="str">
        <f t="shared" si="11"/>
        <v/>
      </c>
    </row>
    <row r="345" spans="1:6">
      <c r="A345">
        <v>342</v>
      </c>
      <c r="B345" s="46">
        <v>43928</v>
      </c>
      <c r="C345" s="285">
        <v>128.87499983592977</v>
      </c>
      <c r="D345" s="285">
        <v>129.30997561700028</v>
      </c>
      <c r="E345" s="181">
        <f t="shared" si="10"/>
        <v>128.87499983592977</v>
      </c>
      <c r="F345" s="209" t="str">
        <f t="shared" si="11"/>
        <v/>
      </c>
    </row>
    <row r="346" spans="1:6">
      <c r="A346">
        <v>343</v>
      </c>
      <c r="B346" s="46">
        <v>43929</v>
      </c>
      <c r="C346" s="285">
        <v>113.31731436710226</v>
      </c>
      <c r="D346" s="285">
        <v>129.30997561700028</v>
      </c>
      <c r="E346" s="181">
        <f t="shared" si="10"/>
        <v>113.31731436710226</v>
      </c>
      <c r="F346" s="209" t="str">
        <f t="shared" si="11"/>
        <v/>
      </c>
    </row>
    <row r="347" spans="1:6">
      <c r="A347">
        <v>344</v>
      </c>
      <c r="B347" s="46">
        <v>43930</v>
      </c>
      <c r="C347" s="285">
        <v>102.35404743509854</v>
      </c>
      <c r="D347" s="285">
        <v>129.30997561700028</v>
      </c>
      <c r="E347" s="181">
        <f t="shared" si="10"/>
        <v>102.35404743509854</v>
      </c>
      <c r="F347" s="209" t="str">
        <f t="shared" si="11"/>
        <v/>
      </c>
    </row>
    <row r="348" spans="1:6">
      <c r="A348">
        <v>345</v>
      </c>
      <c r="B348" s="46">
        <v>43931</v>
      </c>
      <c r="C348" s="285">
        <v>100.01533286510038</v>
      </c>
      <c r="D348" s="285">
        <v>129.30997561700028</v>
      </c>
      <c r="E348" s="181">
        <f t="shared" si="10"/>
        <v>100.01533286510038</v>
      </c>
      <c r="F348" s="209" t="str">
        <f t="shared" si="11"/>
        <v/>
      </c>
    </row>
    <row r="349" spans="1:6">
      <c r="A349">
        <v>346</v>
      </c>
      <c r="B349" s="46">
        <v>43932</v>
      </c>
      <c r="C349" s="285">
        <v>104.55949907910039</v>
      </c>
      <c r="D349" s="285">
        <v>129.30997561700028</v>
      </c>
      <c r="E349" s="181">
        <f t="shared" si="10"/>
        <v>104.55949907910039</v>
      </c>
      <c r="F349" s="209" t="str">
        <f t="shared" si="11"/>
        <v/>
      </c>
    </row>
    <row r="350" spans="1:6">
      <c r="A350">
        <v>347</v>
      </c>
      <c r="B350" s="46">
        <v>43933</v>
      </c>
      <c r="C350" s="285">
        <v>94.140893721100383</v>
      </c>
      <c r="D350" s="285">
        <v>129.30997561700028</v>
      </c>
      <c r="E350" s="181">
        <f t="shared" si="10"/>
        <v>94.140893721100383</v>
      </c>
      <c r="F350" s="209" t="str">
        <f t="shared" si="11"/>
        <v/>
      </c>
    </row>
    <row r="351" spans="1:6">
      <c r="A351">
        <v>348</v>
      </c>
      <c r="B351" s="46">
        <v>43934</v>
      </c>
      <c r="C351" s="285">
        <v>102.57515264509853</v>
      </c>
      <c r="D351" s="285">
        <v>129.30997561700028</v>
      </c>
      <c r="E351" s="181">
        <f t="shared" si="10"/>
        <v>102.57515264509853</v>
      </c>
      <c r="F351" s="209" t="str">
        <f t="shared" si="11"/>
        <v/>
      </c>
    </row>
    <row r="352" spans="1:6">
      <c r="A352">
        <v>349</v>
      </c>
      <c r="B352" s="46">
        <v>43935</v>
      </c>
      <c r="C352" s="285">
        <v>114.40299303509852</v>
      </c>
      <c r="D352" s="285">
        <v>129.30997561700028</v>
      </c>
      <c r="E352" s="181">
        <f t="shared" si="10"/>
        <v>114.40299303509852</v>
      </c>
      <c r="F352" s="20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7">
      <c r="A353">
        <v>350</v>
      </c>
      <c r="B353" s="46">
        <v>43936</v>
      </c>
      <c r="C353" s="285">
        <v>158.2809093619199</v>
      </c>
      <c r="D353" s="285">
        <v>129.30997561700028</v>
      </c>
      <c r="E353" s="181">
        <f t="shared" si="10"/>
        <v>129.30997561700028</v>
      </c>
      <c r="F353" s="209" t="str">
        <f t="shared" si="11"/>
        <v>A</v>
      </c>
      <c r="G353" s="210">
        <f>IF(DAY(B353)=15,D353,"")</f>
        <v>129.30997561700028</v>
      </c>
    </row>
    <row r="354" spans="1:7">
      <c r="A354">
        <v>351</v>
      </c>
      <c r="B354" s="46">
        <v>43937</v>
      </c>
      <c r="C354" s="285">
        <v>162.33230678391243</v>
      </c>
      <c r="D354" s="285">
        <v>129.30997561700028</v>
      </c>
      <c r="E354" s="181">
        <f t="shared" si="10"/>
        <v>129.30997561700028</v>
      </c>
      <c r="F354" s="209" t="str">
        <f t="shared" si="11"/>
        <v/>
      </c>
    </row>
    <row r="355" spans="1:7">
      <c r="A355">
        <v>352</v>
      </c>
      <c r="B355" s="46">
        <v>43938</v>
      </c>
      <c r="C355" s="285">
        <v>181.24012402191431</v>
      </c>
      <c r="D355" s="285">
        <v>129.30997561700028</v>
      </c>
      <c r="E355" s="181">
        <f t="shared" si="10"/>
        <v>129.30997561700028</v>
      </c>
      <c r="F355" s="209" t="str">
        <f t="shared" si="11"/>
        <v/>
      </c>
    </row>
    <row r="356" spans="1:7">
      <c r="A356">
        <v>353</v>
      </c>
      <c r="B356" s="46">
        <v>43939</v>
      </c>
      <c r="C356" s="285">
        <v>189.86550276991429</v>
      </c>
      <c r="D356" s="285">
        <v>129.30997561700028</v>
      </c>
      <c r="E356" s="181">
        <f t="shared" si="10"/>
        <v>129.30997561700028</v>
      </c>
      <c r="F356" s="209" t="str">
        <f t="shared" si="11"/>
        <v/>
      </c>
    </row>
    <row r="357" spans="1:7">
      <c r="A357">
        <v>354</v>
      </c>
      <c r="B357" s="46">
        <v>43940</v>
      </c>
      <c r="C357" s="285">
        <v>186.59372900191616</v>
      </c>
      <c r="D357" s="285">
        <v>129.30997561700028</v>
      </c>
      <c r="E357" s="181">
        <f t="shared" si="10"/>
        <v>129.30997561700028</v>
      </c>
      <c r="F357" s="209" t="str">
        <f t="shared" si="11"/>
        <v/>
      </c>
    </row>
    <row r="358" spans="1:7">
      <c r="A358">
        <v>355</v>
      </c>
      <c r="B358" s="46">
        <v>43941</v>
      </c>
      <c r="C358" s="285">
        <v>187.59082334591432</v>
      </c>
      <c r="D358" s="285">
        <v>129.30997561700028</v>
      </c>
      <c r="E358" s="181">
        <f t="shared" si="10"/>
        <v>129.30997561700028</v>
      </c>
      <c r="F358" s="209" t="str">
        <f t="shared" si="11"/>
        <v/>
      </c>
    </row>
    <row r="359" spans="1:7">
      <c r="A359">
        <v>356</v>
      </c>
      <c r="B359" s="46">
        <v>43942</v>
      </c>
      <c r="C359" s="285">
        <v>201.51219188591429</v>
      </c>
      <c r="D359" s="285">
        <v>129.30997561700028</v>
      </c>
      <c r="E359" s="181">
        <f t="shared" si="10"/>
        <v>129.30997561700028</v>
      </c>
      <c r="F359" s="209" t="str">
        <f t="shared" si="11"/>
        <v/>
      </c>
    </row>
    <row r="360" spans="1:7">
      <c r="A360">
        <v>357</v>
      </c>
      <c r="B360" s="46">
        <v>43943</v>
      </c>
      <c r="C360" s="285">
        <v>163.16140321840066</v>
      </c>
      <c r="D360" s="285">
        <v>129.30997561700028</v>
      </c>
      <c r="E360" s="181">
        <f t="shared" si="10"/>
        <v>129.30997561700028</v>
      </c>
      <c r="F360" s="209" t="str">
        <f t="shared" si="11"/>
        <v/>
      </c>
    </row>
    <row r="361" spans="1:7">
      <c r="A361">
        <v>358</v>
      </c>
      <c r="B361" s="46">
        <v>43944</v>
      </c>
      <c r="C361" s="285">
        <v>190.99983304440437</v>
      </c>
      <c r="D361" s="285">
        <v>129.30997561700028</v>
      </c>
      <c r="E361" s="181">
        <f t="shared" si="10"/>
        <v>129.30997561700028</v>
      </c>
      <c r="F361" s="209" t="str">
        <f t="shared" si="11"/>
        <v/>
      </c>
    </row>
    <row r="362" spans="1:7">
      <c r="A362">
        <v>359</v>
      </c>
      <c r="B362" s="46">
        <v>43945</v>
      </c>
      <c r="C362" s="285">
        <v>187.45878019040254</v>
      </c>
      <c r="D362" s="285">
        <v>129.30997561700028</v>
      </c>
      <c r="E362" s="181">
        <f t="shared" si="10"/>
        <v>129.30997561700028</v>
      </c>
      <c r="F362" s="209" t="str">
        <f t="shared" si="11"/>
        <v/>
      </c>
    </row>
    <row r="363" spans="1:7">
      <c r="A363">
        <v>360</v>
      </c>
      <c r="B363" s="46">
        <v>43946</v>
      </c>
      <c r="C363" s="285">
        <v>176.51554970840252</v>
      </c>
      <c r="D363" s="285">
        <v>129.30997561700028</v>
      </c>
      <c r="E363" s="181">
        <f t="shared" si="10"/>
        <v>129.30997561700028</v>
      </c>
      <c r="F363" s="209" t="str">
        <f t="shared" si="11"/>
        <v/>
      </c>
    </row>
    <row r="364" spans="1:7">
      <c r="A364">
        <v>361</v>
      </c>
      <c r="B364" s="46">
        <v>43947</v>
      </c>
      <c r="C364" s="285">
        <v>173.53440731640254</v>
      </c>
      <c r="D364" s="285">
        <v>129.30997561700028</v>
      </c>
      <c r="E364" s="181">
        <f t="shared" si="10"/>
        <v>129.30997561700028</v>
      </c>
      <c r="F364" s="209" t="str">
        <f t="shared" si="11"/>
        <v/>
      </c>
    </row>
    <row r="365" spans="1:7">
      <c r="A365">
        <v>362</v>
      </c>
      <c r="B365" s="46">
        <v>43948</v>
      </c>
      <c r="C365" s="285">
        <v>187.57236235040438</v>
      </c>
      <c r="D365" s="285">
        <v>129.30997561700028</v>
      </c>
      <c r="E365" s="181">
        <f t="shared" si="10"/>
        <v>129.30997561700028</v>
      </c>
      <c r="F365" s="209" t="str">
        <f t="shared" si="11"/>
        <v/>
      </c>
    </row>
    <row r="366" spans="1:7">
      <c r="A366">
        <v>363</v>
      </c>
      <c r="B366" s="46">
        <v>43949</v>
      </c>
      <c r="C366" s="285">
        <v>175.33498242040253</v>
      </c>
      <c r="D366" s="285">
        <v>129.30997561700028</v>
      </c>
      <c r="E366" s="181">
        <f t="shared" si="10"/>
        <v>129.30997561700028</v>
      </c>
      <c r="F366" s="209" t="str">
        <f t="shared" si="11"/>
        <v/>
      </c>
    </row>
    <row r="367" spans="1:7">
      <c r="A367">
        <v>364</v>
      </c>
      <c r="B367" s="46">
        <v>43950</v>
      </c>
      <c r="C367" s="285">
        <v>179.65991672770664</v>
      </c>
      <c r="D367" s="285">
        <v>129.30997561700028</v>
      </c>
      <c r="E367" s="181">
        <f t="shared" si="10"/>
        <v>129.30997561700028</v>
      </c>
      <c r="F367" s="209" t="str">
        <f t="shared" si="11"/>
        <v/>
      </c>
    </row>
    <row r="368" spans="1:7">
      <c r="A368">
        <v>365</v>
      </c>
      <c r="B368" s="46">
        <v>43951</v>
      </c>
      <c r="C368" s="285">
        <v>159.42789781571037</v>
      </c>
      <c r="D368" s="285">
        <v>129.30997561700028</v>
      </c>
      <c r="E368" s="181">
        <f t="shared" si="10"/>
        <v>129.30997561700028</v>
      </c>
      <c r="F368" s="209" t="str">
        <f t="shared" si="11"/>
        <v/>
      </c>
    </row>
    <row r="369" spans="1:7">
      <c r="A369">
        <v>366</v>
      </c>
      <c r="B369" s="46">
        <v>43952</v>
      </c>
      <c r="C369" s="285">
        <v>141.89696399370848</v>
      </c>
      <c r="D369" s="285">
        <v>104.0249711788601</v>
      </c>
      <c r="E369" s="181">
        <f t="shared" si="10"/>
        <v>104.0249711788601</v>
      </c>
      <c r="F369" s="209" t="str">
        <f t="shared" si="11"/>
        <v/>
      </c>
    </row>
    <row r="370" spans="1:7">
      <c r="A370">
        <v>367</v>
      </c>
      <c r="B370" s="46">
        <v>43953</v>
      </c>
      <c r="C370" s="285">
        <v>162.41484310770477</v>
      </c>
      <c r="D370" s="285">
        <v>104.0249711788601</v>
      </c>
      <c r="E370" s="181">
        <f t="shared" si="10"/>
        <v>104.0249711788601</v>
      </c>
      <c r="F370" s="209" t="str">
        <f t="shared" si="11"/>
        <v/>
      </c>
    </row>
    <row r="371" spans="1:7">
      <c r="A371">
        <v>368</v>
      </c>
      <c r="B371" s="46">
        <v>43954</v>
      </c>
      <c r="C371" s="285">
        <v>156.19299011371038</v>
      </c>
      <c r="D371" s="285">
        <v>104.0249711788601</v>
      </c>
      <c r="E371" s="181">
        <f t="shared" si="10"/>
        <v>104.0249711788601</v>
      </c>
      <c r="F371" s="209" t="str">
        <f t="shared" si="11"/>
        <v/>
      </c>
    </row>
    <row r="372" spans="1:7">
      <c r="A372">
        <v>369</v>
      </c>
      <c r="B372" s="46">
        <v>43955</v>
      </c>
      <c r="C372" s="285">
        <v>150.40946639170667</v>
      </c>
      <c r="D372" s="285">
        <v>104.0249711788601</v>
      </c>
      <c r="E372" s="181">
        <f t="shared" si="10"/>
        <v>104.0249711788601</v>
      </c>
      <c r="F372" s="209" t="str">
        <f t="shared" si="11"/>
        <v/>
      </c>
    </row>
    <row r="373" spans="1:7">
      <c r="A373">
        <v>370</v>
      </c>
      <c r="B373" s="46">
        <v>43956</v>
      </c>
      <c r="C373" s="285">
        <v>195.03399033570665</v>
      </c>
      <c r="D373" s="285">
        <v>104.0249711788601</v>
      </c>
      <c r="E373" s="181">
        <f t="shared" si="10"/>
        <v>104.0249711788601</v>
      </c>
      <c r="F373" s="209" t="str">
        <f t="shared" si="11"/>
        <v/>
      </c>
    </row>
    <row r="374" spans="1:7">
      <c r="A374">
        <v>371</v>
      </c>
      <c r="B374" s="46">
        <v>43957</v>
      </c>
      <c r="C374" s="285">
        <v>136.10173681453497</v>
      </c>
      <c r="D374" s="285">
        <v>104.0249711788601</v>
      </c>
      <c r="E374" s="181">
        <f t="shared" si="10"/>
        <v>104.0249711788601</v>
      </c>
      <c r="F374" s="209" t="str">
        <f t="shared" si="11"/>
        <v/>
      </c>
    </row>
    <row r="375" spans="1:7">
      <c r="A375">
        <v>372</v>
      </c>
      <c r="B375" s="46">
        <v>43958</v>
      </c>
      <c r="C375" s="285">
        <v>121.59162591053311</v>
      </c>
      <c r="D375" s="285">
        <v>104.0249711788601</v>
      </c>
      <c r="E375" s="181">
        <f t="shared" si="10"/>
        <v>104.0249711788601</v>
      </c>
      <c r="F375" s="209" t="str">
        <f t="shared" si="11"/>
        <v/>
      </c>
    </row>
    <row r="376" spans="1:7">
      <c r="A376">
        <v>373</v>
      </c>
      <c r="B376" s="46">
        <v>43959</v>
      </c>
      <c r="C376" s="285">
        <v>112.46027719453124</v>
      </c>
      <c r="D376" s="285">
        <v>104.0249711788601</v>
      </c>
      <c r="E376" s="181">
        <f t="shared" si="10"/>
        <v>104.0249711788601</v>
      </c>
      <c r="F376" s="209" t="str">
        <f t="shared" si="11"/>
        <v/>
      </c>
    </row>
    <row r="377" spans="1:7">
      <c r="A377">
        <v>374</v>
      </c>
      <c r="B377" s="46">
        <v>43960</v>
      </c>
      <c r="C377" s="285">
        <v>99.306320848533119</v>
      </c>
      <c r="D377" s="285">
        <v>104.0249711788601</v>
      </c>
      <c r="E377" s="181">
        <f t="shared" si="10"/>
        <v>99.306320848533119</v>
      </c>
      <c r="F377" s="209" t="str">
        <f t="shared" si="11"/>
        <v/>
      </c>
    </row>
    <row r="378" spans="1:7">
      <c r="A378">
        <v>375</v>
      </c>
      <c r="B378" s="46">
        <v>43961</v>
      </c>
      <c r="C378" s="285">
        <v>88.621139668533118</v>
      </c>
      <c r="D378" s="285">
        <v>104.0249711788601</v>
      </c>
      <c r="E378" s="181">
        <f t="shared" si="10"/>
        <v>88.621139668533118</v>
      </c>
      <c r="F378" s="209" t="str">
        <f t="shared" si="11"/>
        <v/>
      </c>
    </row>
    <row r="379" spans="1:7">
      <c r="A379">
        <v>376</v>
      </c>
      <c r="B379" s="46">
        <v>43962</v>
      </c>
      <c r="C379" s="285">
        <v>98.148724774531246</v>
      </c>
      <c r="D379" s="285">
        <v>104.0249711788601</v>
      </c>
      <c r="E379" s="181">
        <f t="shared" si="10"/>
        <v>98.148724774531246</v>
      </c>
      <c r="F379" s="209" t="str">
        <f t="shared" si="11"/>
        <v/>
      </c>
    </row>
    <row r="380" spans="1:7">
      <c r="A380">
        <v>377</v>
      </c>
      <c r="B380" s="46">
        <v>43963</v>
      </c>
      <c r="C380" s="285">
        <v>143.85566423853498</v>
      </c>
      <c r="D380" s="285">
        <v>104.0249711788601</v>
      </c>
      <c r="E380" s="181">
        <f t="shared" si="10"/>
        <v>104.0249711788601</v>
      </c>
      <c r="F380" s="209" t="str">
        <f t="shared" si="11"/>
        <v/>
      </c>
    </row>
    <row r="381" spans="1:7">
      <c r="A381">
        <v>378</v>
      </c>
      <c r="B381" s="46">
        <v>43964</v>
      </c>
      <c r="C381" s="285">
        <v>150.39977186795312</v>
      </c>
      <c r="D381" s="285">
        <v>104.0249711788601</v>
      </c>
      <c r="E381" s="181">
        <f t="shared" si="10"/>
        <v>104.0249711788601</v>
      </c>
      <c r="F381" s="209" t="str">
        <f t="shared" si="11"/>
        <v/>
      </c>
    </row>
    <row r="382" spans="1:7">
      <c r="A382">
        <v>379</v>
      </c>
      <c r="B382" s="46">
        <v>43965</v>
      </c>
      <c r="C382" s="285">
        <v>121.26090743595499</v>
      </c>
      <c r="D382" s="285">
        <v>104.0249711788601</v>
      </c>
      <c r="E382" s="181">
        <f t="shared" si="10"/>
        <v>104.0249711788601</v>
      </c>
      <c r="F382" s="209" t="str">
        <f t="shared" si="11"/>
        <v/>
      </c>
    </row>
    <row r="383" spans="1:7">
      <c r="A383">
        <v>380</v>
      </c>
      <c r="B383" s="46">
        <v>43966</v>
      </c>
      <c r="C383" s="285">
        <v>119.85064118595498</v>
      </c>
      <c r="D383" s="285">
        <v>104.0249711788601</v>
      </c>
      <c r="E383" s="181">
        <f t="shared" si="10"/>
        <v>104.0249711788601</v>
      </c>
      <c r="F383" s="209" t="str">
        <f t="shared" si="11"/>
        <v>M</v>
      </c>
      <c r="G383" s="210">
        <f>IF(DAY(B383)=15,D383,"")</f>
        <v>104.0249711788601</v>
      </c>
    </row>
    <row r="384" spans="1:7">
      <c r="A384">
        <v>381</v>
      </c>
      <c r="B384" s="46">
        <v>43967</v>
      </c>
      <c r="C384" s="285">
        <v>107.06924010395872</v>
      </c>
      <c r="D384" s="285">
        <v>104.0249711788601</v>
      </c>
      <c r="E384" s="181">
        <f t="shared" si="10"/>
        <v>104.0249711788601</v>
      </c>
      <c r="F384" s="209" t="str">
        <f t="shared" si="11"/>
        <v/>
      </c>
    </row>
    <row r="385" spans="1:6">
      <c r="A385">
        <v>382</v>
      </c>
      <c r="B385" s="46">
        <v>43968</v>
      </c>
      <c r="C385" s="285">
        <v>98.060554367951269</v>
      </c>
      <c r="D385" s="285">
        <v>104.0249711788601</v>
      </c>
      <c r="E385" s="181">
        <f t="shared" si="10"/>
        <v>98.060554367951269</v>
      </c>
      <c r="F385" s="209" t="str">
        <f t="shared" si="11"/>
        <v/>
      </c>
    </row>
    <row r="386" spans="1:6">
      <c r="A386">
        <v>383</v>
      </c>
      <c r="B386" s="46">
        <v>43969</v>
      </c>
      <c r="C386" s="285">
        <v>106.91956206795685</v>
      </c>
      <c r="D386" s="285">
        <v>104.0249711788601</v>
      </c>
      <c r="E386" s="181">
        <f t="shared" si="10"/>
        <v>104.0249711788601</v>
      </c>
      <c r="F386" s="209" t="str">
        <f t="shared" si="11"/>
        <v/>
      </c>
    </row>
    <row r="387" spans="1:6">
      <c r="A387">
        <v>384</v>
      </c>
      <c r="B387" s="46">
        <v>43970</v>
      </c>
      <c r="C387" s="285">
        <v>96.162140315954986</v>
      </c>
      <c r="D387" s="285">
        <v>104.0249711788601</v>
      </c>
      <c r="E387" s="181">
        <f t="shared" si="10"/>
        <v>96.162140315954986</v>
      </c>
      <c r="F387" s="209" t="str">
        <f t="shared" si="11"/>
        <v/>
      </c>
    </row>
    <row r="388" spans="1:6">
      <c r="A388">
        <v>385</v>
      </c>
      <c r="B388" s="46">
        <v>43971</v>
      </c>
      <c r="C388" s="285">
        <v>88.711018792280598</v>
      </c>
      <c r="D388" s="285">
        <v>104.0249711788601</v>
      </c>
      <c r="E388" s="181">
        <f t="shared" ref="E388:E396" si="12">IF(C388&lt;D388,C388,D388)</f>
        <v>88.711018792280598</v>
      </c>
      <c r="F388" s="20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43972</v>
      </c>
      <c r="C389" s="285">
        <v>99.605993528282454</v>
      </c>
      <c r="D389" s="285">
        <v>104.0249711788601</v>
      </c>
      <c r="E389" s="181">
        <f t="shared" si="12"/>
        <v>99.605993528282454</v>
      </c>
      <c r="F389" s="209" t="str">
        <f t="shared" si="13"/>
        <v/>
      </c>
    </row>
    <row r="390" spans="1:6">
      <c r="A390">
        <v>387</v>
      </c>
      <c r="B390" s="46">
        <v>43973</v>
      </c>
      <c r="C390" s="285">
        <v>110.93805862428431</v>
      </c>
      <c r="D390" s="285">
        <v>104.0249711788601</v>
      </c>
      <c r="E390" s="181">
        <f t="shared" si="12"/>
        <v>104.0249711788601</v>
      </c>
      <c r="F390" s="209" t="str">
        <f t="shared" si="13"/>
        <v/>
      </c>
    </row>
    <row r="391" spans="1:6">
      <c r="A391">
        <v>388</v>
      </c>
      <c r="B391" s="46">
        <v>43974</v>
      </c>
      <c r="C391" s="285">
        <v>75.787325652276863</v>
      </c>
      <c r="D391" s="285">
        <v>104.0249711788601</v>
      </c>
      <c r="E391" s="181">
        <f t="shared" si="12"/>
        <v>75.787325652276863</v>
      </c>
      <c r="F391" s="209" t="str">
        <f t="shared" si="13"/>
        <v/>
      </c>
    </row>
    <row r="392" spans="1:6">
      <c r="A392">
        <v>389</v>
      </c>
      <c r="B392" s="46">
        <v>43975</v>
      </c>
      <c r="C392" s="285">
        <v>73.403829940284311</v>
      </c>
      <c r="D392" s="285">
        <v>104.0249711788601</v>
      </c>
      <c r="E392" s="181">
        <f t="shared" si="12"/>
        <v>73.403829940284311</v>
      </c>
      <c r="F392" s="209" t="str">
        <f t="shared" si="13"/>
        <v/>
      </c>
    </row>
    <row r="393" spans="1:6">
      <c r="A393">
        <v>390</v>
      </c>
      <c r="B393" s="46">
        <v>43976</v>
      </c>
      <c r="C393" s="285">
        <v>79.581358048282453</v>
      </c>
      <c r="D393" s="285">
        <v>104.0249711788601</v>
      </c>
      <c r="E393" s="181">
        <f t="shared" si="12"/>
        <v>79.581358048282453</v>
      </c>
      <c r="F393" s="209" t="str">
        <f t="shared" si="13"/>
        <v/>
      </c>
    </row>
    <row r="394" spans="1:6">
      <c r="A394">
        <v>391</v>
      </c>
      <c r="B394" s="46">
        <v>43977</v>
      </c>
      <c r="C394" s="285">
        <v>71.365785928278726</v>
      </c>
      <c r="D394" s="285">
        <v>104.0249711788601</v>
      </c>
      <c r="E394" s="181">
        <f t="shared" si="12"/>
        <v>71.365785928278726</v>
      </c>
      <c r="F394" s="209" t="str">
        <f t="shared" si="13"/>
        <v/>
      </c>
    </row>
    <row r="395" spans="1:6">
      <c r="A395">
        <v>392</v>
      </c>
      <c r="B395" s="46">
        <v>43978</v>
      </c>
      <c r="C395" s="285">
        <v>56.762920135005523</v>
      </c>
      <c r="D395" s="285">
        <v>104.0249711788601</v>
      </c>
      <c r="E395" s="181">
        <f t="shared" si="12"/>
        <v>56.762920135005523</v>
      </c>
      <c r="F395" s="209" t="str">
        <f t="shared" si="13"/>
        <v/>
      </c>
    </row>
    <row r="396" spans="1:6">
      <c r="A396">
        <v>393</v>
      </c>
      <c r="B396" s="46">
        <v>43979</v>
      </c>
      <c r="C396" s="285">
        <v>68.009082055005521</v>
      </c>
      <c r="D396" s="285">
        <v>104.0249711788601</v>
      </c>
      <c r="E396" s="181">
        <f t="shared" si="12"/>
        <v>68.009082055005521</v>
      </c>
      <c r="F396" s="209" t="str">
        <f t="shared" si="13"/>
        <v/>
      </c>
    </row>
    <row r="397" spans="1:6">
      <c r="A397">
        <v>394</v>
      </c>
      <c r="B397" s="46">
        <v>43980</v>
      </c>
      <c r="C397" s="285">
        <v>87.402901175001801</v>
      </c>
      <c r="D397" s="285">
        <v>104.0249711788601</v>
      </c>
      <c r="E397" s="181">
        <f t="shared" ref="E397:E398" si="14">IF(C397&lt;D397,C397,D397)</f>
        <v>87.402901175001801</v>
      </c>
      <c r="F397" s="209" t="str">
        <f t="shared" si="13"/>
        <v/>
      </c>
    </row>
    <row r="398" spans="1:6">
      <c r="A398">
        <v>395</v>
      </c>
      <c r="B398" s="46">
        <v>43981</v>
      </c>
      <c r="C398" s="285">
        <v>65.905893555003658</v>
      </c>
      <c r="D398" s="285">
        <v>104.0249711788601</v>
      </c>
      <c r="E398" s="181">
        <f t="shared" si="14"/>
        <v>65.905893555003658</v>
      </c>
      <c r="F398" s="209" t="str">
        <f t="shared" si="13"/>
        <v/>
      </c>
    </row>
    <row r="399" spans="1:6">
      <c r="A399">
        <v>396</v>
      </c>
      <c r="B399" s="46">
        <v>43982</v>
      </c>
      <c r="C399" s="285">
        <v>59.909888887001799</v>
      </c>
      <c r="D399" s="285">
        <v>104.0249711788601</v>
      </c>
      <c r="E399" s="181">
        <f t="shared" ref="E399" si="15">IF(C399&lt;D399,C399,D399)</f>
        <v>59.909888887001799</v>
      </c>
      <c r="F399" s="209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5"/>
      <c r="D400" s="285"/>
      <c r="E400" s="181"/>
      <c r="F400" s="209" t="str">
        <f t="shared" si="16"/>
        <v/>
      </c>
    </row>
    <row r="401" spans="3:7">
      <c r="C401" s="181" t="s">
        <v>570</v>
      </c>
      <c r="D401" s="181" t="s">
        <v>570</v>
      </c>
      <c r="E401" s="181" t="str">
        <f t="shared" ref="E401:E451" si="17">IF(C401&lt;D401,C401,D401)</f>
        <v/>
      </c>
      <c r="F401" s="209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570</v>
      </c>
      <c r="D402" s="181" t="s">
        <v>570</v>
      </c>
      <c r="E402" s="181" t="str">
        <f t="shared" si="17"/>
        <v/>
      </c>
      <c r="F402" s="209" t="str">
        <f t="shared" si="18"/>
        <v/>
      </c>
    </row>
    <row r="403" spans="3:7">
      <c r="C403" s="181" t="s">
        <v>570</v>
      </c>
      <c r="D403" s="181" t="s">
        <v>570</v>
      </c>
      <c r="E403" s="181" t="str">
        <f t="shared" si="17"/>
        <v/>
      </c>
      <c r="F403" s="209" t="str">
        <f t="shared" si="18"/>
        <v/>
      </c>
    </row>
    <row r="404" spans="3:7">
      <c r="C404" s="181" t="s">
        <v>570</v>
      </c>
      <c r="D404" s="181" t="s">
        <v>570</v>
      </c>
      <c r="E404" s="181" t="str">
        <f t="shared" si="17"/>
        <v/>
      </c>
      <c r="F404" s="209" t="str">
        <f t="shared" si="18"/>
        <v/>
      </c>
    </row>
    <row r="405" spans="3:7">
      <c r="C405" s="181" t="s">
        <v>570</v>
      </c>
      <c r="D405" s="181" t="s">
        <v>570</v>
      </c>
      <c r="E405" s="181" t="str">
        <f t="shared" si="17"/>
        <v/>
      </c>
      <c r="F405" s="209" t="str">
        <f t="shared" si="18"/>
        <v/>
      </c>
    </row>
    <row r="406" spans="3:7">
      <c r="C406" s="181" t="s">
        <v>570</v>
      </c>
      <c r="D406" s="181" t="s">
        <v>570</v>
      </c>
      <c r="E406" s="181" t="str">
        <f t="shared" si="17"/>
        <v/>
      </c>
      <c r="F406" s="209" t="str">
        <f t="shared" si="18"/>
        <v/>
      </c>
    </row>
    <row r="407" spans="3:7">
      <c r="C407" s="181" t="s">
        <v>570</v>
      </c>
      <c r="D407" s="181" t="s">
        <v>570</v>
      </c>
      <c r="E407" s="181" t="str">
        <f t="shared" si="17"/>
        <v/>
      </c>
      <c r="F407" s="209" t="str">
        <f t="shared" si="18"/>
        <v/>
      </c>
    </row>
    <row r="408" spans="3:7">
      <c r="C408" s="181" t="s">
        <v>570</v>
      </c>
      <c r="D408" s="181" t="s">
        <v>570</v>
      </c>
      <c r="E408" s="181" t="str">
        <f t="shared" si="17"/>
        <v/>
      </c>
      <c r="F408" s="209" t="str">
        <f t="shared" si="18"/>
        <v/>
      </c>
    </row>
    <row r="409" spans="3:7">
      <c r="C409" s="181" t="s">
        <v>570</v>
      </c>
      <c r="D409" s="181" t="s">
        <v>570</v>
      </c>
      <c r="E409" s="181" t="str">
        <f t="shared" si="17"/>
        <v/>
      </c>
      <c r="F409" s="209" t="str">
        <f t="shared" si="18"/>
        <v/>
      </c>
    </row>
    <row r="410" spans="3:7">
      <c r="C410" s="181" t="s">
        <v>570</v>
      </c>
      <c r="D410" s="181" t="s">
        <v>570</v>
      </c>
      <c r="E410" s="181" t="str">
        <f t="shared" si="17"/>
        <v/>
      </c>
      <c r="F410" s="209" t="str">
        <f t="shared" si="18"/>
        <v/>
      </c>
    </row>
    <row r="411" spans="3:7">
      <c r="C411" s="181" t="s">
        <v>570</v>
      </c>
      <c r="D411" s="181" t="s">
        <v>570</v>
      </c>
      <c r="E411" s="181" t="str">
        <f t="shared" si="17"/>
        <v/>
      </c>
      <c r="F411" s="209" t="str">
        <f t="shared" si="18"/>
        <v/>
      </c>
      <c r="G411" s="210" t="str">
        <f t="shared" ref="G411:G412" si="19">IF(DAY(B411)=15,D411,"")</f>
        <v/>
      </c>
    </row>
    <row r="412" spans="3:7">
      <c r="C412" s="181" t="s">
        <v>570</v>
      </c>
      <c r="D412" s="181" t="s">
        <v>570</v>
      </c>
      <c r="E412" s="181" t="str">
        <f t="shared" si="17"/>
        <v/>
      </c>
      <c r="F412" s="209" t="str">
        <f t="shared" si="18"/>
        <v/>
      </c>
      <c r="G412" s="210" t="str">
        <f t="shared" si="19"/>
        <v/>
      </c>
    </row>
    <row r="413" spans="3:7">
      <c r="C413" s="181" t="s">
        <v>570</v>
      </c>
      <c r="D413" s="181" t="s">
        <v>570</v>
      </c>
      <c r="E413" s="181" t="str">
        <f t="shared" si="17"/>
        <v/>
      </c>
    </row>
    <row r="414" spans="3:7">
      <c r="C414" s="181" t="s">
        <v>570</v>
      </c>
      <c r="D414" s="181" t="s">
        <v>570</v>
      </c>
      <c r="E414" s="181" t="str">
        <f t="shared" si="17"/>
        <v/>
      </c>
    </row>
    <row r="415" spans="3:7">
      <c r="C415" s="181" t="s">
        <v>570</v>
      </c>
      <c r="D415" s="181" t="s">
        <v>570</v>
      </c>
      <c r="E415" s="181" t="str">
        <f t="shared" si="17"/>
        <v/>
      </c>
    </row>
    <row r="416" spans="3:7">
      <c r="C416" s="181" t="s">
        <v>570</v>
      </c>
      <c r="D416" s="181" t="s">
        <v>570</v>
      </c>
      <c r="E416" s="181" t="str">
        <f t="shared" si="17"/>
        <v/>
      </c>
    </row>
    <row r="417" spans="3:5">
      <c r="C417" s="181" t="s">
        <v>570</v>
      </c>
      <c r="D417" s="181" t="s">
        <v>570</v>
      </c>
      <c r="E417" s="181" t="str">
        <f t="shared" si="17"/>
        <v/>
      </c>
    </row>
    <row r="418" spans="3:5">
      <c r="C418" s="181" t="s">
        <v>570</v>
      </c>
      <c r="D418" s="181" t="s">
        <v>570</v>
      </c>
      <c r="E418" s="181" t="str">
        <f t="shared" si="17"/>
        <v/>
      </c>
    </row>
    <row r="419" spans="3:5">
      <c r="C419" s="181" t="s">
        <v>570</v>
      </c>
      <c r="D419" s="181" t="s">
        <v>570</v>
      </c>
      <c r="E419" s="181" t="str">
        <f t="shared" si="17"/>
        <v/>
      </c>
    </row>
    <row r="420" spans="3:5">
      <c r="C420" s="181" t="s">
        <v>570</v>
      </c>
      <c r="D420" s="181" t="s">
        <v>570</v>
      </c>
      <c r="E420" s="181" t="str">
        <f t="shared" si="17"/>
        <v/>
      </c>
    </row>
    <row r="421" spans="3:5">
      <c r="C421" s="181" t="s">
        <v>570</v>
      </c>
      <c r="D421" s="181" t="s">
        <v>570</v>
      </c>
      <c r="E421" s="181" t="str">
        <f t="shared" si="17"/>
        <v/>
      </c>
    </row>
    <row r="422" spans="3:5">
      <c r="C422" s="181" t="s">
        <v>570</v>
      </c>
      <c r="D422" s="181" t="s">
        <v>570</v>
      </c>
      <c r="E422" s="181" t="str">
        <f t="shared" si="17"/>
        <v/>
      </c>
    </row>
    <row r="423" spans="3:5">
      <c r="C423" s="181" t="s">
        <v>570</v>
      </c>
      <c r="D423" s="181" t="s">
        <v>570</v>
      </c>
      <c r="E423" s="181" t="str">
        <f t="shared" si="17"/>
        <v/>
      </c>
    </row>
    <row r="424" spans="3:5">
      <c r="C424" s="181" t="s">
        <v>570</v>
      </c>
      <c r="D424" s="181" t="s">
        <v>570</v>
      </c>
      <c r="E424" s="181" t="str">
        <f t="shared" si="17"/>
        <v/>
      </c>
    </row>
    <row r="425" spans="3:5">
      <c r="C425" s="181" t="s">
        <v>570</v>
      </c>
      <c r="D425" s="181" t="s">
        <v>570</v>
      </c>
      <c r="E425" s="181" t="str">
        <f t="shared" si="17"/>
        <v/>
      </c>
    </row>
    <row r="426" spans="3:5">
      <c r="C426" s="181" t="s">
        <v>570</v>
      </c>
      <c r="D426" s="181" t="s">
        <v>570</v>
      </c>
      <c r="E426" s="181" t="str">
        <f t="shared" si="17"/>
        <v/>
      </c>
    </row>
    <row r="427" spans="3:5">
      <c r="C427" s="181" t="s">
        <v>570</v>
      </c>
      <c r="D427" s="181" t="s">
        <v>570</v>
      </c>
      <c r="E427" s="181" t="str">
        <f t="shared" si="17"/>
        <v/>
      </c>
    </row>
    <row r="428" spans="3:5">
      <c r="C428" s="181" t="s">
        <v>570</v>
      </c>
      <c r="D428" s="181" t="s">
        <v>570</v>
      </c>
      <c r="E428" s="181" t="str">
        <f t="shared" si="17"/>
        <v/>
      </c>
    </row>
    <row r="429" spans="3:5">
      <c r="C429" s="181" t="s">
        <v>570</v>
      </c>
      <c r="D429" s="181" t="s">
        <v>570</v>
      </c>
      <c r="E429" s="181" t="str">
        <f t="shared" si="17"/>
        <v/>
      </c>
    </row>
    <row r="430" spans="3:5">
      <c r="C430" s="181" t="s">
        <v>570</v>
      </c>
      <c r="D430" s="181" t="s">
        <v>570</v>
      </c>
      <c r="E430" s="181" t="str">
        <f t="shared" si="17"/>
        <v/>
      </c>
    </row>
    <row r="431" spans="3:5">
      <c r="C431" s="181" t="s">
        <v>570</v>
      </c>
      <c r="D431" s="181" t="s">
        <v>570</v>
      </c>
      <c r="E431" s="181" t="str">
        <f t="shared" si="17"/>
        <v/>
      </c>
    </row>
    <row r="432" spans="3:5">
      <c r="C432" s="181" t="s">
        <v>570</v>
      </c>
      <c r="D432" s="181" t="s">
        <v>570</v>
      </c>
      <c r="E432" s="181" t="str">
        <f t="shared" si="17"/>
        <v/>
      </c>
    </row>
    <row r="433" spans="3:5">
      <c r="C433" s="181" t="s">
        <v>570</v>
      </c>
      <c r="D433" s="181" t="s">
        <v>570</v>
      </c>
      <c r="E433" s="181" t="str">
        <f t="shared" si="17"/>
        <v/>
      </c>
    </row>
    <row r="434" spans="3:5">
      <c r="C434" s="181" t="s">
        <v>570</v>
      </c>
      <c r="D434" s="181" t="s">
        <v>570</v>
      </c>
      <c r="E434" s="181" t="str">
        <f t="shared" si="17"/>
        <v/>
      </c>
    </row>
    <row r="435" spans="3:5">
      <c r="C435" s="181" t="s">
        <v>570</v>
      </c>
      <c r="D435" s="181" t="s">
        <v>570</v>
      </c>
      <c r="E435" s="181" t="str">
        <f t="shared" si="17"/>
        <v/>
      </c>
    </row>
    <row r="436" spans="3:5">
      <c r="C436" s="181" t="s">
        <v>570</v>
      </c>
      <c r="D436" s="181" t="s">
        <v>570</v>
      </c>
      <c r="E436" s="181" t="str">
        <f t="shared" si="17"/>
        <v/>
      </c>
    </row>
    <row r="437" spans="3:5">
      <c r="C437" s="181" t="s">
        <v>570</v>
      </c>
      <c r="D437" s="181" t="s">
        <v>570</v>
      </c>
      <c r="E437" s="181" t="str">
        <f t="shared" si="17"/>
        <v/>
      </c>
    </row>
    <row r="438" spans="3:5">
      <c r="C438" s="181" t="s">
        <v>570</v>
      </c>
      <c r="D438" s="181" t="s">
        <v>570</v>
      </c>
      <c r="E438" s="181" t="str">
        <f t="shared" si="17"/>
        <v/>
      </c>
    </row>
    <row r="439" spans="3:5">
      <c r="C439" s="181" t="s">
        <v>570</v>
      </c>
      <c r="D439" s="181" t="s">
        <v>570</v>
      </c>
      <c r="E439" s="181" t="str">
        <f t="shared" si="17"/>
        <v/>
      </c>
    </row>
    <row r="440" spans="3:5">
      <c r="C440" s="181" t="s">
        <v>570</v>
      </c>
      <c r="D440" s="181" t="s">
        <v>570</v>
      </c>
      <c r="E440" s="181" t="str">
        <f t="shared" si="17"/>
        <v/>
      </c>
    </row>
    <row r="441" spans="3:5">
      <c r="C441" s="181" t="s">
        <v>570</v>
      </c>
      <c r="D441" s="181" t="s">
        <v>570</v>
      </c>
      <c r="E441" s="181" t="str">
        <f t="shared" si="17"/>
        <v/>
      </c>
    </row>
    <row r="442" spans="3:5">
      <c r="C442" s="181" t="s">
        <v>570</v>
      </c>
      <c r="D442" s="181" t="s">
        <v>570</v>
      </c>
      <c r="E442" s="181" t="str">
        <f t="shared" si="17"/>
        <v/>
      </c>
    </row>
    <row r="443" spans="3:5">
      <c r="C443" s="181" t="s">
        <v>570</v>
      </c>
      <c r="D443" s="181" t="s">
        <v>570</v>
      </c>
      <c r="E443" s="181" t="str">
        <f t="shared" si="17"/>
        <v/>
      </c>
    </row>
    <row r="444" spans="3:5">
      <c r="C444" s="181" t="s">
        <v>570</v>
      </c>
      <c r="D444" s="181" t="s">
        <v>570</v>
      </c>
      <c r="E444" s="181" t="str">
        <f t="shared" si="17"/>
        <v/>
      </c>
    </row>
    <row r="445" spans="3:5">
      <c r="C445" s="181" t="s">
        <v>570</v>
      </c>
      <c r="D445" s="181" t="s">
        <v>570</v>
      </c>
      <c r="E445" s="181" t="str">
        <f t="shared" si="17"/>
        <v/>
      </c>
    </row>
    <row r="446" spans="3:5">
      <c r="C446" s="181" t="s">
        <v>570</v>
      </c>
      <c r="D446" s="181" t="s">
        <v>570</v>
      </c>
      <c r="E446" s="181" t="str">
        <f t="shared" si="17"/>
        <v/>
      </c>
    </row>
    <row r="447" spans="3:5">
      <c r="C447" s="181" t="s">
        <v>570</v>
      </c>
      <c r="D447" s="181" t="s">
        <v>570</v>
      </c>
      <c r="E447" s="181" t="str">
        <f t="shared" si="17"/>
        <v/>
      </c>
    </row>
    <row r="448" spans="3:5">
      <c r="C448" s="181" t="s">
        <v>570</v>
      </c>
      <c r="D448" s="181" t="s">
        <v>570</v>
      </c>
      <c r="E448" s="181" t="str">
        <f t="shared" si="17"/>
        <v/>
      </c>
    </row>
    <row r="449" spans="3:5">
      <c r="C449" s="181" t="s">
        <v>570</v>
      </c>
      <c r="D449" s="181" t="s">
        <v>570</v>
      </c>
      <c r="E449" s="181" t="str">
        <f t="shared" si="17"/>
        <v/>
      </c>
    </row>
    <row r="450" spans="3:5">
      <c r="C450" s="181" t="s">
        <v>570</v>
      </c>
      <c r="D450" s="181" t="s">
        <v>570</v>
      </c>
      <c r="E450" s="181" t="str">
        <f t="shared" si="17"/>
        <v/>
      </c>
    </row>
    <row r="451" spans="3:5">
      <c r="C451" s="181" t="s">
        <v>570</v>
      </c>
      <c r="D451" s="181" t="s">
        <v>570</v>
      </c>
      <c r="E451" s="181" t="str">
        <f t="shared" si="17"/>
        <v/>
      </c>
    </row>
    <row r="452" spans="3:5">
      <c r="C452" s="181" t="s">
        <v>570</v>
      </c>
      <c r="D452" s="181" t="s">
        <v>570</v>
      </c>
      <c r="E452" s="181" t="str">
        <f t="shared" ref="E452:E515" si="20">IF(C452&lt;D452,C452,D452)</f>
        <v/>
      </c>
    </row>
    <row r="453" spans="3:5">
      <c r="C453" s="181" t="s">
        <v>570</v>
      </c>
      <c r="D453" s="181" t="s">
        <v>570</v>
      </c>
      <c r="E453" s="181" t="str">
        <f t="shared" si="20"/>
        <v/>
      </c>
    </row>
    <row r="454" spans="3:5">
      <c r="C454" s="181" t="s">
        <v>570</v>
      </c>
      <c r="D454" s="181" t="s">
        <v>570</v>
      </c>
      <c r="E454" s="181" t="str">
        <f t="shared" si="20"/>
        <v/>
      </c>
    </row>
    <row r="455" spans="3:5">
      <c r="C455" s="181" t="s">
        <v>570</v>
      </c>
      <c r="D455" s="181" t="s">
        <v>570</v>
      </c>
      <c r="E455" s="181" t="str">
        <f t="shared" si="20"/>
        <v/>
      </c>
    </row>
    <row r="456" spans="3:5">
      <c r="C456" s="181" t="s">
        <v>570</v>
      </c>
      <c r="D456" s="181" t="s">
        <v>570</v>
      </c>
      <c r="E456" s="181" t="str">
        <f t="shared" si="20"/>
        <v/>
      </c>
    </row>
    <row r="457" spans="3:5">
      <c r="C457" s="181" t="s">
        <v>570</v>
      </c>
      <c r="D457" s="181" t="s">
        <v>570</v>
      </c>
      <c r="E457" s="181" t="str">
        <f t="shared" si="20"/>
        <v/>
      </c>
    </row>
    <row r="458" spans="3:5">
      <c r="C458" s="181" t="s">
        <v>570</v>
      </c>
      <c r="D458" s="181" t="s">
        <v>570</v>
      </c>
      <c r="E458" s="181" t="str">
        <f t="shared" si="20"/>
        <v/>
      </c>
    </row>
    <row r="459" spans="3:5">
      <c r="C459" s="181" t="s">
        <v>570</v>
      </c>
      <c r="D459" s="181" t="s">
        <v>570</v>
      </c>
      <c r="E459" s="181" t="str">
        <f t="shared" si="20"/>
        <v/>
      </c>
    </row>
    <row r="460" spans="3:5">
      <c r="C460" s="181" t="s">
        <v>570</v>
      </c>
      <c r="D460" s="181" t="s">
        <v>570</v>
      </c>
      <c r="E460" s="181" t="str">
        <f t="shared" si="20"/>
        <v/>
      </c>
    </row>
    <row r="461" spans="3:5">
      <c r="C461" s="181" t="s">
        <v>570</v>
      </c>
      <c r="D461" s="181" t="s">
        <v>570</v>
      </c>
      <c r="E461" s="181" t="str">
        <f t="shared" si="20"/>
        <v/>
      </c>
    </row>
    <row r="462" spans="3:5">
      <c r="C462" s="181" t="s">
        <v>570</v>
      </c>
      <c r="D462" s="181" t="s">
        <v>570</v>
      </c>
      <c r="E462" s="181" t="str">
        <f t="shared" si="20"/>
        <v/>
      </c>
    </row>
    <row r="463" spans="3:5">
      <c r="C463" s="181" t="s">
        <v>570</v>
      </c>
      <c r="D463" s="181" t="s">
        <v>570</v>
      </c>
      <c r="E463" s="181" t="str">
        <f t="shared" si="20"/>
        <v/>
      </c>
    </row>
    <row r="464" spans="3:5">
      <c r="C464" s="181" t="s">
        <v>570</v>
      </c>
      <c r="D464" s="181" t="s">
        <v>570</v>
      </c>
      <c r="E464" s="181" t="str">
        <f t="shared" si="20"/>
        <v/>
      </c>
    </row>
    <row r="465" spans="3:5">
      <c r="C465" s="181" t="s">
        <v>570</v>
      </c>
      <c r="D465" s="181" t="s">
        <v>570</v>
      </c>
      <c r="E465" s="181" t="str">
        <f t="shared" si="20"/>
        <v/>
      </c>
    </row>
    <row r="466" spans="3:5">
      <c r="C466" s="181" t="s">
        <v>570</v>
      </c>
      <c r="D466" s="181" t="s">
        <v>570</v>
      </c>
      <c r="E466" s="181" t="str">
        <f t="shared" si="20"/>
        <v/>
      </c>
    </row>
    <row r="467" spans="3:5">
      <c r="C467" s="181" t="s">
        <v>570</v>
      </c>
      <c r="D467" s="181" t="s">
        <v>570</v>
      </c>
      <c r="E467" s="181" t="str">
        <f t="shared" si="20"/>
        <v/>
      </c>
    </row>
    <row r="468" spans="3:5">
      <c r="C468" s="181" t="s">
        <v>570</v>
      </c>
      <c r="D468" s="181" t="s">
        <v>570</v>
      </c>
      <c r="E468" s="181" t="str">
        <f t="shared" si="20"/>
        <v/>
      </c>
    </row>
    <row r="469" spans="3:5">
      <c r="C469" s="181" t="s">
        <v>570</v>
      </c>
      <c r="D469" s="181" t="s">
        <v>570</v>
      </c>
      <c r="E469" s="181" t="str">
        <f t="shared" si="20"/>
        <v/>
      </c>
    </row>
    <row r="470" spans="3:5">
      <c r="C470" s="181" t="s">
        <v>570</v>
      </c>
      <c r="D470" s="181" t="s">
        <v>570</v>
      </c>
      <c r="E470" s="181" t="str">
        <f t="shared" si="20"/>
        <v/>
      </c>
    </row>
    <row r="471" spans="3:5">
      <c r="C471" s="181" t="s">
        <v>570</v>
      </c>
      <c r="D471" s="181" t="s">
        <v>570</v>
      </c>
      <c r="E471" s="181" t="str">
        <f t="shared" si="20"/>
        <v/>
      </c>
    </row>
    <row r="472" spans="3:5">
      <c r="C472" s="181" t="s">
        <v>570</v>
      </c>
      <c r="D472" s="181" t="s">
        <v>570</v>
      </c>
      <c r="E472" s="181" t="str">
        <f t="shared" si="20"/>
        <v/>
      </c>
    </row>
    <row r="473" spans="3:5">
      <c r="C473" s="181" t="s">
        <v>570</v>
      </c>
      <c r="D473" s="181" t="s">
        <v>570</v>
      </c>
      <c r="E473" s="181" t="str">
        <f t="shared" si="20"/>
        <v/>
      </c>
    </row>
    <row r="474" spans="3:5">
      <c r="C474" s="181" t="s">
        <v>570</v>
      </c>
      <c r="D474" s="181" t="s">
        <v>570</v>
      </c>
      <c r="E474" s="181" t="str">
        <f t="shared" si="20"/>
        <v/>
      </c>
    </row>
    <row r="475" spans="3:5">
      <c r="C475" s="181" t="s">
        <v>570</v>
      </c>
      <c r="D475" s="181" t="s">
        <v>570</v>
      </c>
      <c r="E475" s="181" t="str">
        <f t="shared" si="20"/>
        <v/>
      </c>
    </row>
    <row r="476" spans="3:5">
      <c r="C476" s="181" t="s">
        <v>570</v>
      </c>
      <c r="D476" s="181" t="s">
        <v>570</v>
      </c>
      <c r="E476" s="181" t="str">
        <f t="shared" si="20"/>
        <v/>
      </c>
    </row>
    <row r="477" spans="3:5">
      <c r="C477" s="181" t="s">
        <v>570</v>
      </c>
      <c r="D477" s="181" t="s">
        <v>570</v>
      </c>
      <c r="E477" s="181" t="str">
        <f t="shared" si="20"/>
        <v/>
      </c>
    </row>
    <row r="478" spans="3:5">
      <c r="C478" s="181" t="s">
        <v>570</v>
      </c>
      <c r="D478" s="181" t="s">
        <v>570</v>
      </c>
      <c r="E478" s="181" t="str">
        <f t="shared" si="20"/>
        <v/>
      </c>
    </row>
    <row r="479" spans="3:5">
      <c r="C479" s="181" t="s">
        <v>570</v>
      </c>
      <c r="D479" s="181" t="s">
        <v>570</v>
      </c>
      <c r="E479" s="181" t="str">
        <f t="shared" si="20"/>
        <v/>
      </c>
    </row>
    <row r="480" spans="3:5">
      <c r="C480" s="181" t="s">
        <v>570</v>
      </c>
      <c r="D480" s="181" t="s">
        <v>570</v>
      </c>
      <c r="E480" s="181" t="str">
        <f t="shared" si="20"/>
        <v/>
      </c>
    </row>
    <row r="481" spans="3:5">
      <c r="C481" s="181" t="s">
        <v>570</v>
      </c>
      <c r="D481" s="181" t="s">
        <v>570</v>
      </c>
      <c r="E481" s="181" t="str">
        <f t="shared" si="20"/>
        <v/>
      </c>
    </row>
    <row r="482" spans="3:5">
      <c r="C482" s="181" t="s">
        <v>570</v>
      </c>
      <c r="D482" s="181" t="s">
        <v>570</v>
      </c>
      <c r="E482" s="181" t="str">
        <f t="shared" si="20"/>
        <v/>
      </c>
    </row>
    <row r="483" spans="3:5">
      <c r="C483" s="181" t="s">
        <v>570</v>
      </c>
      <c r="D483" s="181" t="s">
        <v>570</v>
      </c>
      <c r="E483" s="181" t="str">
        <f t="shared" si="20"/>
        <v/>
      </c>
    </row>
    <row r="484" spans="3:5">
      <c r="C484" s="181" t="s">
        <v>570</v>
      </c>
      <c r="D484" s="181" t="s">
        <v>570</v>
      </c>
      <c r="E484" s="181" t="str">
        <f t="shared" si="20"/>
        <v/>
      </c>
    </row>
    <row r="485" spans="3:5">
      <c r="C485" s="181" t="s">
        <v>570</v>
      </c>
      <c r="D485" s="181" t="s">
        <v>570</v>
      </c>
      <c r="E485" s="181" t="str">
        <f t="shared" si="20"/>
        <v/>
      </c>
    </row>
    <row r="486" spans="3:5">
      <c r="C486" s="181" t="s">
        <v>570</v>
      </c>
      <c r="D486" s="181" t="s">
        <v>570</v>
      </c>
      <c r="E486" s="181" t="str">
        <f t="shared" si="20"/>
        <v/>
      </c>
    </row>
    <row r="487" spans="3:5">
      <c r="C487" s="181" t="s">
        <v>570</v>
      </c>
      <c r="D487" s="181" t="s">
        <v>570</v>
      </c>
      <c r="E487" s="181" t="str">
        <f t="shared" si="20"/>
        <v/>
      </c>
    </row>
    <row r="488" spans="3:5">
      <c r="C488" s="181" t="s">
        <v>570</v>
      </c>
      <c r="D488" s="181" t="s">
        <v>570</v>
      </c>
      <c r="E488" s="181" t="str">
        <f t="shared" si="20"/>
        <v/>
      </c>
    </row>
    <row r="489" spans="3:5">
      <c r="C489" s="181" t="s">
        <v>570</v>
      </c>
      <c r="D489" s="181" t="s">
        <v>570</v>
      </c>
      <c r="E489" s="181" t="str">
        <f t="shared" si="20"/>
        <v/>
      </c>
    </row>
    <row r="490" spans="3:5">
      <c r="C490" s="181" t="s">
        <v>570</v>
      </c>
      <c r="D490" s="181" t="s">
        <v>570</v>
      </c>
      <c r="E490" s="181" t="str">
        <f t="shared" si="20"/>
        <v/>
      </c>
    </row>
    <row r="491" spans="3:5">
      <c r="C491" s="181" t="s">
        <v>570</v>
      </c>
      <c r="D491" s="181" t="s">
        <v>570</v>
      </c>
      <c r="E491" s="181" t="str">
        <f t="shared" si="20"/>
        <v/>
      </c>
    </row>
    <row r="492" spans="3:5">
      <c r="C492" s="181" t="s">
        <v>570</v>
      </c>
      <c r="D492" s="181" t="s">
        <v>570</v>
      </c>
      <c r="E492" s="181" t="str">
        <f t="shared" si="20"/>
        <v/>
      </c>
    </row>
    <row r="493" spans="3:5">
      <c r="C493" s="181" t="s">
        <v>570</v>
      </c>
      <c r="D493" s="181" t="s">
        <v>570</v>
      </c>
      <c r="E493" s="181" t="str">
        <f t="shared" si="20"/>
        <v/>
      </c>
    </row>
    <row r="494" spans="3:5">
      <c r="C494" s="181" t="s">
        <v>570</v>
      </c>
      <c r="D494" s="181" t="s">
        <v>570</v>
      </c>
      <c r="E494" s="181" t="str">
        <f t="shared" si="20"/>
        <v/>
      </c>
    </row>
    <row r="495" spans="3:5">
      <c r="C495" s="181" t="s">
        <v>570</v>
      </c>
      <c r="D495" s="181" t="s">
        <v>570</v>
      </c>
      <c r="E495" s="181" t="str">
        <f t="shared" si="20"/>
        <v/>
      </c>
    </row>
    <row r="496" spans="3:5">
      <c r="C496" s="181" t="s">
        <v>570</v>
      </c>
      <c r="D496" s="181" t="s">
        <v>570</v>
      </c>
      <c r="E496" s="181" t="str">
        <f t="shared" si="20"/>
        <v/>
      </c>
    </row>
    <row r="497" spans="3:5">
      <c r="C497" s="181" t="s">
        <v>570</v>
      </c>
      <c r="D497" s="181" t="s">
        <v>570</v>
      </c>
      <c r="E497" s="181" t="str">
        <f t="shared" si="20"/>
        <v/>
      </c>
    </row>
    <row r="498" spans="3:5">
      <c r="C498" s="181" t="s">
        <v>570</v>
      </c>
      <c r="D498" s="181" t="s">
        <v>570</v>
      </c>
      <c r="E498" s="181" t="str">
        <f t="shared" si="20"/>
        <v/>
      </c>
    </row>
    <row r="499" spans="3:5">
      <c r="C499" s="181" t="s">
        <v>570</v>
      </c>
      <c r="D499" s="181" t="s">
        <v>570</v>
      </c>
      <c r="E499" s="181" t="str">
        <f t="shared" si="20"/>
        <v/>
      </c>
    </row>
    <row r="500" spans="3:5">
      <c r="C500" s="181" t="s">
        <v>570</v>
      </c>
      <c r="D500" s="181" t="s">
        <v>570</v>
      </c>
      <c r="E500" s="181" t="str">
        <f t="shared" si="20"/>
        <v/>
      </c>
    </row>
    <row r="501" spans="3:5">
      <c r="C501" s="181" t="s">
        <v>570</v>
      </c>
      <c r="D501" s="181" t="s">
        <v>570</v>
      </c>
      <c r="E501" s="181" t="str">
        <f t="shared" si="20"/>
        <v/>
      </c>
    </row>
    <row r="502" spans="3:5">
      <c r="C502" s="181" t="s">
        <v>570</v>
      </c>
      <c r="D502" s="181" t="s">
        <v>570</v>
      </c>
      <c r="E502" s="181" t="str">
        <f t="shared" si="20"/>
        <v/>
      </c>
    </row>
    <row r="503" spans="3:5">
      <c r="C503" s="181" t="s">
        <v>570</v>
      </c>
      <c r="D503" s="181" t="s">
        <v>570</v>
      </c>
      <c r="E503" s="181" t="str">
        <f t="shared" si="20"/>
        <v/>
      </c>
    </row>
    <row r="504" spans="3:5">
      <c r="C504" s="181" t="s">
        <v>570</v>
      </c>
      <c r="D504" s="181" t="s">
        <v>570</v>
      </c>
      <c r="E504" s="181" t="str">
        <f t="shared" si="20"/>
        <v/>
      </c>
    </row>
    <row r="505" spans="3:5">
      <c r="C505" s="181" t="s">
        <v>570</v>
      </c>
      <c r="D505" s="181" t="s">
        <v>570</v>
      </c>
      <c r="E505" s="181" t="str">
        <f t="shared" si="20"/>
        <v/>
      </c>
    </row>
    <row r="506" spans="3:5">
      <c r="C506" s="181" t="s">
        <v>570</v>
      </c>
      <c r="D506" s="181" t="s">
        <v>570</v>
      </c>
      <c r="E506" s="181" t="str">
        <f t="shared" si="20"/>
        <v/>
      </c>
    </row>
    <row r="507" spans="3:5">
      <c r="C507" s="181" t="s">
        <v>570</v>
      </c>
      <c r="D507" s="181" t="s">
        <v>570</v>
      </c>
      <c r="E507" s="181" t="str">
        <f t="shared" si="20"/>
        <v/>
      </c>
    </row>
    <row r="508" spans="3:5">
      <c r="C508" s="181" t="s">
        <v>570</v>
      </c>
      <c r="D508" s="181" t="s">
        <v>570</v>
      </c>
      <c r="E508" s="181" t="str">
        <f t="shared" si="20"/>
        <v/>
      </c>
    </row>
    <row r="509" spans="3:5">
      <c r="C509" s="181" t="s">
        <v>570</v>
      </c>
      <c r="D509" s="181" t="s">
        <v>570</v>
      </c>
      <c r="E509" s="181" t="str">
        <f t="shared" si="20"/>
        <v/>
      </c>
    </row>
    <row r="510" spans="3:5">
      <c r="C510" s="181" t="s">
        <v>570</v>
      </c>
      <c r="D510" s="181" t="s">
        <v>570</v>
      </c>
      <c r="E510" s="181" t="str">
        <f t="shared" si="20"/>
        <v/>
      </c>
    </row>
    <row r="511" spans="3:5">
      <c r="C511" s="181" t="s">
        <v>570</v>
      </c>
      <c r="D511" s="181" t="s">
        <v>570</v>
      </c>
      <c r="E511" s="181" t="str">
        <f t="shared" si="20"/>
        <v/>
      </c>
    </row>
    <row r="512" spans="3:5">
      <c r="C512" s="181" t="s">
        <v>570</v>
      </c>
      <c r="D512" s="181" t="s">
        <v>570</v>
      </c>
      <c r="E512" s="181" t="str">
        <f t="shared" si="20"/>
        <v/>
      </c>
    </row>
    <row r="513" spans="3:5">
      <c r="C513" s="181" t="s">
        <v>570</v>
      </c>
      <c r="D513" s="181" t="s">
        <v>570</v>
      </c>
      <c r="E513" s="181" t="str">
        <f t="shared" si="20"/>
        <v/>
      </c>
    </row>
    <row r="514" spans="3:5">
      <c r="C514" s="181" t="s">
        <v>570</v>
      </c>
      <c r="D514" s="181" t="s">
        <v>570</v>
      </c>
      <c r="E514" s="181" t="str">
        <f t="shared" si="20"/>
        <v/>
      </c>
    </row>
    <row r="515" spans="3:5">
      <c r="C515" s="181" t="s">
        <v>570</v>
      </c>
      <c r="D515" s="181" t="s">
        <v>570</v>
      </c>
      <c r="E515" s="181" t="str">
        <f t="shared" si="20"/>
        <v/>
      </c>
    </row>
    <row r="516" spans="3:5">
      <c r="C516" s="181" t="s">
        <v>570</v>
      </c>
      <c r="D516" s="181" t="s">
        <v>570</v>
      </c>
      <c r="E516" s="181" t="str">
        <f t="shared" ref="E516:E579" si="21">IF(C516&lt;D516,C516,D516)</f>
        <v/>
      </c>
    </row>
    <row r="517" spans="3:5">
      <c r="C517" s="181" t="s">
        <v>570</v>
      </c>
      <c r="D517" s="181" t="s">
        <v>570</v>
      </c>
      <c r="E517" s="181" t="str">
        <f t="shared" si="21"/>
        <v/>
      </c>
    </row>
    <row r="518" spans="3:5">
      <c r="C518" s="181" t="s">
        <v>570</v>
      </c>
      <c r="D518" s="181" t="s">
        <v>570</v>
      </c>
      <c r="E518" s="181" t="str">
        <f t="shared" si="21"/>
        <v/>
      </c>
    </row>
    <row r="519" spans="3:5">
      <c r="C519" s="181" t="s">
        <v>570</v>
      </c>
      <c r="D519" s="181" t="s">
        <v>570</v>
      </c>
      <c r="E519" s="181" t="str">
        <f t="shared" si="21"/>
        <v/>
      </c>
    </row>
    <row r="520" spans="3:5">
      <c r="C520" s="181" t="s">
        <v>570</v>
      </c>
      <c r="D520" s="181" t="s">
        <v>570</v>
      </c>
      <c r="E520" s="181" t="str">
        <f t="shared" si="21"/>
        <v/>
      </c>
    </row>
    <row r="521" spans="3:5">
      <c r="C521" s="181" t="s">
        <v>570</v>
      </c>
      <c r="D521" s="181" t="s">
        <v>570</v>
      </c>
      <c r="E521" s="181" t="str">
        <f t="shared" si="21"/>
        <v/>
      </c>
    </row>
    <row r="522" spans="3:5">
      <c r="C522" s="181" t="s">
        <v>570</v>
      </c>
      <c r="D522" s="181" t="s">
        <v>570</v>
      </c>
      <c r="E522" s="181" t="str">
        <f t="shared" si="21"/>
        <v/>
      </c>
    </row>
    <row r="523" spans="3:5">
      <c r="C523" s="181" t="s">
        <v>570</v>
      </c>
      <c r="D523" s="181" t="s">
        <v>570</v>
      </c>
      <c r="E523" s="181" t="str">
        <f t="shared" si="21"/>
        <v/>
      </c>
    </row>
    <row r="524" spans="3:5">
      <c r="C524" s="181" t="s">
        <v>570</v>
      </c>
      <c r="D524" s="181" t="s">
        <v>570</v>
      </c>
      <c r="E524" s="181" t="str">
        <f t="shared" si="21"/>
        <v/>
      </c>
    </row>
    <row r="525" spans="3:5">
      <c r="C525" s="181" t="s">
        <v>570</v>
      </c>
      <c r="D525" s="181" t="s">
        <v>570</v>
      </c>
      <c r="E525" s="181" t="str">
        <f t="shared" si="21"/>
        <v/>
      </c>
    </row>
    <row r="526" spans="3:5">
      <c r="C526" s="181" t="s">
        <v>570</v>
      </c>
      <c r="D526" s="181" t="s">
        <v>570</v>
      </c>
      <c r="E526" s="181" t="str">
        <f t="shared" si="21"/>
        <v/>
      </c>
    </row>
    <row r="527" spans="3:5">
      <c r="C527" s="181" t="s">
        <v>570</v>
      </c>
      <c r="D527" s="181" t="s">
        <v>570</v>
      </c>
      <c r="E527" s="181" t="str">
        <f t="shared" si="21"/>
        <v/>
      </c>
    </row>
    <row r="528" spans="3:5">
      <c r="C528" s="181" t="s">
        <v>570</v>
      </c>
      <c r="D528" s="181" t="s">
        <v>570</v>
      </c>
      <c r="E528" s="181" t="str">
        <f t="shared" si="21"/>
        <v/>
      </c>
    </row>
    <row r="529" spans="3:5">
      <c r="C529" s="181" t="s">
        <v>570</v>
      </c>
      <c r="D529" s="181" t="s">
        <v>570</v>
      </c>
      <c r="E529" s="181" t="str">
        <f t="shared" si="21"/>
        <v/>
      </c>
    </row>
    <row r="530" spans="3:5">
      <c r="C530" s="181" t="s">
        <v>570</v>
      </c>
      <c r="D530" s="181" t="s">
        <v>570</v>
      </c>
      <c r="E530" s="181" t="str">
        <f t="shared" si="21"/>
        <v/>
      </c>
    </row>
    <row r="531" spans="3:5">
      <c r="C531" s="181" t="s">
        <v>570</v>
      </c>
      <c r="D531" s="181" t="s">
        <v>570</v>
      </c>
      <c r="E531" s="181" t="str">
        <f t="shared" si="21"/>
        <v/>
      </c>
    </row>
    <row r="532" spans="3:5">
      <c r="C532" s="181" t="s">
        <v>570</v>
      </c>
      <c r="D532" s="181" t="s">
        <v>570</v>
      </c>
      <c r="E532" s="181" t="str">
        <f t="shared" si="21"/>
        <v/>
      </c>
    </row>
    <row r="533" spans="3:5">
      <c r="C533" s="181" t="s">
        <v>570</v>
      </c>
      <c r="D533" s="181" t="s">
        <v>570</v>
      </c>
      <c r="E533" s="181" t="str">
        <f t="shared" si="21"/>
        <v/>
      </c>
    </row>
    <row r="534" spans="3:5">
      <c r="C534" s="181" t="s">
        <v>570</v>
      </c>
      <c r="D534" s="181" t="s">
        <v>570</v>
      </c>
      <c r="E534" s="181" t="str">
        <f t="shared" si="21"/>
        <v/>
      </c>
    </row>
    <row r="535" spans="3:5">
      <c r="C535" s="181" t="s">
        <v>570</v>
      </c>
      <c r="D535" s="181" t="s">
        <v>570</v>
      </c>
      <c r="E535" s="181" t="str">
        <f t="shared" si="21"/>
        <v/>
      </c>
    </row>
    <row r="536" spans="3:5">
      <c r="C536" s="181" t="s">
        <v>570</v>
      </c>
      <c r="D536" s="181" t="s">
        <v>570</v>
      </c>
      <c r="E536" s="181" t="str">
        <f t="shared" si="21"/>
        <v/>
      </c>
    </row>
    <row r="537" spans="3:5">
      <c r="C537" s="181" t="s">
        <v>570</v>
      </c>
      <c r="D537" s="181" t="s">
        <v>570</v>
      </c>
      <c r="E537" s="181" t="str">
        <f t="shared" si="21"/>
        <v/>
      </c>
    </row>
    <row r="538" spans="3:5">
      <c r="C538" s="181" t="s">
        <v>570</v>
      </c>
      <c r="D538" s="181" t="s">
        <v>570</v>
      </c>
      <c r="E538" s="181" t="str">
        <f t="shared" si="21"/>
        <v/>
      </c>
    </row>
    <row r="539" spans="3:5">
      <c r="C539" s="181" t="s">
        <v>570</v>
      </c>
      <c r="D539" s="181" t="s">
        <v>570</v>
      </c>
      <c r="E539" s="181" t="str">
        <f t="shared" si="21"/>
        <v/>
      </c>
    </row>
    <row r="540" spans="3:5">
      <c r="C540" s="181" t="s">
        <v>570</v>
      </c>
      <c r="D540" s="181" t="s">
        <v>570</v>
      </c>
      <c r="E540" s="181" t="str">
        <f t="shared" si="21"/>
        <v/>
      </c>
    </row>
    <row r="541" spans="3:5">
      <c r="C541" s="181" t="s">
        <v>570</v>
      </c>
      <c r="D541" s="181" t="s">
        <v>570</v>
      </c>
      <c r="E541" s="181" t="str">
        <f t="shared" si="21"/>
        <v/>
      </c>
    </row>
    <row r="542" spans="3:5">
      <c r="C542" s="181" t="s">
        <v>570</v>
      </c>
      <c r="D542" s="181" t="s">
        <v>570</v>
      </c>
      <c r="E542" s="181" t="str">
        <f t="shared" si="21"/>
        <v/>
      </c>
    </row>
    <row r="543" spans="3:5">
      <c r="C543" s="181" t="s">
        <v>570</v>
      </c>
      <c r="D543" s="181" t="s">
        <v>570</v>
      </c>
      <c r="E543" s="181" t="str">
        <f t="shared" si="21"/>
        <v/>
      </c>
    </row>
    <row r="544" spans="3:5">
      <c r="C544" s="181" t="s">
        <v>570</v>
      </c>
      <c r="D544" s="181" t="s">
        <v>570</v>
      </c>
      <c r="E544" s="181" t="str">
        <f t="shared" si="21"/>
        <v/>
      </c>
    </row>
    <row r="545" spans="3:5">
      <c r="C545" s="181" t="s">
        <v>570</v>
      </c>
      <c r="D545" s="181" t="s">
        <v>570</v>
      </c>
      <c r="E545" s="181" t="str">
        <f t="shared" si="21"/>
        <v/>
      </c>
    </row>
    <row r="546" spans="3:5">
      <c r="C546" s="181" t="s">
        <v>570</v>
      </c>
      <c r="D546" s="181" t="s">
        <v>570</v>
      </c>
      <c r="E546" s="181" t="str">
        <f t="shared" si="21"/>
        <v/>
      </c>
    </row>
    <row r="547" spans="3:5">
      <c r="C547" s="181" t="s">
        <v>570</v>
      </c>
      <c r="D547" s="181" t="s">
        <v>570</v>
      </c>
      <c r="E547" s="181" t="str">
        <f t="shared" si="21"/>
        <v/>
      </c>
    </row>
    <row r="548" spans="3:5">
      <c r="C548" s="181" t="s">
        <v>570</v>
      </c>
      <c r="D548" s="181" t="s">
        <v>570</v>
      </c>
      <c r="E548" s="181" t="str">
        <f t="shared" si="21"/>
        <v/>
      </c>
    </row>
    <row r="549" spans="3:5">
      <c r="C549" s="181" t="s">
        <v>570</v>
      </c>
      <c r="D549" s="181" t="s">
        <v>570</v>
      </c>
      <c r="E549" s="181" t="str">
        <f t="shared" si="21"/>
        <v/>
      </c>
    </row>
    <row r="550" spans="3:5">
      <c r="C550" s="181" t="s">
        <v>570</v>
      </c>
      <c r="D550" s="181" t="s">
        <v>570</v>
      </c>
      <c r="E550" s="181" t="str">
        <f t="shared" si="21"/>
        <v/>
      </c>
    </row>
    <row r="551" spans="3:5">
      <c r="C551" s="181" t="s">
        <v>570</v>
      </c>
      <c r="D551" s="181" t="s">
        <v>570</v>
      </c>
      <c r="E551" s="181" t="str">
        <f t="shared" si="21"/>
        <v/>
      </c>
    </row>
    <row r="552" spans="3:5">
      <c r="C552" s="181" t="s">
        <v>570</v>
      </c>
      <c r="D552" s="181" t="s">
        <v>570</v>
      </c>
      <c r="E552" s="181" t="str">
        <f t="shared" si="21"/>
        <v/>
      </c>
    </row>
    <row r="553" spans="3:5">
      <c r="C553" s="181" t="s">
        <v>570</v>
      </c>
      <c r="D553" s="181" t="s">
        <v>570</v>
      </c>
      <c r="E553" s="181" t="str">
        <f t="shared" si="21"/>
        <v/>
      </c>
    </row>
    <row r="554" spans="3:5">
      <c r="C554" s="181" t="s">
        <v>570</v>
      </c>
      <c r="D554" s="181" t="s">
        <v>570</v>
      </c>
      <c r="E554" s="181" t="str">
        <f t="shared" si="21"/>
        <v/>
      </c>
    </row>
    <row r="555" spans="3:5">
      <c r="C555" s="181" t="s">
        <v>570</v>
      </c>
      <c r="D555" s="181" t="s">
        <v>570</v>
      </c>
      <c r="E555" s="181" t="str">
        <f t="shared" si="21"/>
        <v/>
      </c>
    </row>
    <row r="556" spans="3:5">
      <c r="C556" s="181" t="s">
        <v>570</v>
      </c>
      <c r="D556" s="181" t="s">
        <v>570</v>
      </c>
      <c r="E556" s="181" t="str">
        <f t="shared" si="21"/>
        <v/>
      </c>
    </row>
    <row r="557" spans="3:5">
      <c r="C557" s="181" t="s">
        <v>570</v>
      </c>
      <c r="D557" s="181" t="s">
        <v>570</v>
      </c>
      <c r="E557" s="181" t="str">
        <f t="shared" si="21"/>
        <v/>
      </c>
    </row>
    <row r="558" spans="3:5">
      <c r="C558" s="181" t="s">
        <v>570</v>
      </c>
      <c r="D558" s="181" t="s">
        <v>570</v>
      </c>
      <c r="E558" s="181" t="str">
        <f t="shared" si="21"/>
        <v/>
      </c>
    </row>
    <row r="559" spans="3:5">
      <c r="C559" s="181" t="s">
        <v>570</v>
      </c>
      <c r="D559" s="181" t="s">
        <v>570</v>
      </c>
      <c r="E559" s="181" t="str">
        <f t="shared" si="21"/>
        <v/>
      </c>
    </row>
    <row r="560" spans="3:5">
      <c r="C560" s="181" t="s">
        <v>570</v>
      </c>
      <c r="D560" s="181" t="s">
        <v>570</v>
      </c>
      <c r="E560" s="181" t="str">
        <f t="shared" si="21"/>
        <v/>
      </c>
    </row>
    <row r="561" spans="3:5">
      <c r="C561" s="181" t="s">
        <v>570</v>
      </c>
      <c r="D561" s="181" t="s">
        <v>570</v>
      </c>
      <c r="E561" s="181" t="str">
        <f t="shared" si="21"/>
        <v/>
      </c>
    </row>
    <row r="562" spans="3:5">
      <c r="C562" s="181" t="s">
        <v>570</v>
      </c>
      <c r="D562" s="181" t="s">
        <v>570</v>
      </c>
      <c r="E562" s="181" t="str">
        <f t="shared" si="21"/>
        <v/>
      </c>
    </row>
    <row r="563" spans="3:5">
      <c r="C563" s="181" t="s">
        <v>570</v>
      </c>
      <c r="D563" s="181" t="s">
        <v>570</v>
      </c>
      <c r="E563" s="181" t="str">
        <f t="shared" si="21"/>
        <v/>
      </c>
    </row>
    <row r="564" spans="3:5">
      <c r="C564" s="181" t="s">
        <v>570</v>
      </c>
      <c r="D564" s="181" t="s">
        <v>570</v>
      </c>
      <c r="E564" s="181" t="str">
        <f t="shared" si="21"/>
        <v/>
      </c>
    </row>
    <row r="565" spans="3:5">
      <c r="C565" s="181" t="s">
        <v>570</v>
      </c>
      <c r="D565" s="181" t="s">
        <v>570</v>
      </c>
      <c r="E565" s="181" t="str">
        <f t="shared" si="21"/>
        <v/>
      </c>
    </row>
    <row r="566" spans="3:5">
      <c r="C566" s="181" t="s">
        <v>570</v>
      </c>
      <c r="D566" s="181" t="s">
        <v>570</v>
      </c>
      <c r="E566" s="181" t="str">
        <f t="shared" si="21"/>
        <v/>
      </c>
    </row>
    <row r="567" spans="3:5">
      <c r="C567" s="181" t="s">
        <v>570</v>
      </c>
      <c r="D567" s="181" t="s">
        <v>570</v>
      </c>
      <c r="E567" s="181" t="str">
        <f t="shared" si="21"/>
        <v/>
      </c>
    </row>
    <row r="568" spans="3:5">
      <c r="C568" s="181" t="s">
        <v>570</v>
      </c>
      <c r="D568" s="181" t="s">
        <v>570</v>
      </c>
      <c r="E568" s="181" t="str">
        <f t="shared" si="21"/>
        <v/>
      </c>
    </row>
    <row r="569" spans="3:5">
      <c r="C569" s="181" t="s">
        <v>570</v>
      </c>
      <c r="D569" s="181" t="s">
        <v>570</v>
      </c>
      <c r="E569" s="181" t="str">
        <f t="shared" si="21"/>
        <v/>
      </c>
    </row>
    <row r="570" spans="3:5">
      <c r="C570" s="181" t="s">
        <v>570</v>
      </c>
      <c r="D570" s="181" t="s">
        <v>570</v>
      </c>
      <c r="E570" s="181" t="str">
        <f t="shared" si="21"/>
        <v/>
      </c>
    </row>
    <row r="571" spans="3:5">
      <c r="C571" s="181" t="s">
        <v>570</v>
      </c>
      <c r="D571" s="181" t="s">
        <v>570</v>
      </c>
      <c r="E571" s="181" t="str">
        <f t="shared" si="21"/>
        <v/>
      </c>
    </row>
    <row r="572" spans="3:5">
      <c r="C572" s="181" t="s">
        <v>570</v>
      </c>
      <c r="D572" s="181" t="s">
        <v>570</v>
      </c>
      <c r="E572" s="181" t="str">
        <f t="shared" si="21"/>
        <v/>
      </c>
    </row>
    <row r="573" spans="3:5">
      <c r="C573" s="181" t="s">
        <v>570</v>
      </c>
      <c r="D573" s="181" t="s">
        <v>570</v>
      </c>
      <c r="E573" s="181" t="str">
        <f t="shared" si="21"/>
        <v/>
      </c>
    </row>
    <row r="574" spans="3:5">
      <c r="C574" s="181" t="s">
        <v>570</v>
      </c>
      <c r="D574" s="181" t="s">
        <v>570</v>
      </c>
      <c r="E574" s="181" t="str">
        <f t="shared" si="21"/>
        <v/>
      </c>
    </row>
    <row r="575" spans="3:5">
      <c r="C575" s="181" t="s">
        <v>570</v>
      </c>
      <c r="D575" s="181" t="s">
        <v>570</v>
      </c>
      <c r="E575" s="181" t="str">
        <f t="shared" si="21"/>
        <v/>
      </c>
    </row>
    <row r="576" spans="3:5">
      <c r="C576" s="181" t="s">
        <v>570</v>
      </c>
      <c r="D576" s="181" t="s">
        <v>570</v>
      </c>
      <c r="E576" s="181" t="str">
        <f t="shared" si="21"/>
        <v/>
      </c>
    </row>
    <row r="577" spans="3:5">
      <c r="C577" s="181" t="s">
        <v>570</v>
      </c>
      <c r="D577" s="181" t="s">
        <v>570</v>
      </c>
      <c r="E577" s="181" t="str">
        <f t="shared" si="21"/>
        <v/>
      </c>
    </row>
    <row r="578" spans="3:5">
      <c r="C578" s="181" t="s">
        <v>570</v>
      </c>
      <c r="D578" s="181" t="s">
        <v>570</v>
      </c>
      <c r="E578" s="181" t="str">
        <f t="shared" si="21"/>
        <v/>
      </c>
    </row>
    <row r="579" spans="3:5">
      <c r="C579" s="181" t="s">
        <v>570</v>
      </c>
      <c r="D579" s="181" t="s">
        <v>570</v>
      </c>
      <c r="E579" s="181" t="str">
        <f t="shared" si="21"/>
        <v/>
      </c>
    </row>
    <row r="580" spans="3:5">
      <c r="C580" s="181" t="s">
        <v>570</v>
      </c>
      <c r="D580" s="181" t="s">
        <v>570</v>
      </c>
      <c r="E580" s="181" t="str">
        <f t="shared" ref="E580:E643" si="22">IF(C580&lt;D580,C580,D580)</f>
        <v/>
      </c>
    </row>
    <row r="581" spans="3:5">
      <c r="C581" s="181" t="s">
        <v>570</v>
      </c>
      <c r="D581" s="181" t="s">
        <v>570</v>
      </c>
      <c r="E581" s="181" t="str">
        <f t="shared" si="22"/>
        <v/>
      </c>
    </row>
    <row r="582" spans="3:5">
      <c r="C582" s="181" t="s">
        <v>570</v>
      </c>
      <c r="D582" s="181" t="s">
        <v>570</v>
      </c>
      <c r="E582" s="181" t="str">
        <f t="shared" si="22"/>
        <v/>
      </c>
    </row>
    <row r="583" spans="3:5">
      <c r="C583" s="181" t="s">
        <v>570</v>
      </c>
      <c r="D583" s="181" t="s">
        <v>570</v>
      </c>
      <c r="E583" s="181" t="str">
        <f t="shared" si="22"/>
        <v/>
      </c>
    </row>
    <row r="584" spans="3:5">
      <c r="C584" s="181" t="s">
        <v>570</v>
      </c>
      <c r="D584" s="181" t="s">
        <v>570</v>
      </c>
      <c r="E584" s="181" t="str">
        <f t="shared" si="22"/>
        <v/>
      </c>
    </row>
    <row r="585" spans="3:5">
      <c r="C585" s="181" t="s">
        <v>570</v>
      </c>
      <c r="D585" s="181" t="s">
        <v>570</v>
      </c>
      <c r="E585" s="181" t="str">
        <f t="shared" si="22"/>
        <v/>
      </c>
    </row>
    <row r="586" spans="3:5">
      <c r="C586" s="181" t="s">
        <v>570</v>
      </c>
      <c r="D586" s="181" t="s">
        <v>570</v>
      </c>
      <c r="E586" s="181" t="str">
        <f t="shared" si="22"/>
        <v/>
      </c>
    </row>
    <row r="587" spans="3:5">
      <c r="C587" s="181" t="s">
        <v>570</v>
      </c>
      <c r="D587" s="181" t="s">
        <v>570</v>
      </c>
      <c r="E587" s="181" t="str">
        <f t="shared" si="22"/>
        <v/>
      </c>
    </row>
    <row r="588" spans="3:5">
      <c r="C588" s="181" t="s">
        <v>570</v>
      </c>
      <c r="D588" s="181" t="s">
        <v>570</v>
      </c>
      <c r="E588" s="181" t="str">
        <f t="shared" si="22"/>
        <v/>
      </c>
    </row>
    <row r="589" spans="3:5">
      <c r="C589" s="181" t="s">
        <v>570</v>
      </c>
      <c r="D589" s="181" t="s">
        <v>570</v>
      </c>
      <c r="E589" s="181" t="str">
        <f t="shared" si="22"/>
        <v/>
      </c>
    </row>
    <row r="590" spans="3:5">
      <c r="C590" s="181" t="s">
        <v>570</v>
      </c>
      <c r="D590" s="181" t="s">
        <v>570</v>
      </c>
      <c r="E590" s="181" t="str">
        <f t="shared" si="22"/>
        <v/>
      </c>
    </row>
    <row r="591" spans="3:5">
      <c r="C591" s="181" t="s">
        <v>570</v>
      </c>
      <c r="D591" s="181" t="s">
        <v>570</v>
      </c>
      <c r="E591" s="181" t="str">
        <f t="shared" si="22"/>
        <v/>
      </c>
    </row>
    <row r="592" spans="3:5">
      <c r="C592" s="181" t="s">
        <v>570</v>
      </c>
      <c r="D592" s="181" t="s">
        <v>570</v>
      </c>
      <c r="E592" s="181" t="str">
        <f t="shared" si="22"/>
        <v/>
      </c>
    </row>
    <row r="593" spans="3:5">
      <c r="C593" s="181" t="s">
        <v>570</v>
      </c>
      <c r="D593" s="181" t="s">
        <v>570</v>
      </c>
      <c r="E593" s="181" t="str">
        <f t="shared" si="22"/>
        <v/>
      </c>
    </row>
    <row r="594" spans="3:5">
      <c r="C594" s="181" t="s">
        <v>570</v>
      </c>
      <c r="D594" s="181" t="s">
        <v>570</v>
      </c>
      <c r="E594" s="181" t="str">
        <f t="shared" si="22"/>
        <v/>
      </c>
    </row>
    <row r="595" spans="3:5">
      <c r="C595" s="181" t="s">
        <v>570</v>
      </c>
      <c r="D595" s="181" t="s">
        <v>570</v>
      </c>
      <c r="E595" s="181" t="str">
        <f t="shared" si="22"/>
        <v/>
      </c>
    </row>
    <row r="596" spans="3:5">
      <c r="C596" s="181" t="s">
        <v>570</v>
      </c>
      <c r="D596" s="181" t="s">
        <v>570</v>
      </c>
      <c r="E596" s="181" t="str">
        <f t="shared" si="22"/>
        <v/>
      </c>
    </row>
    <row r="597" spans="3:5">
      <c r="C597" s="181" t="s">
        <v>570</v>
      </c>
      <c r="D597" s="181" t="s">
        <v>570</v>
      </c>
      <c r="E597" s="181" t="str">
        <f t="shared" si="22"/>
        <v/>
      </c>
    </row>
    <row r="598" spans="3:5">
      <c r="C598" s="181" t="s">
        <v>570</v>
      </c>
      <c r="D598" s="181" t="s">
        <v>570</v>
      </c>
      <c r="E598" s="181" t="str">
        <f t="shared" si="22"/>
        <v/>
      </c>
    </row>
    <row r="599" spans="3:5">
      <c r="C599" s="181" t="s">
        <v>570</v>
      </c>
      <c r="D599" s="181" t="s">
        <v>570</v>
      </c>
      <c r="E599" s="181" t="str">
        <f t="shared" si="22"/>
        <v/>
      </c>
    </row>
    <row r="600" spans="3:5">
      <c r="C600" s="181" t="s">
        <v>570</v>
      </c>
      <c r="D600" s="181" t="s">
        <v>570</v>
      </c>
      <c r="E600" s="181" t="str">
        <f t="shared" si="22"/>
        <v/>
      </c>
    </row>
    <row r="601" spans="3:5">
      <c r="C601" s="181" t="s">
        <v>570</v>
      </c>
      <c r="D601" s="181" t="s">
        <v>570</v>
      </c>
      <c r="E601" s="181" t="str">
        <f t="shared" si="22"/>
        <v/>
      </c>
    </row>
    <row r="602" spans="3:5">
      <c r="C602" s="181" t="s">
        <v>570</v>
      </c>
      <c r="D602" s="181" t="s">
        <v>570</v>
      </c>
      <c r="E602" s="181" t="str">
        <f t="shared" si="22"/>
        <v/>
      </c>
    </row>
    <row r="603" spans="3:5">
      <c r="C603" s="181" t="s">
        <v>570</v>
      </c>
      <c r="D603" s="181" t="s">
        <v>570</v>
      </c>
      <c r="E603" s="181" t="str">
        <f t="shared" si="22"/>
        <v/>
      </c>
    </row>
    <row r="604" spans="3:5">
      <c r="C604" s="181" t="s">
        <v>570</v>
      </c>
      <c r="D604" s="181" t="s">
        <v>570</v>
      </c>
      <c r="E604" s="181" t="str">
        <f t="shared" si="22"/>
        <v/>
      </c>
    </row>
    <row r="605" spans="3:5">
      <c r="C605" s="181" t="s">
        <v>570</v>
      </c>
      <c r="D605" s="181" t="s">
        <v>570</v>
      </c>
      <c r="E605" s="181" t="str">
        <f t="shared" si="22"/>
        <v/>
      </c>
    </row>
    <row r="606" spans="3:5">
      <c r="C606" s="181" t="s">
        <v>570</v>
      </c>
      <c r="D606" s="181" t="s">
        <v>570</v>
      </c>
      <c r="E606" s="181" t="str">
        <f t="shared" si="22"/>
        <v/>
      </c>
    </row>
    <row r="607" spans="3:5">
      <c r="C607" s="181" t="s">
        <v>570</v>
      </c>
      <c r="D607" s="181" t="s">
        <v>570</v>
      </c>
      <c r="E607" s="181" t="str">
        <f t="shared" si="22"/>
        <v/>
      </c>
    </row>
    <row r="608" spans="3:5">
      <c r="C608" s="181" t="s">
        <v>570</v>
      </c>
      <c r="D608" s="181" t="s">
        <v>570</v>
      </c>
      <c r="E608" s="181" t="str">
        <f t="shared" si="22"/>
        <v/>
      </c>
    </row>
    <row r="609" spans="3:5">
      <c r="C609" s="181" t="s">
        <v>570</v>
      </c>
      <c r="D609" s="181" t="s">
        <v>570</v>
      </c>
      <c r="E609" s="181" t="str">
        <f t="shared" si="22"/>
        <v/>
      </c>
    </row>
    <row r="610" spans="3:5">
      <c r="C610" s="181" t="s">
        <v>570</v>
      </c>
      <c r="D610" s="181" t="s">
        <v>570</v>
      </c>
      <c r="E610" s="181" t="str">
        <f t="shared" si="22"/>
        <v/>
      </c>
    </row>
    <row r="611" spans="3:5">
      <c r="C611" s="181" t="s">
        <v>570</v>
      </c>
      <c r="D611" s="181" t="s">
        <v>570</v>
      </c>
      <c r="E611" s="181" t="str">
        <f t="shared" si="22"/>
        <v/>
      </c>
    </row>
    <row r="612" spans="3:5">
      <c r="C612" s="181" t="s">
        <v>570</v>
      </c>
      <c r="D612" s="181" t="s">
        <v>570</v>
      </c>
      <c r="E612" s="181" t="str">
        <f t="shared" si="22"/>
        <v/>
      </c>
    </row>
    <row r="613" spans="3:5">
      <c r="C613" s="181" t="s">
        <v>570</v>
      </c>
      <c r="D613" s="181" t="s">
        <v>570</v>
      </c>
      <c r="E613" s="181" t="str">
        <f t="shared" si="22"/>
        <v/>
      </c>
    </row>
    <row r="614" spans="3:5">
      <c r="C614" s="181" t="s">
        <v>570</v>
      </c>
      <c r="D614" s="181" t="s">
        <v>570</v>
      </c>
      <c r="E614" s="181" t="str">
        <f t="shared" si="22"/>
        <v/>
      </c>
    </row>
    <row r="615" spans="3:5">
      <c r="C615" s="181" t="s">
        <v>570</v>
      </c>
      <c r="D615" s="181" t="s">
        <v>570</v>
      </c>
      <c r="E615" s="181" t="str">
        <f t="shared" si="22"/>
        <v/>
      </c>
    </row>
    <row r="616" spans="3:5">
      <c r="C616" s="181" t="s">
        <v>570</v>
      </c>
      <c r="D616" s="181" t="s">
        <v>570</v>
      </c>
      <c r="E616" s="181" t="str">
        <f t="shared" si="22"/>
        <v/>
      </c>
    </row>
    <row r="617" spans="3:5">
      <c r="C617" s="181" t="s">
        <v>570</v>
      </c>
      <c r="D617" s="181" t="s">
        <v>570</v>
      </c>
      <c r="E617" s="181" t="str">
        <f t="shared" si="22"/>
        <v/>
      </c>
    </row>
    <row r="618" spans="3:5">
      <c r="C618" s="181" t="s">
        <v>570</v>
      </c>
      <c r="D618" s="181" t="s">
        <v>570</v>
      </c>
      <c r="E618" s="181" t="str">
        <f t="shared" si="22"/>
        <v/>
      </c>
    </row>
    <row r="619" spans="3:5">
      <c r="C619" s="181" t="s">
        <v>570</v>
      </c>
      <c r="D619" s="181" t="s">
        <v>570</v>
      </c>
      <c r="E619" s="181" t="str">
        <f t="shared" si="22"/>
        <v/>
      </c>
    </row>
    <row r="620" spans="3:5">
      <c r="C620" s="181" t="s">
        <v>570</v>
      </c>
      <c r="D620" s="181" t="s">
        <v>570</v>
      </c>
      <c r="E620" s="181" t="str">
        <f t="shared" si="22"/>
        <v/>
      </c>
    </row>
    <row r="621" spans="3:5">
      <c r="C621" s="181" t="s">
        <v>570</v>
      </c>
      <c r="D621" s="181" t="s">
        <v>570</v>
      </c>
      <c r="E621" s="181" t="str">
        <f t="shared" si="22"/>
        <v/>
      </c>
    </row>
    <row r="622" spans="3:5">
      <c r="C622" s="181" t="s">
        <v>570</v>
      </c>
      <c r="D622" s="181" t="s">
        <v>570</v>
      </c>
      <c r="E622" s="181" t="str">
        <f t="shared" si="22"/>
        <v/>
      </c>
    </row>
    <row r="623" spans="3:5">
      <c r="C623" s="181" t="s">
        <v>570</v>
      </c>
      <c r="D623" s="181" t="s">
        <v>570</v>
      </c>
      <c r="E623" s="181" t="str">
        <f t="shared" si="22"/>
        <v/>
      </c>
    </row>
    <row r="624" spans="3:5">
      <c r="C624" s="181" t="s">
        <v>570</v>
      </c>
      <c r="D624" s="181" t="s">
        <v>570</v>
      </c>
      <c r="E624" s="181" t="str">
        <f t="shared" si="22"/>
        <v/>
      </c>
    </row>
    <row r="625" spans="3:5">
      <c r="C625" s="181" t="s">
        <v>570</v>
      </c>
      <c r="D625" s="181" t="s">
        <v>570</v>
      </c>
      <c r="E625" s="181" t="str">
        <f t="shared" si="22"/>
        <v/>
      </c>
    </row>
    <row r="626" spans="3:5">
      <c r="C626" s="181" t="s">
        <v>570</v>
      </c>
      <c r="D626" s="181" t="s">
        <v>570</v>
      </c>
      <c r="E626" s="181" t="str">
        <f t="shared" si="22"/>
        <v/>
      </c>
    </row>
    <row r="627" spans="3:5">
      <c r="C627" s="181" t="s">
        <v>570</v>
      </c>
      <c r="D627" s="181" t="s">
        <v>570</v>
      </c>
      <c r="E627" s="181" t="str">
        <f t="shared" si="22"/>
        <v/>
      </c>
    </row>
    <row r="628" spans="3:5">
      <c r="C628" s="181" t="s">
        <v>570</v>
      </c>
      <c r="D628" s="181" t="s">
        <v>570</v>
      </c>
      <c r="E628" s="181" t="str">
        <f t="shared" si="22"/>
        <v/>
      </c>
    </row>
    <row r="629" spans="3:5">
      <c r="C629" s="181" t="s">
        <v>570</v>
      </c>
      <c r="D629" s="181" t="s">
        <v>570</v>
      </c>
      <c r="E629" s="181" t="str">
        <f t="shared" si="22"/>
        <v/>
      </c>
    </row>
    <row r="630" spans="3:5">
      <c r="C630" s="181" t="s">
        <v>570</v>
      </c>
      <c r="D630" s="181" t="s">
        <v>570</v>
      </c>
      <c r="E630" s="181" t="str">
        <f t="shared" si="22"/>
        <v/>
      </c>
    </row>
    <row r="631" spans="3:5">
      <c r="C631" s="181" t="s">
        <v>570</v>
      </c>
      <c r="D631" s="181" t="s">
        <v>570</v>
      </c>
      <c r="E631" s="181" t="str">
        <f t="shared" si="22"/>
        <v/>
      </c>
    </row>
    <row r="632" spans="3:5">
      <c r="C632" s="181" t="s">
        <v>570</v>
      </c>
      <c r="D632" s="181" t="s">
        <v>570</v>
      </c>
      <c r="E632" s="181" t="str">
        <f t="shared" si="22"/>
        <v/>
      </c>
    </row>
    <row r="633" spans="3:5">
      <c r="C633" s="181" t="s">
        <v>570</v>
      </c>
      <c r="D633" s="181" t="s">
        <v>570</v>
      </c>
      <c r="E633" s="181" t="str">
        <f t="shared" si="22"/>
        <v/>
      </c>
    </row>
    <row r="634" spans="3:5">
      <c r="C634" s="181" t="s">
        <v>570</v>
      </c>
      <c r="D634" s="181" t="s">
        <v>570</v>
      </c>
      <c r="E634" s="181" t="str">
        <f t="shared" si="22"/>
        <v/>
      </c>
    </row>
    <row r="635" spans="3:5">
      <c r="C635" s="181" t="s">
        <v>570</v>
      </c>
      <c r="D635" s="181" t="s">
        <v>570</v>
      </c>
      <c r="E635" s="181" t="str">
        <f t="shared" si="22"/>
        <v/>
      </c>
    </row>
    <row r="636" spans="3:5">
      <c r="C636" s="181" t="s">
        <v>570</v>
      </c>
      <c r="D636" s="181" t="s">
        <v>570</v>
      </c>
      <c r="E636" s="181" t="str">
        <f t="shared" si="22"/>
        <v/>
      </c>
    </row>
    <row r="637" spans="3:5">
      <c r="C637" s="181" t="s">
        <v>570</v>
      </c>
      <c r="D637" s="181" t="s">
        <v>570</v>
      </c>
      <c r="E637" s="181" t="str">
        <f t="shared" si="22"/>
        <v/>
      </c>
    </row>
    <row r="638" spans="3:5">
      <c r="C638" s="181" t="s">
        <v>570</v>
      </c>
      <c r="D638" s="181" t="s">
        <v>570</v>
      </c>
      <c r="E638" s="181" t="str">
        <f t="shared" si="22"/>
        <v/>
      </c>
    </row>
    <row r="639" spans="3:5">
      <c r="C639" s="181" t="s">
        <v>570</v>
      </c>
      <c r="D639" s="181" t="s">
        <v>570</v>
      </c>
      <c r="E639" s="181" t="str">
        <f t="shared" si="22"/>
        <v/>
      </c>
    </row>
    <row r="640" spans="3:5">
      <c r="C640" s="181" t="s">
        <v>570</v>
      </c>
      <c r="D640" s="181" t="s">
        <v>570</v>
      </c>
      <c r="E640" s="181" t="str">
        <f t="shared" si="22"/>
        <v/>
      </c>
    </row>
    <row r="641" spans="3:5">
      <c r="C641" s="181" t="s">
        <v>570</v>
      </c>
      <c r="D641" s="181" t="s">
        <v>570</v>
      </c>
      <c r="E641" s="181" t="str">
        <f t="shared" si="22"/>
        <v/>
      </c>
    </row>
    <row r="642" spans="3:5">
      <c r="C642" s="181" t="s">
        <v>570</v>
      </c>
      <c r="D642" s="181" t="s">
        <v>570</v>
      </c>
      <c r="E642" s="181" t="str">
        <f t="shared" si="22"/>
        <v/>
      </c>
    </row>
    <row r="643" spans="3:5">
      <c r="C643" s="181" t="s">
        <v>570</v>
      </c>
      <c r="D643" s="181" t="s">
        <v>570</v>
      </c>
      <c r="E643" s="181" t="str">
        <f t="shared" si="22"/>
        <v/>
      </c>
    </row>
    <row r="644" spans="3:5">
      <c r="C644" s="181" t="s">
        <v>570</v>
      </c>
      <c r="D644" s="181" t="s">
        <v>570</v>
      </c>
      <c r="E644" s="181" t="str">
        <f t="shared" ref="E644:E707" si="23">IF(C644&lt;D644,C644,D644)</f>
        <v/>
      </c>
    </row>
    <row r="645" spans="3:5">
      <c r="C645" s="181" t="s">
        <v>570</v>
      </c>
      <c r="D645" s="181" t="s">
        <v>570</v>
      </c>
      <c r="E645" s="181" t="str">
        <f t="shared" si="23"/>
        <v/>
      </c>
    </row>
    <row r="646" spans="3:5">
      <c r="C646" s="181" t="s">
        <v>570</v>
      </c>
      <c r="D646" s="181" t="s">
        <v>570</v>
      </c>
      <c r="E646" s="181" t="str">
        <f t="shared" si="23"/>
        <v/>
      </c>
    </row>
    <row r="647" spans="3:5">
      <c r="C647" s="181" t="s">
        <v>570</v>
      </c>
      <c r="D647" s="181" t="s">
        <v>570</v>
      </c>
      <c r="E647" s="181" t="str">
        <f t="shared" si="23"/>
        <v/>
      </c>
    </row>
    <row r="648" spans="3:5">
      <c r="C648" s="181" t="s">
        <v>570</v>
      </c>
      <c r="D648" s="181" t="s">
        <v>570</v>
      </c>
      <c r="E648" s="181" t="str">
        <f t="shared" si="23"/>
        <v/>
      </c>
    </row>
    <row r="649" spans="3:5">
      <c r="C649" s="181" t="s">
        <v>570</v>
      </c>
      <c r="D649" s="181" t="s">
        <v>570</v>
      </c>
      <c r="E649" s="181" t="str">
        <f t="shared" si="23"/>
        <v/>
      </c>
    </row>
    <row r="650" spans="3:5">
      <c r="C650" s="181" t="s">
        <v>570</v>
      </c>
      <c r="D650" s="181" t="s">
        <v>570</v>
      </c>
      <c r="E650" s="181" t="str">
        <f t="shared" si="23"/>
        <v/>
      </c>
    </row>
    <row r="651" spans="3:5">
      <c r="C651" s="181" t="s">
        <v>570</v>
      </c>
      <c r="D651" s="181" t="s">
        <v>570</v>
      </c>
      <c r="E651" s="181" t="str">
        <f t="shared" si="23"/>
        <v/>
      </c>
    </row>
    <row r="652" spans="3:5">
      <c r="C652" s="181" t="s">
        <v>570</v>
      </c>
      <c r="D652" s="181" t="s">
        <v>570</v>
      </c>
      <c r="E652" s="181" t="str">
        <f t="shared" si="23"/>
        <v/>
      </c>
    </row>
    <row r="653" spans="3:5">
      <c r="C653" s="181" t="s">
        <v>570</v>
      </c>
      <c r="D653" s="181" t="s">
        <v>570</v>
      </c>
      <c r="E653" s="181" t="str">
        <f t="shared" si="23"/>
        <v/>
      </c>
    </row>
    <row r="654" spans="3:5">
      <c r="C654" s="181" t="s">
        <v>570</v>
      </c>
      <c r="D654" s="181" t="s">
        <v>570</v>
      </c>
      <c r="E654" s="181" t="str">
        <f t="shared" si="23"/>
        <v/>
      </c>
    </row>
    <row r="655" spans="3:5">
      <c r="C655" s="181" t="s">
        <v>570</v>
      </c>
      <c r="D655" s="181" t="s">
        <v>570</v>
      </c>
      <c r="E655" s="181" t="str">
        <f t="shared" si="23"/>
        <v/>
      </c>
    </row>
    <row r="656" spans="3:5">
      <c r="C656" s="181" t="s">
        <v>570</v>
      </c>
      <c r="D656" s="181" t="s">
        <v>570</v>
      </c>
      <c r="E656" s="181" t="str">
        <f t="shared" si="23"/>
        <v/>
      </c>
    </row>
    <row r="657" spans="3:5">
      <c r="C657" s="181" t="s">
        <v>570</v>
      </c>
      <c r="D657" s="181" t="s">
        <v>570</v>
      </c>
      <c r="E657" s="181" t="str">
        <f t="shared" si="23"/>
        <v/>
      </c>
    </row>
    <row r="658" spans="3:5">
      <c r="C658" s="181" t="s">
        <v>570</v>
      </c>
      <c r="D658" s="181" t="s">
        <v>570</v>
      </c>
      <c r="E658" s="181" t="str">
        <f t="shared" si="23"/>
        <v/>
      </c>
    </row>
    <row r="659" spans="3:5">
      <c r="C659" s="181" t="s">
        <v>570</v>
      </c>
      <c r="D659" s="181" t="s">
        <v>570</v>
      </c>
      <c r="E659" s="181" t="str">
        <f t="shared" si="23"/>
        <v/>
      </c>
    </row>
    <row r="660" spans="3:5">
      <c r="C660" s="181" t="s">
        <v>570</v>
      </c>
      <c r="D660" s="181" t="s">
        <v>570</v>
      </c>
      <c r="E660" s="181" t="str">
        <f t="shared" si="23"/>
        <v/>
      </c>
    </row>
    <row r="661" spans="3:5">
      <c r="C661" s="181" t="s">
        <v>570</v>
      </c>
      <c r="D661" s="181" t="s">
        <v>570</v>
      </c>
      <c r="E661" s="181" t="str">
        <f t="shared" si="23"/>
        <v/>
      </c>
    </row>
    <row r="662" spans="3:5">
      <c r="C662" s="181" t="s">
        <v>570</v>
      </c>
      <c r="D662" s="181" t="s">
        <v>570</v>
      </c>
      <c r="E662" s="181" t="str">
        <f t="shared" si="23"/>
        <v/>
      </c>
    </row>
    <row r="663" spans="3:5">
      <c r="C663" s="181" t="s">
        <v>570</v>
      </c>
      <c r="D663" s="181" t="s">
        <v>570</v>
      </c>
      <c r="E663" s="181" t="str">
        <f t="shared" si="23"/>
        <v/>
      </c>
    </row>
    <row r="664" spans="3:5">
      <c r="C664" s="181" t="s">
        <v>570</v>
      </c>
      <c r="D664" s="181" t="s">
        <v>570</v>
      </c>
      <c r="E664" s="181" t="str">
        <f t="shared" si="23"/>
        <v/>
      </c>
    </row>
    <row r="665" spans="3:5">
      <c r="C665" s="181" t="s">
        <v>570</v>
      </c>
      <c r="D665" s="181" t="s">
        <v>570</v>
      </c>
      <c r="E665" s="181" t="str">
        <f t="shared" si="23"/>
        <v/>
      </c>
    </row>
    <row r="666" spans="3:5">
      <c r="C666" s="181" t="s">
        <v>570</v>
      </c>
      <c r="D666" s="181" t="s">
        <v>570</v>
      </c>
      <c r="E666" s="181" t="str">
        <f t="shared" si="23"/>
        <v/>
      </c>
    </row>
    <row r="667" spans="3:5">
      <c r="C667" s="181" t="s">
        <v>570</v>
      </c>
      <c r="D667" s="181" t="s">
        <v>570</v>
      </c>
      <c r="E667" s="181" t="str">
        <f t="shared" si="23"/>
        <v/>
      </c>
    </row>
    <row r="668" spans="3:5">
      <c r="C668" s="181" t="s">
        <v>570</v>
      </c>
      <c r="D668" s="181" t="s">
        <v>570</v>
      </c>
      <c r="E668" s="181" t="str">
        <f t="shared" si="23"/>
        <v/>
      </c>
    </row>
    <row r="669" spans="3:5">
      <c r="C669" s="181" t="s">
        <v>570</v>
      </c>
      <c r="D669" s="181" t="s">
        <v>570</v>
      </c>
      <c r="E669" s="181" t="str">
        <f t="shared" si="23"/>
        <v/>
      </c>
    </row>
    <row r="670" spans="3:5">
      <c r="C670" s="181" t="s">
        <v>570</v>
      </c>
      <c r="D670" s="181" t="s">
        <v>570</v>
      </c>
      <c r="E670" s="181" t="str">
        <f t="shared" si="23"/>
        <v/>
      </c>
    </row>
    <row r="671" spans="3:5">
      <c r="C671" s="181" t="s">
        <v>570</v>
      </c>
      <c r="D671" s="181" t="s">
        <v>570</v>
      </c>
      <c r="E671" s="181" t="str">
        <f t="shared" si="23"/>
        <v/>
      </c>
    </row>
    <row r="672" spans="3:5">
      <c r="C672" s="181" t="s">
        <v>570</v>
      </c>
      <c r="D672" s="181" t="s">
        <v>570</v>
      </c>
      <c r="E672" s="181" t="str">
        <f t="shared" si="23"/>
        <v/>
      </c>
    </row>
    <row r="673" spans="3:5">
      <c r="C673" s="181" t="s">
        <v>570</v>
      </c>
      <c r="D673" s="181" t="s">
        <v>570</v>
      </c>
      <c r="E673" s="181" t="str">
        <f t="shared" si="23"/>
        <v/>
      </c>
    </row>
    <row r="674" spans="3:5">
      <c r="C674" s="181" t="s">
        <v>570</v>
      </c>
      <c r="D674" s="181" t="s">
        <v>570</v>
      </c>
      <c r="E674" s="181" t="str">
        <f t="shared" si="23"/>
        <v/>
      </c>
    </row>
    <row r="675" spans="3:5">
      <c r="C675" s="181" t="s">
        <v>570</v>
      </c>
      <c r="D675" s="181" t="s">
        <v>570</v>
      </c>
      <c r="E675" s="181" t="str">
        <f t="shared" si="23"/>
        <v/>
      </c>
    </row>
    <row r="676" spans="3:5">
      <c r="C676" s="181" t="s">
        <v>570</v>
      </c>
      <c r="D676" s="181" t="s">
        <v>570</v>
      </c>
      <c r="E676" s="181" t="str">
        <f t="shared" si="23"/>
        <v/>
      </c>
    </row>
    <row r="677" spans="3:5">
      <c r="C677" s="181" t="s">
        <v>570</v>
      </c>
      <c r="D677" s="181" t="s">
        <v>570</v>
      </c>
      <c r="E677" s="181" t="str">
        <f t="shared" si="23"/>
        <v/>
      </c>
    </row>
    <row r="678" spans="3:5">
      <c r="C678" s="181" t="s">
        <v>570</v>
      </c>
      <c r="D678" s="181" t="s">
        <v>570</v>
      </c>
      <c r="E678" s="181" t="str">
        <f t="shared" si="23"/>
        <v/>
      </c>
    </row>
    <row r="679" spans="3:5">
      <c r="C679" s="181" t="s">
        <v>570</v>
      </c>
      <c r="D679" s="181" t="s">
        <v>570</v>
      </c>
      <c r="E679" s="181" t="str">
        <f t="shared" si="23"/>
        <v/>
      </c>
    </row>
    <row r="680" spans="3:5">
      <c r="C680" s="181" t="s">
        <v>570</v>
      </c>
      <c r="D680" s="181" t="s">
        <v>570</v>
      </c>
      <c r="E680" s="181" t="str">
        <f t="shared" si="23"/>
        <v/>
      </c>
    </row>
    <row r="681" spans="3:5">
      <c r="C681" s="181" t="s">
        <v>570</v>
      </c>
      <c r="D681" s="181" t="s">
        <v>570</v>
      </c>
      <c r="E681" s="181" t="str">
        <f t="shared" si="23"/>
        <v/>
      </c>
    </row>
    <row r="682" spans="3:5">
      <c r="C682" s="181" t="s">
        <v>570</v>
      </c>
      <c r="D682" s="181" t="s">
        <v>570</v>
      </c>
      <c r="E682" s="181" t="str">
        <f t="shared" si="23"/>
        <v/>
      </c>
    </row>
    <row r="683" spans="3:5">
      <c r="C683" s="181" t="s">
        <v>570</v>
      </c>
      <c r="D683" s="181" t="s">
        <v>570</v>
      </c>
      <c r="E683" s="181" t="str">
        <f t="shared" si="23"/>
        <v/>
      </c>
    </row>
    <row r="684" spans="3:5">
      <c r="C684" s="181" t="s">
        <v>570</v>
      </c>
      <c r="D684" s="181" t="s">
        <v>570</v>
      </c>
      <c r="E684" s="181" t="str">
        <f t="shared" si="23"/>
        <v/>
      </c>
    </row>
    <row r="685" spans="3:5">
      <c r="C685" s="181" t="s">
        <v>570</v>
      </c>
      <c r="D685" s="181" t="s">
        <v>570</v>
      </c>
      <c r="E685" s="181" t="str">
        <f t="shared" si="23"/>
        <v/>
      </c>
    </row>
    <row r="686" spans="3:5">
      <c r="C686" s="181" t="s">
        <v>570</v>
      </c>
      <c r="D686" s="181" t="s">
        <v>570</v>
      </c>
      <c r="E686" s="181" t="str">
        <f t="shared" si="23"/>
        <v/>
      </c>
    </row>
    <row r="687" spans="3:5">
      <c r="C687" s="181" t="s">
        <v>570</v>
      </c>
      <c r="D687" s="181" t="s">
        <v>570</v>
      </c>
      <c r="E687" s="181" t="str">
        <f t="shared" si="23"/>
        <v/>
      </c>
    </row>
    <row r="688" spans="3:5">
      <c r="C688" s="181" t="s">
        <v>570</v>
      </c>
      <c r="D688" s="181" t="s">
        <v>570</v>
      </c>
      <c r="E688" s="181" t="str">
        <f t="shared" si="23"/>
        <v/>
      </c>
    </row>
    <row r="689" spans="3:5">
      <c r="C689" s="181" t="s">
        <v>570</v>
      </c>
      <c r="D689" s="181" t="s">
        <v>570</v>
      </c>
      <c r="E689" s="181" t="str">
        <f t="shared" si="23"/>
        <v/>
      </c>
    </row>
    <row r="690" spans="3:5">
      <c r="C690" s="181" t="s">
        <v>570</v>
      </c>
      <c r="D690" s="181" t="s">
        <v>570</v>
      </c>
      <c r="E690" s="181" t="str">
        <f t="shared" si="23"/>
        <v/>
      </c>
    </row>
    <row r="691" spans="3:5">
      <c r="C691" s="181" t="s">
        <v>570</v>
      </c>
      <c r="D691" s="181" t="s">
        <v>570</v>
      </c>
      <c r="E691" s="181" t="str">
        <f t="shared" si="23"/>
        <v/>
      </c>
    </row>
    <row r="692" spans="3:5">
      <c r="C692" s="181" t="s">
        <v>570</v>
      </c>
      <c r="D692" s="181" t="s">
        <v>570</v>
      </c>
      <c r="E692" s="181" t="str">
        <f t="shared" si="23"/>
        <v/>
      </c>
    </row>
    <row r="693" spans="3:5">
      <c r="C693" s="181" t="s">
        <v>570</v>
      </c>
      <c r="D693" s="181" t="s">
        <v>570</v>
      </c>
      <c r="E693" s="181" t="str">
        <f t="shared" si="23"/>
        <v/>
      </c>
    </row>
    <row r="694" spans="3:5">
      <c r="C694" s="181" t="s">
        <v>570</v>
      </c>
      <c r="D694" s="181" t="s">
        <v>570</v>
      </c>
      <c r="E694" s="181" t="str">
        <f t="shared" si="23"/>
        <v/>
      </c>
    </row>
    <row r="695" spans="3:5">
      <c r="C695" s="181" t="s">
        <v>570</v>
      </c>
      <c r="D695" s="181" t="s">
        <v>570</v>
      </c>
      <c r="E695" s="181" t="str">
        <f t="shared" si="23"/>
        <v/>
      </c>
    </row>
    <row r="696" spans="3:5">
      <c r="C696" s="181" t="s">
        <v>570</v>
      </c>
      <c r="D696" s="181" t="s">
        <v>570</v>
      </c>
      <c r="E696" s="181" t="str">
        <f t="shared" si="23"/>
        <v/>
      </c>
    </row>
    <row r="697" spans="3:5">
      <c r="C697" s="181" t="s">
        <v>570</v>
      </c>
      <c r="D697" s="181" t="s">
        <v>570</v>
      </c>
      <c r="E697" s="181" t="str">
        <f t="shared" si="23"/>
        <v/>
      </c>
    </row>
    <row r="698" spans="3:5">
      <c r="C698" s="181" t="s">
        <v>570</v>
      </c>
      <c r="D698" s="181" t="s">
        <v>570</v>
      </c>
      <c r="E698" s="181" t="str">
        <f t="shared" si="23"/>
        <v/>
      </c>
    </row>
    <row r="699" spans="3:5">
      <c r="C699" s="181" t="s">
        <v>570</v>
      </c>
      <c r="D699" s="181" t="s">
        <v>570</v>
      </c>
      <c r="E699" s="181" t="str">
        <f t="shared" si="23"/>
        <v/>
      </c>
    </row>
    <row r="700" spans="3:5">
      <c r="C700" s="181" t="s">
        <v>570</v>
      </c>
      <c r="D700" s="181" t="s">
        <v>570</v>
      </c>
      <c r="E700" s="181" t="str">
        <f t="shared" si="23"/>
        <v/>
      </c>
    </row>
    <row r="701" spans="3:5">
      <c r="C701" s="181" t="s">
        <v>570</v>
      </c>
      <c r="D701" s="181" t="s">
        <v>570</v>
      </c>
      <c r="E701" s="181" t="str">
        <f t="shared" si="23"/>
        <v/>
      </c>
    </row>
    <row r="702" spans="3:5">
      <c r="C702" s="181" t="s">
        <v>570</v>
      </c>
      <c r="D702" s="181" t="s">
        <v>570</v>
      </c>
      <c r="E702" s="181" t="str">
        <f t="shared" si="23"/>
        <v/>
      </c>
    </row>
    <row r="703" spans="3:5">
      <c r="C703" s="181" t="s">
        <v>570</v>
      </c>
      <c r="D703" s="181" t="s">
        <v>570</v>
      </c>
      <c r="E703" s="181" t="str">
        <f t="shared" si="23"/>
        <v/>
      </c>
    </row>
    <row r="704" spans="3:5">
      <c r="C704" s="181" t="s">
        <v>570</v>
      </c>
      <c r="D704" s="181" t="s">
        <v>570</v>
      </c>
      <c r="E704" s="181" t="str">
        <f t="shared" si="23"/>
        <v/>
      </c>
    </row>
    <row r="705" spans="3:5">
      <c r="C705" s="181" t="s">
        <v>570</v>
      </c>
      <c r="D705" s="181" t="s">
        <v>570</v>
      </c>
      <c r="E705" s="181" t="str">
        <f t="shared" si="23"/>
        <v/>
      </c>
    </row>
    <row r="706" spans="3:5">
      <c r="C706" s="181" t="s">
        <v>570</v>
      </c>
      <c r="D706" s="181" t="s">
        <v>570</v>
      </c>
      <c r="E706" s="181" t="str">
        <f t="shared" si="23"/>
        <v/>
      </c>
    </row>
    <row r="707" spans="3:5">
      <c r="C707" s="181" t="s">
        <v>570</v>
      </c>
      <c r="D707" s="181" t="s">
        <v>570</v>
      </c>
      <c r="E707" s="181" t="str">
        <f t="shared" si="23"/>
        <v/>
      </c>
    </row>
    <row r="708" spans="3:5">
      <c r="C708" s="181" t="s">
        <v>570</v>
      </c>
      <c r="D708" s="181" t="s">
        <v>570</v>
      </c>
      <c r="E708" s="181" t="str">
        <f t="shared" ref="E708:E771" si="24">IF(C708&lt;D708,C708,D708)</f>
        <v/>
      </c>
    </row>
    <row r="709" spans="3:5">
      <c r="C709" s="181" t="s">
        <v>570</v>
      </c>
      <c r="D709" s="181" t="s">
        <v>570</v>
      </c>
      <c r="E709" s="181" t="str">
        <f t="shared" si="24"/>
        <v/>
      </c>
    </row>
    <row r="710" spans="3:5">
      <c r="C710" s="181" t="s">
        <v>570</v>
      </c>
      <c r="D710" s="181" t="s">
        <v>570</v>
      </c>
      <c r="E710" s="181" t="str">
        <f t="shared" si="24"/>
        <v/>
      </c>
    </row>
    <row r="711" spans="3:5">
      <c r="C711" s="181" t="s">
        <v>570</v>
      </c>
      <c r="D711" s="181" t="s">
        <v>570</v>
      </c>
      <c r="E711" s="181" t="str">
        <f t="shared" si="24"/>
        <v/>
      </c>
    </row>
    <row r="712" spans="3:5">
      <c r="C712" s="181" t="s">
        <v>570</v>
      </c>
      <c r="D712" s="181" t="s">
        <v>570</v>
      </c>
      <c r="E712" s="181" t="str">
        <f t="shared" si="24"/>
        <v/>
      </c>
    </row>
    <row r="713" spans="3:5">
      <c r="C713" s="181" t="s">
        <v>570</v>
      </c>
      <c r="D713" s="181" t="s">
        <v>570</v>
      </c>
      <c r="E713" s="181" t="str">
        <f t="shared" si="24"/>
        <v/>
      </c>
    </row>
    <row r="714" spans="3:5">
      <c r="C714" s="181" t="s">
        <v>570</v>
      </c>
      <c r="D714" s="181" t="s">
        <v>570</v>
      </c>
      <c r="E714" s="181" t="str">
        <f t="shared" si="24"/>
        <v/>
      </c>
    </row>
    <row r="715" spans="3:5">
      <c r="C715" s="181" t="s">
        <v>570</v>
      </c>
      <c r="D715" s="181" t="s">
        <v>570</v>
      </c>
      <c r="E715" s="181" t="str">
        <f t="shared" si="24"/>
        <v/>
      </c>
    </row>
    <row r="716" spans="3:5">
      <c r="C716" s="181" t="s">
        <v>570</v>
      </c>
      <c r="D716" s="181" t="s">
        <v>570</v>
      </c>
      <c r="E716" s="181" t="str">
        <f t="shared" si="24"/>
        <v/>
      </c>
    </row>
    <row r="717" spans="3:5">
      <c r="C717" s="181" t="s">
        <v>570</v>
      </c>
      <c r="D717" s="181" t="s">
        <v>570</v>
      </c>
      <c r="E717" s="181" t="str">
        <f t="shared" si="24"/>
        <v/>
      </c>
    </row>
    <row r="718" spans="3:5">
      <c r="C718" s="181" t="s">
        <v>570</v>
      </c>
      <c r="D718" s="181" t="s">
        <v>570</v>
      </c>
      <c r="E718" s="181" t="str">
        <f t="shared" si="24"/>
        <v/>
      </c>
    </row>
    <row r="719" spans="3:5">
      <c r="C719" s="181" t="s">
        <v>570</v>
      </c>
      <c r="D719" s="181" t="s">
        <v>570</v>
      </c>
      <c r="E719" s="181" t="str">
        <f t="shared" si="24"/>
        <v/>
      </c>
    </row>
    <row r="720" spans="3:5">
      <c r="C720" s="181" t="s">
        <v>570</v>
      </c>
      <c r="D720" s="181" t="s">
        <v>570</v>
      </c>
      <c r="E720" s="181" t="str">
        <f t="shared" si="24"/>
        <v/>
      </c>
    </row>
    <row r="721" spans="3:5">
      <c r="C721" s="181" t="s">
        <v>570</v>
      </c>
      <c r="D721" s="181" t="s">
        <v>570</v>
      </c>
      <c r="E721" s="181" t="str">
        <f t="shared" si="24"/>
        <v/>
      </c>
    </row>
    <row r="722" spans="3:5">
      <c r="C722" s="181" t="s">
        <v>570</v>
      </c>
      <c r="D722" s="181" t="s">
        <v>570</v>
      </c>
      <c r="E722" s="181" t="str">
        <f t="shared" si="24"/>
        <v/>
      </c>
    </row>
    <row r="723" spans="3:5">
      <c r="C723" s="181" t="s">
        <v>570</v>
      </c>
      <c r="D723" s="181" t="s">
        <v>570</v>
      </c>
      <c r="E723" s="181" t="str">
        <f t="shared" si="24"/>
        <v/>
      </c>
    </row>
    <row r="724" spans="3:5">
      <c r="C724" s="181" t="s">
        <v>570</v>
      </c>
      <c r="D724" s="181" t="s">
        <v>570</v>
      </c>
      <c r="E724" s="181" t="str">
        <f t="shared" si="24"/>
        <v/>
      </c>
    </row>
    <row r="725" spans="3:5">
      <c r="C725" s="181" t="s">
        <v>570</v>
      </c>
      <c r="D725" s="181" t="s">
        <v>570</v>
      </c>
      <c r="E725" s="181" t="str">
        <f t="shared" si="24"/>
        <v/>
      </c>
    </row>
    <row r="726" spans="3:5">
      <c r="C726" s="181" t="s">
        <v>570</v>
      </c>
      <c r="D726" s="181" t="s">
        <v>570</v>
      </c>
      <c r="E726" s="181" t="str">
        <f t="shared" si="24"/>
        <v/>
      </c>
    </row>
    <row r="727" spans="3:5">
      <c r="C727" s="181" t="s">
        <v>570</v>
      </c>
      <c r="D727" s="181" t="s">
        <v>570</v>
      </c>
      <c r="E727" s="181" t="str">
        <f t="shared" si="24"/>
        <v/>
      </c>
    </row>
    <row r="728" spans="3:5">
      <c r="C728" s="181" t="s">
        <v>570</v>
      </c>
      <c r="D728" s="181" t="s">
        <v>570</v>
      </c>
      <c r="E728" s="181" t="str">
        <f t="shared" si="24"/>
        <v/>
      </c>
    </row>
    <row r="729" spans="3:5">
      <c r="C729" s="181" t="s">
        <v>570</v>
      </c>
      <c r="D729" s="181" t="s">
        <v>570</v>
      </c>
      <c r="E729" s="181" t="str">
        <f t="shared" si="24"/>
        <v/>
      </c>
    </row>
    <row r="730" spans="3:5">
      <c r="C730" s="181" t="s">
        <v>570</v>
      </c>
      <c r="D730" s="181" t="s">
        <v>570</v>
      </c>
      <c r="E730" s="181" t="str">
        <f t="shared" si="24"/>
        <v/>
      </c>
    </row>
    <row r="731" spans="3:5">
      <c r="C731" s="181" t="s">
        <v>570</v>
      </c>
      <c r="D731" s="181" t="s">
        <v>570</v>
      </c>
      <c r="E731" s="181" t="str">
        <f t="shared" si="24"/>
        <v/>
      </c>
    </row>
    <row r="732" spans="3:5">
      <c r="C732" s="181" t="s">
        <v>570</v>
      </c>
      <c r="D732" s="181" t="s">
        <v>570</v>
      </c>
      <c r="E732" s="181" t="str">
        <f t="shared" si="24"/>
        <v/>
      </c>
    </row>
    <row r="733" spans="3:5">
      <c r="C733" s="181" t="s">
        <v>570</v>
      </c>
      <c r="D733" s="181" t="s">
        <v>570</v>
      </c>
      <c r="E733" s="181" t="str">
        <f t="shared" si="24"/>
        <v/>
      </c>
    </row>
    <row r="734" spans="3:5">
      <c r="C734" s="181" t="s">
        <v>570</v>
      </c>
      <c r="D734" s="181" t="s">
        <v>570</v>
      </c>
      <c r="E734" s="181" t="str">
        <f t="shared" si="24"/>
        <v/>
      </c>
    </row>
    <row r="735" spans="3:5">
      <c r="C735" s="181" t="s">
        <v>570</v>
      </c>
      <c r="D735" s="181" t="s">
        <v>570</v>
      </c>
      <c r="E735" s="181" t="str">
        <f t="shared" si="24"/>
        <v/>
      </c>
    </row>
    <row r="736" spans="3:5">
      <c r="C736" s="181" t="s">
        <v>570</v>
      </c>
      <c r="D736" s="181" t="s">
        <v>570</v>
      </c>
      <c r="E736" s="181" t="str">
        <f t="shared" si="24"/>
        <v/>
      </c>
    </row>
    <row r="737" spans="3:5">
      <c r="C737" s="181" t="s">
        <v>570</v>
      </c>
      <c r="D737" s="181" t="s">
        <v>570</v>
      </c>
      <c r="E737" s="181" t="str">
        <f t="shared" si="24"/>
        <v/>
      </c>
    </row>
    <row r="738" spans="3:5">
      <c r="C738" s="181" t="s">
        <v>570</v>
      </c>
      <c r="D738" s="181" t="s">
        <v>570</v>
      </c>
      <c r="E738" s="181" t="str">
        <f t="shared" si="24"/>
        <v/>
      </c>
    </row>
    <row r="739" spans="3:5">
      <c r="C739" s="181" t="s">
        <v>570</v>
      </c>
      <c r="D739" s="181" t="s">
        <v>570</v>
      </c>
      <c r="E739" s="181" t="str">
        <f t="shared" si="24"/>
        <v/>
      </c>
    </row>
    <row r="740" spans="3:5">
      <c r="C740" s="181" t="s">
        <v>570</v>
      </c>
      <c r="D740" s="181" t="s">
        <v>570</v>
      </c>
      <c r="E740" s="181" t="str">
        <f t="shared" si="24"/>
        <v/>
      </c>
    </row>
    <row r="741" spans="3:5">
      <c r="C741" s="181" t="s">
        <v>570</v>
      </c>
      <c r="D741" s="181" t="s">
        <v>570</v>
      </c>
      <c r="E741" s="181" t="str">
        <f t="shared" si="24"/>
        <v/>
      </c>
    </row>
    <row r="742" spans="3:5">
      <c r="C742" s="181" t="s">
        <v>570</v>
      </c>
      <c r="D742" s="181" t="s">
        <v>570</v>
      </c>
      <c r="E742" s="181" t="str">
        <f t="shared" si="24"/>
        <v/>
      </c>
    </row>
    <row r="743" spans="3:5">
      <c r="C743" s="181" t="s">
        <v>570</v>
      </c>
      <c r="D743" s="181" t="s">
        <v>570</v>
      </c>
      <c r="E743" s="181" t="str">
        <f t="shared" si="24"/>
        <v/>
      </c>
    </row>
    <row r="744" spans="3:5">
      <c r="C744" s="181" t="s">
        <v>570</v>
      </c>
      <c r="D744" s="181" t="s">
        <v>570</v>
      </c>
      <c r="E744" s="181" t="str">
        <f t="shared" si="24"/>
        <v/>
      </c>
    </row>
    <row r="745" spans="3:5">
      <c r="C745" s="181" t="s">
        <v>570</v>
      </c>
      <c r="D745" s="181" t="s">
        <v>570</v>
      </c>
      <c r="E745" s="181" t="str">
        <f t="shared" si="24"/>
        <v/>
      </c>
    </row>
    <row r="746" spans="3:5">
      <c r="C746" s="181" t="s">
        <v>570</v>
      </c>
      <c r="D746" s="181" t="s">
        <v>570</v>
      </c>
      <c r="E746" s="181" t="str">
        <f t="shared" si="24"/>
        <v/>
      </c>
    </row>
    <row r="747" spans="3:5">
      <c r="C747" s="181" t="s">
        <v>570</v>
      </c>
      <c r="D747" s="181" t="s">
        <v>570</v>
      </c>
      <c r="E747" s="181" t="str">
        <f t="shared" si="24"/>
        <v/>
      </c>
    </row>
    <row r="748" spans="3:5">
      <c r="C748" s="181" t="s">
        <v>570</v>
      </c>
      <c r="D748" s="181" t="s">
        <v>570</v>
      </c>
      <c r="E748" s="181" t="str">
        <f t="shared" si="24"/>
        <v/>
      </c>
    </row>
    <row r="749" spans="3:5">
      <c r="C749" s="181" t="s">
        <v>570</v>
      </c>
      <c r="D749" s="181" t="s">
        <v>570</v>
      </c>
      <c r="E749" s="181" t="str">
        <f t="shared" si="24"/>
        <v/>
      </c>
    </row>
    <row r="750" spans="3:5">
      <c r="C750" s="181" t="s">
        <v>570</v>
      </c>
      <c r="D750" s="181" t="s">
        <v>570</v>
      </c>
      <c r="E750" s="181" t="str">
        <f t="shared" si="24"/>
        <v/>
      </c>
    </row>
    <row r="751" spans="3:5">
      <c r="C751" s="181" t="s">
        <v>570</v>
      </c>
      <c r="D751" s="181" t="s">
        <v>570</v>
      </c>
      <c r="E751" s="181" t="str">
        <f t="shared" si="24"/>
        <v/>
      </c>
    </row>
    <row r="752" spans="3:5">
      <c r="C752" s="181" t="s">
        <v>570</v>
      </c>
      <c r="D752" s="181" t="s">
        <v>570</v>
      </c>
      <c r="E752" s="181" t="str">
        <f t="shared" si="24"/>
        <v/>
      </c>
    </row>
    <row r="753" spans="3:5">
      <c r="C753" s="181" t="s">
        <v>570</v>
      </c>
      <c r="D753" s="181" t="s">
        <v>570</v>
      </c>
      <c r="E753" s="181" t="str">
        <f t="shared" si="24"/>
        <v/>
      </c>
    </row>
    <row r="754" spans="3:5">
      <c r="C754" s="181" t="s">
        <v>570</v>
      </c>
      <c r="D754" s="181" t="s">
        <v>570</v>
      </c>
      <c r="E754" s="181" t="str">
        <f t="shared" si="24"/>
        <v/>
      </c>
    </row>
    <row r="755" spans="3:5">
      <c r="C755" s="181" t="s">
        <v>570</v>
      </c>
      <c r="D755" s="181" t="s">
        <v>570</v>
      </c>
      <c r="E755" s="181" t="str">
        <f t="shared" si="24"/>
        <v/>
      </c>
    </row>
    <row r="756" spans="3:5">
      <c r="C756" s="181" t="s">
        <v>570</v>
      </c>
      <c r="D756" s="181" t="s">
        <v>570</v>
      </c>
      <c r="E756" s="181" t="str">
        <f t="shared" si="24"/>
        <v/>
      </c>
    </row>
    <row r="757" spans="3:5">
      <c r="C757" s="181" t="s">
        <v>570</v>
      </c>
      <c r="D757" s="181" t="s">
        <v>570</v>
      </c>
      <c r="E757" s="181" t="str">
        <f t="shared" si="24"/>
        <v/>
      </c>
    </row>
    <row r="758" spans="3:5">
      <c r="C758" s="181" t="s">
        <v>570</v>
      </c>
      <c r="D758" s="181" t="s">
        <v>570</v>
      </c>
      <c r="E758" s="181" t="str">
        <f t="shared" si="24"/>
        <v/>
      </c>
    </row>
    <row r="759" spans="3:5">
      <c r="C759" s="181" t="s">
        <v>570</v>
      </c>
      <c r="D759" s="181" t="s">
        <v>570</v>
      </c>
      <c r="E759" s="181" t="str">
        <f t="shared" si="24"/>
        <v/>
      </c>
    </row>
    <row r="760" spans="3:5">
      <c r="C760" s="181" t="s">
        <v>570</v>
      </c>
      <c r="D760" s="181" t="s">
        <v>570</v>
      </c>
      <c r="E760" s="181" t="str">
        <f t="shared" si="24"/>
        <v/>
      </c>
    </row>
    <row r="761" spans="3:5">
      <c r="C761" s="181" t="s">
        <v>570</v>
      </c>
      <c r="D761" s="181" t="s">
        <v>570</v>
      </c>
      <c r="E761" s="181" t="str">
        <f t="shared" si="24"/>
        <v/>
      </c>
    </row>
    <row r="762" spans="3:5">
      <c r="C762" s="181" t="s">
        <v>570</v>
      </c>
      <c r="D762" s="181" t="s">
        <v>570</v>
      </c>
      <c r="E762" s="181" t="str">
        <f t="shared" si="24"/>
        <v/>
      </c>
    </row>
    <row r="763" spans="3:5">
      <c r="C763" s="181" t="s">
        <v>570</v>
      </c>
      <c r="D763" s="181" t="s">
        <v>570</v>
      </c>
      <c r="E763" s="181" t="str">
        <f t="shared" si="24"/>
        <v/>
      </c>
    </row>
    <row r="764" spans="3:5">
      <c r="C764" s="181" t="s">
        <v>570</v>
      </c>
      <c r="D764" s="181" t="s">
        <v>570</v>
      </c>
      <c r="E764" s="181" t="str">
        <f t="shared" si="24"/>
        <v/>
      </c>
    </row>
    <row r="765" spans="3:5">
      <c r="C765" s="181" t="s">
        <v>570</v>
      </c>
      <c r="D765" s="181" t="s">
        <v>570</v>
      </c>
      <c r="E765" s="181" t="str">
        <f t="shared" si="24"/>
        <v/>
      </c>
    </row>
    <row r="766" spans="3:5">
      <c r="C766" s="181" t="s">
        <v>570</v>
      </c>
      <c r="D766" s="181" t="s">
        <v>570</v>
      </c>
      <c r="E766" s="181" t="str">
        <f t="shared" si="24"/>
        <v/>
      </c>
    </row>
    <row r="767" spans="3:5">
      <c r="C767" s="181" t="s">
        <v>570</v>
      </c>
      <c r="D767" s="181" t="s">
        <v>570</v>
      </c>
      <c r="E767" s="181" t="str">
        <f t="shared" si="24"/>
        <v/>
      </c>
    </row>
    <row r="768" spans="3:5">
      <c r="C768" s="181" t="s">
        <v>570</v>
      </c>
      <c r="D768" s="181" t="s">
        <v>570</v>
      </c>
      <c r="E768" s="181" t="str">
        <f t="shared" si="24"/>
        <v/>
      </c>
    </row>
    <row r="769" spans="3:5">
      <c r="C769" s="181" t="s">
        <v>570</v>
      </c>
      <c r="D769" s="181" t="s">
        <v>570</v>
      </c>
      <c r="E769" s="181" t="str">
        <f t="shared" si="24"/>
        <v/>
      </c>
    </row>
    <row r="770" spans="3:5">
      <c r="C770" s="181" t="s">
        <v>570</v>
      </c>
      <c r="D770" s="181" t="s">
        <v>570</v>
      </c>
      <c r="E770" s="181" t="str">
        <f t="shared" si="24"/>
        <v/>
      </c>
    </row>
    <row r="771" spans="3:5">
      <c r="C771" s="181" t="s">
        <v>570</v>
      </c>
      <c r="D771" s="181" t="s">
        <v>570</v>
      </c>
      <c r="E771" s="181" t="str">
        <f t="shared" si="24"/>
        <v/>
      </c>
    </row>
    <row r="772" spans="3:5">
      <c r="C772" s="181" t="s">
        <v>570</v>
      </c>
      <c r="D772" s="181" t="s">
        <v>570</v>
      </c>
      <c r="E772" s="181" t="str">
        <f t="shared" ref="E772:E835" si="25">IF(C772&lt;D772,C772,D772)</f>
        <v/>
      </c>
    </row>
    <row r="773" spans="3:5">
      <c r="C773" s="181" t="s">
        <v>570</v>
      </c>
      <c r="D773" s="181" t="s">
        <v>570</v>
      </c>
      <c r="E773" s="181" t="str">
        <f t="shared" si="25"/>
        <v/>
      </c>
    </row>
    <row r="774" spans="3:5">
      <c r="C774" s="181" t="s">
        <v>570</v>
      </c>
      <c r="D774" s="181" t="s">
        <v>570</v>
      </c>
      <c r="E774" s="181" t="str">
        <f t="shared" si="25"/>
        <v/>
      </c>
    </row>
    <row r="775" spans="3:5">
      <c r="C775" s="181" t="s">
        <v>570</v>
      </c>
      <c r="D775" s="181" t="s">
        <v>570</v>
      </c>
      <c r="E775" s="181" t="str">
        <f t="shared" si="25"/>
        <v/>
      </c>
    </row>
    <row r="776" spans="3:5">
      <c r="C776" s="181" t="s">
        <v>570</v>
      </c>
      <c r="D776" s="181" t="s">
        <v>570</v>
      </c>
      <c r="E776" s="181" t="str">
        <f t="shared" si="25"/>
        <v/>
      </c>
    </row>
    <row r="777" spans="3:5">
      <c r="C777" s="181" t="s">
        <v>570</v>
      </c>
      <c r="D777" s="181" t="s">
        <v>570</v>
      </c>
      <c r="E777" s="181" t="str">
        <f t="shared" si="25"/>
        <v/>
      </c>
    </row>
    <row r="778" spans="3:5">
      <c r="C778" s="181" t="s">
        <v>570</v>
      </c>
      <c r="D778" s="181" t="s">
        <v>570</v>
      </c>
      <c r="E778" s="181" t="str">
        <f t="shared" si="25"/>
        <v/>
      </c>
    </row>
    <row r="779" spans="3:5">
      <c r="C779" s="181" t="s">
        <v>570</v>
      </c>
      <c r="D779" s="181" t="s">
        <v>570</v>
      </c>
      <c r="E779" s="181" t="str">
        <f t="shared" si="25"/>
        <v/>
      </c>
    </row>
    <row r="780" spans="3:5">
      <c r="C780" s="181" t="s">
        <v>570</v>
      </c>
      <c r="D780" s="181" t="s">
        <v>570</v>
      </c>
      <c r="E780" s="181" t="str">
        <f t="shared" si="25"/>
        <v/>
      </c>
    </row>
    <row r="781" spans="3:5">
      <c r="C781" s="181" t="s">
        <v>570</v>
      </c>
      <c r="D781" s="181" t="s">
        <v>570</v>
      </c>
      <c r="E781" s="181" t="str">
        <f t="shared" si="25"/>
        <v/>
      </c>
    </row>
    <row r="782" spans="3:5">
      <c r="C782" s="181" t="s">
        <v>570</v>
      </c>
      <c r="D782" s="181" t="s">
        <v>570</v>
      </c>
      <c r="E782" s="181" t="str">
        <f t="shared" si="25"/>
        <v/>
      </c>
    </row>
    <row r="783" spans="3:5">
      <c r="C783" s="181" t="s">
        <v>570</v>
      </c>
      <c r="D783" s="181" t="s">
        <v>570</v>
      </c>
      <c r="E783" s="181" t="str">
        <f t="shared" si="25"/>
        <v/>
      </c>
    </row>
    <row r="784" spans="3:5">
      <c r="C784" s="181" t="s">
        <v>570</v>
      </c>
      <c r="D784" s="181" t="s">
        <v>570</v>
      </c>
      <c r="E784" s="181" t="str">
        <f t="shared" si="25"/>
        <v/>
      </c>
    </row>
    <row r="785" spans="3:5">
      <c r="C785" s="181" t="s">
        <v>570</v>
      </c>
      <c r="D785" s="181" t="s">
        <v>570</v>
      </c>
      <c r="E785" s="181" t="str">
        <f t="shared" si="25"/>
        <v/>
      </c>
    </row>
    <row r="786" spans="3:5">
      <c r="C786" s="181" t="s">
        <v>570</v>
      </c>
      <c r="D786" s="181" t="s">
        <v>570</v>
      </c>
      <c r="E786" s="181" t="str">
        <f t="shared" si="25"/>
        <v/>
      </c>
    </row>
    <row r="787" spans="3:5">
      <c r="C787" s="181" t="s">
        <v>570</v>
      </c>
      <c r="D787" s="181" t="s">
        <v>570</v>
      </c>
      <c r="E787" s="181" t="str">
        <f t="shared" si="25"/>
        <v/>
      </c>
    </row>
    <row r="788" spans="3:5">
      <c r="C788" s="181" t="s">
        <v>570</v>
      </c>
      <c r="D788" s="181" t="s">
        <v>570</v>
      </c>
      <c r="E788" s="181" t="str">
        <f t="shared" si="25"/>
        <v/>
      </c>
    </row>
    <row r="789" spans="3:5">
      <c r="C789" s="181" t="s">
        <v>570</v>
      </c>
      <c r="D789" s="181" t="s">
        <v>570</v>
      </c>
      <c r="E789" s="181" t="str">
        <f t="shared" si="25"/>
        <v/>
      </c>
    </row>
    <row r="790" spans="3:5">
      <c r="C790" s="181" t="s">
        <v>570</v>
      </c>
      <c r="D790" s="181" t="s">
        <v>570</v>
      </c>
      <c r="E790" s="181" t="str">
        <f t="shared" si="25"/>
        <v/>
      </c>
    </row>
    <row r="791" spans="3:5">
      <c r="C791" s="181" t="s">
        <v>570</v>
      </c>
      <c r="D791" s="181" t="s">
        <v>570</v>
      </c>
      <c r="E791" s="181" t="str">
        <f t="shared" si="25"/>
        <v/>
      </c>
    </row>
    <row r="792" spans="3:5">
      <c r="C792" s="181" t="s">
        <v>570</v>
      </c>
      <c r="D792" s="181" t="s">
        <v>570</v>
      </c>
      <c r="E792" s="181" t="str">
        <f t="shared" si="25"/>
        <v/>
      </c>
    </row>
    <row r="793" spans="3:5">
      <c r="C793" s="181" t="s">
        <v>570</v>
      </c>
      <c r="D793" s="181" t="s">
        <v>570</v>
      </c>
      <c r="E793" s="181" t="str">
        <f t="shared" si="25"/>
        <v/>
      </c>
    </row>
    <row r="794" spans="3:5">
      <c r="C794" s="181" t="s">
        <v>570</v>
      </c>
      <c r="D794" s="181" t="s">
        <v>570</v>
      </c>
      <c r="E794" s="181" t="str">
        <f t="shared" si="25"/>
        <v/>
      </c>
    </row>
    <row r="795" spans="3:5">
      <c r="C795" s="181" t="s">
        <v>570</v>
      </c>
      <c r="D795" s="181" t="s">
        <v>570</v>
      </c>
      <c r="E795" s="181" t="str">
        <f t="shared" si="25"/>
        <v/>
      </c>
    </row>
    <row r="796" spans="3:5">
      <c r="C796" s="181" t="s">
        <v>570</v>
      </c>
      <c r="D796" s="181" t="s">
        <v>570</v>
      </c>
      <c r="E796" s="181" t="str">
        <f t="shared" si="25"/>
        <v/>
      </c>
    </row>
    <row r="797" spans="3:5">
      <c r="C797" s="181" t="s">
        <v>570</v>
      </c>
      <c r="D797" s="181" t="s">
        <v>570</v>
      </c>
      <c r="E797" s="181" t="str">
        <f t="shared" si="25"/>
        <v/>
      </c>
    </row>
    <row r="798" spans="3:5">
      <c r="C798" s="181" t="s">
        <v>570</v>
      </c>
      <c r="D798" s="181" t="s">
        <v>570</v>
      </c>
      <c r="E798" s="181" t="str">
        <f t="shared" si="25"/>
        <v/>
      </c>
    </row>
    <row r="799" spans="3:5">
      <c r="C799" s="181" t="s">
        <v>570</v>
      </c>
      <c r="D799" s="181" t="s">
        <v>570</v>
      </c>
      <c r="E799" s="181" t="str">
        <f t="shared" si="25"/>
        <v/>
      </c>
    </row>
    <row r="800" spans="3:5">
      <c r="C800" s="181" t="s">
        <v>570</v>
      </c>
      <c r="D800" s="181" t="s">
        <v>570</v>
      </c>
      <c r="E800" s="181" t="str">
        <f t="shared" si="25"/>
        <v/>
      </c>
    </row>
    <row r="801" spans="3:5">
      <c r="C801" s="181" t="s">
        <v>570</v>
      </c>
      <c r="D801" s="181" t="s">
        <v>570</v>
      </c>
      <c r="E801" s="181" t="str">
        <f t="shared" si="25"/>
        <v/>
      </c>
    </row>
    <row r="802" spans="3:5">
      <c r="C802" s="181" t="s">
        <v>570</v>
      </c>
      <c r="D802" s="181" t="s">
        <v>570</v>
      </c>
      <c r="E802" s="181" t="str">
        <f t="shared" si="25"/>
        <v/>
      </c>
    </row>
    <row r="803" spans="3:5">
      <c r="C803" s="181" t="s">
        <v>570</v>
      </c>
      <c r="D803" s="181" t="s">
        <v>570</v>
      </c>
      <c r="E803" s="181" t="str">
        <f t="shared" si="25"/>
        <v/>
      </c>
    </row>
    <row r="804" spans="3:5">
      <c r="C804" s="181" t="s">
        <v>570</v>
      </c>
      <c r="D804" s="181" t="s">
        <v>570</v>
      </c>
      <c r="E804" s="181" t="str">
        <f t="shared" si="25"/>
        <v/>
      </c>
    </row>
    <row r="805" spans="3:5">
      <c r="C805" s="181" t="s">
        <v>570</v>
      </c>
      <c r="D805" s="181" t="s">
        <v>570</v>
      </c>
      <c r="E805" s="181" t="str">
        <f t="shared" si="25"/>
        <v/>
      </c>
    </row>
    <row r="806" spans="3:5">
      <c r="C806" s="181" t="s">
        <v>570</v>
      </c>
      <c r="D806" s="181" t="s">
        <v>570</v>
      </c>
      <c r="E806" s="181" t="str">
        <f t="shared" si="25"/>
        <v/>
      </c>
    </row>
    <row r="807" spans="3:5">
      <c r="C807" s="181" t="s">
        <v>570</v>
      </c>
      <c r="D807" s="181" t="s">
        <v>570</v>
      </c>
      <c r="E807" s="181" t="str">
        <f t="shared" si="25"/>
        <v/>
      </c>
    </row>
    <row r="808" spans="3:5">
      <c r="C808" s="181" t="s">
        <v>570</v>
      </c>
      <c r="D808" s="181" t="s">
        <v>570</v>
      </c>
      <c r="E808" s="181" t="str">
        <f t="shared" si="25"/>
        <v/>
      </c>
    </row>
    <row r="809" spans="3:5">
      <c r="C809" s="181" t="s">
        <v>570</v>
      </c>
      <c r="D809" s="181" t="s">
        <v>570</v>
      </c>
      <c r="E809" s="181" t="str">
        <f t="shared" si="25"/>
        <v/>
      </c>
    </row>
    <row r="810" spans="3:5">
      <c r="C810" s="181" t="s">
        <v>570</v>
      </c>
      <c r="D810" s="181" t="s">
        <v>570</v>
      </c>
      <c r="E810" s="181" t="str">
        <f t="shared" si="25"/>
        <v/>
      </c>
    </row>
    <row r="811" spans="3:5">
      <c r="C811" s="181" t="s">
        <v>570</v>
      </c>
      <c r="D811" s="181" t="s">
        <v>570</v>
      </c>
      <c r="E811" s="181" t="str">
        <f t="shared" si="25"/>
        <v/>
      </c>
    </row>
    <row r="812" spans="3:5">
      <c r="C812" s="181" t="s">
        <v>570</v>
      </c>
      <c r="D812" s="181" t="s">
        <v>570</v>
      </c>
      <c r="E812" s="181" t="str">
        <f t="shared" si="25"/>
        <v/>
      </c>
    </row>
    <row r="813" spans="3:5">
      <c r="C813" s="181" t="s">
        <v>570</v>
      </c>
      <c r="D813" s="181" t="s">
        <v>570</v>
      </c>
      <c r="E813" s="181" t="str">
        <f t="shared" si="25"/>
        <v/>
      </c>
    </row>
    <row r="814" spans="3:5">
      <c r="C814" s="181" t="s">
        <v>570</v>
      </c>
      <c r="D814" s="181" t="s">
        <v>570</v>
      </c>
      <c r="E814" s="181" t="str">
        <f t="shared" si="25"/>
        <v/>
      </c>
    </row>
    <row r="815" spans="3:5">
      <c r="C815" s="181" t="s">
        <v>570</v>
      </c>
      <c r="D815" s="181" t="s">
        <v>570</v>
      </c>
      <c r="E815" s="181" t="str">
        <f t="shared" si="25"/>
        <v/>
      </c>
    </row>
    <row r="816" spans="3:5">
      <c r="C816" s="181" t="s">
        <v>570</v>
      </c>
      <c r="D816" s="181" t="s">
        <v>570</v>
      </c>
      <c r="E816" s="181" t="str">
        <f t="shared" si="25"/>
        <v/>
      </c>
    </row>
    <row r="817" spans="3:5">
      <c r="C817" s="181" t="s">
        <v>570</v>
      </c>
      <c r="D817" s="181" t="s">
        <v>570</v>
      </c>
      <c r="E817" s="181" t="str">
        <f t="shared" si="25"/>
        <v/>
      </c>
    </row>
    <row r="818" spans="3:5">
      <c r="C818" s="181" t="s">
        <v>570</v>
      </c>
      <c r="D818" s="181" t="s">
        <v>570</v>
      </c>
      <c r="E818" s="181" t="str">
        <f t="shared" si="25"/>
        <v/>
      </c>
    </row>
    <row r="819" spans="3:5">
      <c r="C819" s="181" t="s">
        <v>570</v>
      </c>
      <c r="D819" s="181" t="s">
        <v>570</v>
      </c>
      <c r="E819" s="181" t="str">
        <f t="shared" si="25"/>
        <v/>
      </c>
    </row>
    <row r="820" spans="3:5">
      <c r="C820" s="181" t="s">
        <v>570</v>
      </c>
      <c r="D820" s="181" t="s">
        <v>570</v>
      </c>
      <c r="E820" s="181" t="str">
        <f t="shared" si="25"/>
        <v/>
      </c>
    </row>
    <row r="821" spans="3:5">
      <c r="C821" s="181" t="s">
        <v>570</v>
      </c>
      <c r="D821" s="181" t="s">
        <v>570</v>
      </c>
      <c r="E821" s="181" t="str">
        <f t="shared" si="25"/>
        <v/>
      </c>
    </row>
    <row r="822" spans="3:5">
      <c r="C822" s="181" t="s">
        <v>570</v>
      </c>
      <c r="D822" s="181" t="s">
        <v>570</v>
      </c>
      <c r="E822" s="181" t="str">
        <f t="shared" si="25"/>
        <v/>
      </c>
    </row>
    <row r="823" spans="3:5">
      <c r="C823" s="181" t="s">
        <v>570</v>
      </c>
      <c r="D823" s="181" t="s">
        <v>570</v>
      </c>
      <c r="E823" s="181" t="str">
        <f t="shared" si="25"/>
        <v/>
      </c>
    </row>
    <row r="824" spans="3:5">
      <c r="C824" s="181" t="s">
        <v>570</v>
      </c>
      <c r="D824" s="181" t="s">
        <v>570</v>
      </c>
      <c r="E824" s="181" t="str">
        <f t="shared" si="25"/>
        <v/>
      </c>
    </row>
    <row r="825" spans="3:5">
      <c r="C825" s="181" t="s">
        <v>570</v>
      </c>
      <c r="D825" s="181" t="s">
        <v>570</v>
      </c>
      <c r="E825" s="181" t="str">
        <f t="shared" si="25"/>
        <v/>
      </c>
    </row>
    <row r="826" spans="3:5">
      <c r="C826" s="181" t="s">
        <v>570</v>
      </c>
      <c r="D826" s="181" t="s">
        <v>570</v>
      </c>
      <c r="E826" s="181" t="str">
        <f t="shared" si="25"/>
        <v/>
      </c>
    </row>
    <row r="827" spans="3:5">
      <c r="C827" s="181" t="s">
        <v>570</v>
      </c>
      <c r="D827" s="181" t="s">
        <v>570</v>
      </c>
      <c r="E827" s="181" t="str">
        <f t="shared" si="25"/>
        <v/>
      </c>
    </row>
    <row r="828" spans="3:5">
      <c r="C828" s="181" t="s">
        <v>570</v>
      </c>
      <c r="D828" s="181" t="s">
        <v>570</v>
      </c>
      <c r="E828" s="181" t="str">
        <f t="shared" si="25"/>
        <v/>
      </c>
    </row>
    <row r="829" spans="3:5">
      <c r="C829" s="181" t="s">
        <v>570</v>
      </c>
      <c r="D829" s="181" t="s">
        <v>570</v>
      </c>
      <c r="E829" s="181" t="str">
        <f t="shared" si="25"/>
        <v/>
      </c>
    </row>
    <row r="830" spans="3:5">
      <c r="C830" s="181" t="s">
        <v>570</v>
      </c>
      <c r="D830" s="181" t="s">
        <v>570</v>
      </c>
      <c r="E830" s="181" t="str">
        <f t="shared" si="25"/>
        <v/>
      </c>
    </row>
    <row r="831" spans="3:5">
      <c r="C831" s="181" t="s">
        <v>570</v>
      </c>
      <c r="D831" s="181" t="s">
        <v>570</v>
      </c>
      <c r="E831" s="181" t="str">
        <f t="shared" si="25"/>
        <v/>
      </c>
    </row>
    <row r="832" spans="3:5">
      <c r="C832" s="181" t="s">
        <v>570</v>
      </c>
      <c r="D832" s="181" t="s">
        <v>570</v>
      </c>
      <c r="E832" s="181" t="str">
        <f t="shared" si="25"/>
        <v/>
      </c>
    </row>
    <row r="833" spans="3:5">
      <c r="C833" s="181" t="s">
        <v>570</v>
      </c>
      <c r="D833" s="181" t="s">
        <v>570</v>
      </c>
      <c r="E833" s="181" t="str">
        <f t="shared" si="25"/>
        <v/>
      </c>
    </row>
    <row r="834" spans="3:5">
      <c r="C834" s="181" t="s">
        <v>570</v>
      </c>
      <c r="D834" s="181" t="s">
        <v>570</v>
      </c>
      <c r="E834" s="181" t="str">
        <f t="shared" si="25"/>
        <v/>
      </c>
    </row>
    <row r="835" spans="3:5">
      <c r="C835" s="181" t="s">
        <v>570</v>
      </c>
      <c r="D835" s="181" t="s">
        <v>570</v>
      </c>
      <c r="E835" s="181" t="str">
        <f t="shared" si="25"/>
        <v/>
      </c>
    </row>
    <row r="836" spans="3:5">
      <c r="C836" s="181" t="s">
        <v>570</v>
      </c>
      <c r="D836" s="181" t="s">
        <v>570</v>
      </c>
      <c r="E836" s="181" t="str">
        <f t="shared" ref="E836:E899" si="26">IF(C836&lt;D836,C836,D836)</f>
        <v/>
      </c>
    </row>
    <row r="837" spans="3:5">
      <c r="C837" s="181" t="s">
        <v>570</v>
      </c>
      <c r="D837" s="181" t="s">
        <v>570</v>
      </c>
      <c r="E837" s="181" t="str">
        <f t="shared" si="26"/>
        <v/>
      </c>
    </row>
    <row r="838" spans="3:5">
      <c r="C838" s="181" t="s">
        <v>570</v>
      </c>
      <c r="D838" s="181" t="s">
        <v>570</v>
      </c>
      <c r="E838" s="181" t="str">
        <f t="shared" si="26"/>
        <v/>
      </c>
    </row>
    <row r="839" spans="3:5">
      <c r="C839" s="181" t="s">
        <v>570</v>
      </c>
      <c r="D839" s="181" t="s">
        <v>570</v>
      </c>
      <c r="E839" s="181" t="str">
        <f t="shared" si="26"/>
        <v/>
      </c>
    </row>
    <row r="840" spans="3:5">
      <c r="C840" s="181" t="s">
        <v>570</v>
      </c>
      <c r="D840" s="181" t="s">
        <v>570</v>
      </c>
      <c r="E840" s="181" t="str">
        <f t="shared" si="26"/>
        <v/>
      </c>
    </row>
    <row r="841" spans="3:5">
      <c r="C841" s="181" t="s">
        <v>570</v>
      </c>
      <c r="D841" s="181" t="s">
        <v>570</v>
      </c>
      <c r="E841" s="181" t="str">
        <f t="shared" si="26"/>
        <v/>
      </c>
    </row>
    <row r="842" spans="3:5">
      <c r="C842" s="181" t="s">
        <v>570</v>
      </c>
      <c r="D842" s="181" t="s">
        <v>570</v>
      </c>
      <c r="E842" s="181" t="str">
        <f t="shared" si="26"/>
        <v/>
      </c>
    </row>
    <row r="843" spans="3:5">
      <c r="C843" s="181" t="s">
        <v>570</v>
      </c>
      <c r="D843" s="181" t="s">
        <v>570</v>
      </c>
      <c r="E843" s="181" t="str">
        <f t="shared" si="26"/>
        <v/>
      </c>
    </row>
    <row r="844" spans="3:5">
      <c r="C844" s="181" t="s">
        <v>570</v>
      </c>
      <c r="D844" s="181" t="s">
        <v>570</v>
      </c>
      <c r="E844" s="181" t="str">
        <f t="shared" si="26"/>
        <v/>
      </c>
    </row>
    <row r="845" spans="3:5">
      <c r="C845" s="181" t="s">
        <v>570</v>
      </c>
      <c r="D845" s="181" t="s">
        <v>570</v>
      </c>
      <c r="E845" s="181" t="str">
        <f t="shared" si="26"/>
        <v/>
      </c>
    </row>
    <row r="846" spans="3:5">
      <c r="C846" s="181" t="s">
        <v>570</v>
      </c>
      <c r="D846" s="181" t="s">
        <v>570</v>
      </c>
      <c r="E846" s="181" t="str">
        <f t="shared" si="26"/>
        <v/>
      </c>
    </row>
    <row r="847" spans="3:5">
      <c r="C847" s="181" t="s">
        <v>570</v>
      </c>
      <c r="D847" s="181" t="s">
        <v>570</v>
      </c>
      <c r="E847" s="181" t="str">
        <f t="shared" si="26"/>
        <v/>
      </c>
    </row>
    <row r="848" spans="3:5">
      <c r="C848" s="181" t="s">
        <v>570</v>
      </c>
      <c r="D848" s="181" t="s">
        <v>570</v>
      </c>
      <c r="E848" s="181" t="str">
        <f t="shared" si="26"/>
        <v/>
      </c>
    </row>
    <row r="849" spans="3:5">
      <c r="C849" s="181" t="s">
        <v>570</v>
      </c>
      <c r="D849" s="181" t="s">
        <v>570</v>
      </c>
      <c r="E849" s="181" t="str">
        <f t="shared" si="26"/>
        <v/>
      </c>
    </row>
    <row r="850" spans="3:5">
      <c r="C850" s="181" t="s">
        <v>570</v>
      </c>
      <c r="D850" s="181" t="s">
        <v>570</v>
      </c>
      <c r="E850" s="181" t="str">
        <f t="shared" si="26"/>
        <v/>
      </c>
    </row>
    <row r="851" spans="3:5">
      <c r="C851" s="181" t="s">
        <v>570</v>
      </c>
      <c r="D851" s="181" t="s">
        <v>570</v>
      </c>
      <c r="E851" s="181" t="str">
        <f t="shared" si="26"/>
        <v/>
      </c>
    </row>
    <row r="852" spans="3:5">
      <c r="C852" s="181" t="s">
        <v>570</v>
      </c>
      <c r="D852" s="181" t="s">
        <v>570</v>
      </c>
      <c r="E852" s="181" t="str">
        <f t="shared" si="26"/>
        <v/>
      </c>
    </row>
    <row r="853" spans="3:5">
      <c r="C853" s="181" t="s">
        <v>570</v>
      </c>
      <c r="D853" s="181" t="s">
        <v>570</v>
      </c>
      <c r="E853" s="181" t="str">
        <f t="shared" si="26"/>
        <v/>
      </c>
    </row>
    <row r="854" spans="3:5">
      <c r="C854" s="181" t="s">
        <v>570</v>
      </c>
      <c r="D854" s="181" t="s">
        <v>570</v>
      </c>
      <c r="E854" s="181" t="str">
        <f t="shared" si="26"/>
        <v/>
      </c>
    </row>
    <row r="855" spans="3:5">
      <c r="C855" s="181" t="s">
        <v>570</v>
      </c>
      <c r="D855" s="181" t="s">
        <v>570</v>
      </c>
      <c r="E855" s="181" t="str">
        <f t="shared" si="26"/>
        <v/>
      </c>
    </row>
    <row r="856" spans="3:5">
      <c r="C856" s="181" t="s">
        <v>570</v>
      </c>
      <c r="D856" s="181" t="s">
        <v>570</v>
      </c>
      <c r="E856" s="181" t="str">
        <f t="shared" si="26"/>
        <v/>
      </c>
    </row>
    <row r="857" spans="3:5">
      <c r="C857" s="181" t="s">
        <v>570</v>
      </c>
      <c r="D857" s="181" t="s">
        <v>570</v>
      </c>
      <c r="E857" s="181" t="str">
        <f t="shared" si="26"/>
        <v/>
      </c>
    </row>
    <row r="858" spans="3:5">
      <c r="C858" s="181" t="s">
        <v>570</v>
      </c>
      <c r="D858" s="181" t="s">
        <v>570</v>
      </c>
      <c r="E858" s="181" t="str">
        <f t="shared" si="26"/>
        <v/>
      </c>
    </row>
    <row r="859" spans="3:5">
      <c r="C859" s="181" t="s">
        <v>570</v>
      </c>
      <c r="D859" s="181" t="s">
        <v>570</v>
      </c>
      <c r="E859" s="181" t="str">
        <f t="shared" si="26"/>
        <v/>
      </c>
    </row>
    <row r="860" spans="3:5">
      <c r="C860" s="181" t="s">
        <v>570</v>
      </c>
      <c r="D860" s="181" t="s">
        <v>570</v>
      </c>
      <c r="E860" s="181" t="str">
        <f t="shared" si="26"/>
        <v/>
      </c>
    </row>
    <row r="861" spans="3:5">
      <c r="C861" s="181" t="s">
        <v>570</v>
      </c>
      <c r="D861" s="181" t="s">
        <v>570</v>
      </c>
      <c r="E861" s="181" t="str">
        <f t="shared" si="26"/>
        <v/>
      </c>
    </row>
    <row r="862" spans="3:5">
      <c r="C862" s="181" t="s">
        <v>570</v>
      </c>
      <c r="D862" s="181" t="s">
        <v>570</v>
      </c>
      <c r="E862" s="181" t="str">
        <f t="shared" si="26"/>
        <v/>
      </c>
    </row>
    <row r="863" spans="3:5">
      <c r="C863" s="181" t="s">
        <v>570</v>
      </c>
      <c r="D863" s="181" t="s">
        <v>570</v>
      </c>
      <c r="E863" s="181" t="str">
        <f t="shared" si="26"/>
        <v/>
      </c>
    </row>
    <row r="864" spans="3:5">
      <c r="C864" s="181" t="s">
        <v>570</v>
      </c>
      <c r="D864" s="181" t="s">
        <v>570</v>
      </c>
      <c r="E864" s="181" t="str">
        <f t="shared" si="26"/>
        <v/>
      </c>
    </row>
    <row r="865" spans="3:5">
      <c r="C865" s="181" t="s">
        <v>570</v>
      </c>
      <c r="D865" s="181" t="s">
        <v>570</v>
      </c>
      <c r="E865" s="181" t="str">
        <f t="shared" si="26"/>
        <v/>
      </c>
    </row>
    <row r="866" spans="3:5">
      <c r="C866" s="181" t="s">
        <v>570</v>
      </c>
      <c r="D866" s="181" t="s">
        <v>570</v>
      </c>
      <c r="E866" s="181" t="str">
        <f t="shared" si="26"/>
        <v/>
      </c>
    </row>
    <row r="867" spans="3:5">
      <c r="C867" s="181" t="s">
        <v>570</v>
      </c>
      <c r="D867" s="181" t="s">
        <v>570</v>
      </c>
      <c r="E867" s="181" t="str">
        <f t="shared" si="26"/>
        <v/>
      </c>
    </row>
    <row r="868" spans="3:5">
      <c r="C868" s="181" t="s">
        <v>570</v>
      </c>
      <c r="D868" s="181" t="s">
        <v>570</v>
      </c>
      <c r="E868" s="181" t="str">
        <f t="shared" si="26"/>
        <v/>
      </c>
    </row>
    <row r="869" spans="3:5">
      <c r="C869" s="181" t="s">
        <v>570</v>
      </c>
      <c r="D869" s="181" t="s">
        <v>570</v>
      </c>
      <c r="E869" s="181" t="str">
        <f t="shared" si="26"/>
        <v/>
      </c>
    </row>
    <row r="870" spans="3:5">
      <c r="C870" s="181" t="s">
        <v>570</v>
      </c>
      <c r="D870" s="181" t="s">
        <v>570</v>
      </c>
      <c r="E870" s="181" t="str">
        <f t="shared" si="26"/>
        <v/>
      </c>
    </row>
    <row r="871" spans="3:5">
      <c r="C871" s="181" t="s">
        <v>570</v>
      </c>
      <c r="D871" s="181" t="s">
        <v>570</v>
      </c>
      <c r="E871" s="181" t="str">
        <f t="shared" si="26"/>
        <v/>
      </c>
    </row>
    <row r="872" spans="3:5">
      <c r="C872" s="181" t="s">
        <v>570</v>
      </c>
      <c r="D872" s="181" t="s">
        <v>570</v>
      </c>
      <c r="E872" s="181" t="str">
        <f t="shared" si="26"/>
        <v/>
      </c>
    </row>
    <row r="873" spans="3:5">
      <c r="C873" s="181" t="s">
        <v>570</v>
      </c>
      <c r="D873" s="181" t="s">
        <v>570</v>
      </c>
      <c r="E873" s="181" t="str">
        <f t="shared" si="26"/>
        <v/>
      </c>
    </row>
    <row r="874" spans="3:5">
      <c r="C874" s="181" t="s">
        <v>570</v>
      </c>
      <c r="D874" s="181" t="s">
        <v>570</v>
      </c>
      <c r="E874" s="181" t="str">
        <f t="shared" si="26"/>
        <v/>
      </c>
    </row>
    <row r="875" spans="3:5">
      <c r="C875" s="181" t="s">
        <v>570</v>
      </c>
      <c r="D875" s="181" t="s">
        <v>570</v>
      </c>
      <c r="E875" s="181" t="str">
        <f t="shared" si="26"/>
        <v/>
      </c>
    </row>
    <row r="876" spans="3:5">
      <c r="C876" s="181" t="s">
        <v>570</v>
      </c>
      <c r="D876" s="181" t="s">
        <v>570</v>
      </c>
      <c r="E876" s="181" t="str">
        <f t="shared" si="26"/>
        <v/>
      </c>
    </row>
    <row r="877" spans="3:5">
      <c r="C877" s="181" t="s">
        <v>570</v>
      </c>
      <c r="D877" s="181" t="s">
        <v>570</v>
      </c>
      <c r="E877" s="181" t="str">
        <f t="shared" si="26"/>
        <v/>
      </c>
    </row>
    <row r="878" spans="3:5">
      <c r="C878" s="181" t="s">
        <v>570</v>
      </c>
      <c r="D878" s="181" t="s">
        <v>570</v>
      </c>
      <c r="E878" s="181" t="str">
        <f t="shared" si="26"/>
        <v/>
      </c>
    </row>
    <row r="879" spans="3:5">
      <c r="C879" s="181" t="s">
        <v>570</v>
      </c>
      <c r="D879" s="181" t="s">
        <v>570</v>
      </c>
      <c r="E879" s="181" t="str">
        <f t="shared" si="26"/>
        <v/>
      </c>
    </row>
    <row r="880" spans="3:5">
      <c r="C880" s="181" t="s">
        <v>570</v>
      </c>
      <c r="D880" s="181" t="s">
        <v>570</v>
      </c>
      <c r="E880" s="181" t="str">
        <f t="shared" si="26"/>
        <v/>
      </c>
    </row>
    <row r="881" spans="3:5">
      <c r="C881" s="181" t="s">
        <v>570</v>
      </c>
      <c r="D881" s="181" t="s">
        <v>570</v>
      </c>
      <c r="E881" s="181" t="str">
        <f t="shared" si="26"/>
        <v/>
      </c>
    </row>
    <row r="882" spans="3:5">
      <c r="C882" s="181" t="s">
        <v>570</v>
      </c>
      <c r="D882" s="181" t="s">
        <v>570</v>
      </c>
      <c r="E882" s="181" t="str">
        <f t="shared" si="26"/>
        <v/>
      </c>
    </row>
    <row r="883" spans="3:5">
      <c r="C883" s="181" t="s">
        <v>570</v>
      </c>
      <c r="D883" s="181" t="s">
        <v>570</v>
      </c>
      <c r="E883" s="181" t="str">
        <f t="shared" si="26"/>
        <v/>
      </c>
    </row>
    <row r="884" spans="3:5">
      <c r="C884" s="181" t="s">
        <v>570</v>
      </c>
      <c r="D884" s="181" t="s">
        <v>570</v>
      </c>
      <c r="E884" s="181" t="str">
        <f t="shared" si="26"/>
        <v/>
      </c>
    </row>
    <row r="885" spans="3:5">
      <c r="C885" s="181" t="s">
        <v>570</v>
      </c>
      <c r="D885" s="181" t="s">
        <v>570</v>
      </c>
      <c r="E885" s="181" t="str">
        <f t="shared" si="26"/>
        <v/>
      </c>
    </row>
    <row r="886" spans="3:5">
      <c r="C886" s="181" t="s">
        <v>570</v>
      </c>
      <c r="D886" s="181" t="s">
        <v>570</v>
      </c>
      <c r="E886" s="181" t="str">
        <f t="shared" si="26"/>
        <v/>
      </c>
    </row>
    <row r="887" spans="3:5">
      <c r="C887" s="181" t="s">
        <v>570</v>
      </c>
      <c r="D887" s="181" t="s">
        <v>570</v>
      </c>
      <c r="E887" s="181" t="str">
        <f t="shared" si="26"/>
        <v/>
      </c>
    </row>
    <row r="888" spans="3:5">
      <c r="C888" s="181" t="s">
        <v>570</v>
      </c>
      <c r="D888" s="181" t="s">
        <v>570</v>
      </c>
      <c r="E888" s="181" t="str">
        <f t="shared" si="26"/>
        <v/>
      </c>
    </row>
    <row r="889" spans="3:5">
      <c r="C889" s="181" t="s">
        <v>570</v>
      </c>
      <c r="D889" s="181" t="s">
        <v>570</v>
      </c>
      <c r="E889" s="181" t="str">
        <f t="shared" si="26"/>
        <v/>
      </c>
    </row>
    <row r="890" spans="3:5">
      <c r="C890" s="181" t="s">
        <v>570</v>
      </c>
      <c r="D890" s="181" t="s">
        <v>570</v>
      </c>
      <c r="E890" s="181" t="str">
        <f t="shared" si="26"/>
        <v/>
      </c>
    </row>
    <row r="891" spans="3:5">
      <c r="C891" s="181" t="s">
        <v>570</v>
      </c>
      <c r="D891" s="181" t="s">
        <v>570</v>
      </c>
      <c r="E891" s="181" t="str">
        <f t="shared" si="26"/>
        <v/>
      </c>
    </row>
    <row r="892" spans="3:5">
      <c r="C892" s="181" t="s">
        <v>570</v>
      </c>
      <c r="D892" s="181" t="s">
        <v>570</v>
      </c>
      <c r="E892" s="181" t="str">
        <f t="shared" si="26"/>
        <v/>
      </c>
    </row>
    <row r="893" spans="3:5">
      <c r="C893" s="181" t="s">
        <v>570</v>
      </c>
      <c r="D893" s="181" t="s">
        <v>570</v>
      </c>
      <c r="E893" s="181" t="str">
        <f t="shared" si="26"/>
        <v/>
      </c>
    </row>
    <row r="894" spans="3:5">
      <c r="C894" s="181" t="s">
        <v>570</v>
      </c>
      <c r="D894" s="181" t="s">
        <v>570</v>
      </c>
      <c r="E894" s="181" t="str">
        <f t="shared" si="26"/>
        <v/>
      </c>
    </row>
    <row r="895" spans="3:5">
      <c r="C895" s="181" t="s">
        <v>570</v>
      </c>
      <c r="D895" s="181" t="s">
        <v>570</v>
      </c>
      <c r="E895" s="181" t="str">
        <f t="shared" si="26"/>
        <v/>
      </c>
    </row>
    <row r="896" spans="3:5">
      <c r="C896" s="181" t="s">
        <v>570</v>
      </c>
      <c r="D896" s="181" t="s">
        <v>570</v>
      </c>
      <c r="E896" s="181" t="str">
        <f t="shared" si="26"/>
        <v/>
      </c>
    </row>
    <row r="897" spans="3:5">
      <c r="C897" s="181" t="s">
        <v>570</v>
      </c>
      <c r="D897" s="181" t="s">
        <v>570</v>
      </c>
      <c r="E897" s="181" t="str">
        <f t="shared" si="26"/>
        <v/>
      </c>
    </row>
    <row r="898" spans="3:5">
      <c r="C898" s="181" t="s">
        <v>570</v>
      </c>
      <c r="D898" s="181" t="s">
        <v>570</v>
      </c>
      <c r="E898" s="181" t="str">
        <f t="shared" si="26"/>
        <v/>
      </c>
    </row>
    <row r="899" spans="3:5">
      <c r="C899" s="181" t="s">
        <v>570</v>
      </c>
      <c r="D899" s="181" t="s">
        <v>570</v>
      </c>
      <c r="E899" s="181" t="str">
        <f t="shared" si="26"/>
        <v/>
      </c>
    </row>
    <row r="900" spans="3:5">
      <c r="C900" s="181" t="s">
        <v>570</v>
      </c>
      <c r="D900" s="181" t="s">
        <v>570</v>
      </c>
      <c r="E900" s="181" t="str">
        <f t="shared" ref="E900:E963" si="27">IF(C900&lt;D900,C900,D900)</f>
        <v/>
      </c>
    </row>
    <row r="901" spans="3:5">
      <c r="C901" s="181" t="s">
        <v>570</v>
      </c>
      <c r="D901" s="181" t="s">
        <v>570</v>
      </c>
      <c r="E901" s="181" t="str">
        <f t="shared" si="27"/>
        <v/>
      </c>
    </row>
    <row r="902" spans="3:5">
      <c r="C902" s="181" t="s">
        <v>570</v>
      </c>
      <c r="D902" s="181" t="s">
        <v>570</v>
      </c>
      <c r="E902" s="181" t="str">
        <f t="shared" si="27"/>
        <v/>
      </c>
    </row>
    <row r="903" spans="3:5">
      <c r="C903" s="181" t="s">
        <v>570</v>
      </c>
      <c r="D903" s="181" t="s">
        <v>570</v>
      </c>
      <c r="E903" s="181" t="str">
        <f t="shared" si="27"/>
        <v/>
      </c>
    </row>
    <row r="904" spans="3:5">
      <c r="C904" s="181" t="s">
        <v>570</v>
      </c>
      <c r="D904" s="181" t="s">
        <v>570</v>
      </c>
      <c r="E904" s="181" t="str">
        <f t="shared" si="27"/>
        <v/>
      </c>
    </row>
    <row r="905" spans="3:5">
      <c r="C905" s="181" t="s">
        <v>570</v>
      </c>
      <c r="D905" s="181" t="s">
        <v>570</v>
      </c>
      <c r="E905" s="181" t="str">
        <f t="shared" si="27"/>
        <v/>
      </c>
    </row>
    <row r="906" spans="3:5">
      <c r="C906" s="181" t="s">
        <v>570</v>
      </c>
      <c r="D906" s="181" t="s">
        <v>570</v>
      </c>
      <c r="E906" s="181" t="str">
        <f t="shared" si="27"/>
        <v/>
      </c>
    </row>
    <row r="907" spans="3:5">
      <c r="C907" s="181" t="s">
        <v>570</v>
      </c>
      <c r="D907" s="181" t="s">
        <v>570</v>
      </c>
      <c r="E907" s="181" t="str">
        <f t="shared" si="27"/>
        <v/>
      </c>
    </row>
    <row r="908" spans="3:5">
      <c r="C908" s="181" t="s">
        <v>570</v>
      </c>
      <c r="D908" s="181" t="s">
        <v>570</v>
      </c>
      <c r="E908" s="181" t="str">
        <f t="shared" si="27"/>
        <v/>
      </c>
    </row>
    <row r="909" spans="3:5">
      <c r="C909" s="181" t="s">
        <v>570</v>
      </c>
      <c r="D909" s="181" t="s">
        <v>570</v>
      </c>
      <c r="E909" s="181" t="str">
        <f t="shared" si="27"/>
        <v/>
      </c>
    </row>
    <row r="910" spans="3:5">
      <c r="C910" s="181" t="s">
        <v>570</v>
      </c>
      <c r="D910" s="181" t="s">
        <v>570</v>
      </c>
      <c r="E910" s="181" t="str">
        <f t="shared" si="27"/>
        <v/>
      </c>
    </row>
    <row r="911" spans="3:5">
      <c r="C911" s="181" t="s">
        <v>570</v>
      </c>
      <c r="D911" s="181" t="s">
        <v>570</v>
      </c>
      <c r="E911" s="181" t="str">
        <f t="shared" si="27"/>
        <v/>
      </c>
    </row>
    <row r="912" spans="3:5">
      <c r="C912" s="181" t="s">
        <v>570</v>
      </c>
      <c r="D912" s="181" t="s">
        <v>570</v>
      </c>
      <c r="E912" s="181" t="str">
        <f t="shared" si="27"/>
        <v/>
      </c>
    </row>
    <row r="913" spans="3:5">
      <c r="C913" s="181" t="s">
        <v>570</v>
      </c>
      <c r="D913" s="181" t="s">
        <v>570</v>
      </c>
      <c r="E913" s="181" t="str">
        <f t="shared" si="27"/>
        <v/>
      </c>
    </row>
    <row r="914" spans="3:5">
      <c r="C914" s="181" t="s">
        <v>570</v>
      </c>
      <c r="D914" s="181" t="s">
        <v>570</v>
      </c>
      <c r="E914" s="181" t="str">
        <f t="shared" si="27"/>
        <v/>
      </c>
    </row>
    <row r="915" spans="3:5">
      <c r="C915" s="181" t="s">
        <v>570</v>
      </c>
      <c r="D915" s="181" t="s">
        <v>570</v>
      </c>
      <c r="E915" s="181" t="str">
        <f t="shared" si="27"/>
        <v/>
      </c>
    </row>
    <row r="916" spans="3:5">
      <c r="C916" s="181" t="s">
        <v>570</v>
      </c>
      <c r="D916" s="181" t="s">
        <v>570</v>
      </c>
      <c r="E916" s="181" t="str">
        <f t="shared" si="27"/>
        <v/>
      </c>
    </row>
    <row r="917" spans="3:5">
      <c r="C917" s="181" t="s">
        <v>570</v>
      </c>
      <c r="D917" s="181" t="s">
        <v>570</v>
      </c>
      <c r="E917" s="181" t="str">
        <f t="shared" si="27"/>
        <v/>
      </c>
    </row>
    <row r="918" spans="3:5">
      <c r="C918" s="181" t="s">
        <v>570</v>
      </c>
      <c r="D918" s="181" t="s">
        <v>570</v>
      </c>
      <c r="E918" s="181" t="str">
        <f t="shared" si="27"/>
        <v/>
      </c>
    </row>
    <row r="919" spans="3:5">
      <c r="C919" s="181" t="s">
        <v>570</v>
      </c>
      <c r="D919" s="181" t="s">
        <v>570</v>
      </c>
      <c r="E919" s="181" t="str">
        <f t="shared" si="27"/>
        <v/>
      </c>
    </row>
    <row r="920" spans="3:5">
      <c r="C920" s="181" t="s">
        <v>570</v>
      </c>
      <c r="D920" s="181" t="s">
        <v>570</v>
      </c>
      <c r="E920" s="181" t="str">
        <f t="shared" si="27"/>
        <v/>
      </c>
    </row>
    <row r="921" spans="3:5">
      <c r="C921" s="181" t="s">
        <v>570</v>
      </c>
      <c r="D921" s="181" t="s">
        <v>570</v>
      </c>
      <c r="E921" s="181" t="str">
        <f t="shared" si="27"/>
        <v/>
      </c>
    </row>
    <row r="922" spans="3:5">
      <c r="C922" s="181" t="s">
        <v>570</v>
      </c>
      <c r="D922" s="181" t="s">
        <v>570</v>
      </c>
      <c r="E922" s="181" t="str">
        <f t="shared" si="27"/>
        <v/>
      </c>
    </row>
    <row r="923" spans="3:5">
      <c r="C923" s="181" t="s">
        <v>570</v>
      </c>
      <c r="D923" s="181" t="s">
        <v>570</v>
      </c>
      <c r="E923" s="181" t="str">
        <f t="shared" si="27"/>
        <v/>
      </c>
    </row>
    <row r="924" spans="3:5">
      <c r="C924" s="181" t="s">
        <v>570</v>
      </c>
      <c r="D924" s="181" t="s">
        <v>570</v>
      </c>
      <c r="E924" s="181" t="str">
        <f t="shared" si="27"/>
        <v/>
      </c>
    </row>
    <row r="925" spans="3:5">
      <c r="C925" s="181" t="s">
        <v>570</v>
      </c>
      <c r="D925" s="181" t="s">
        <v>570</v>
      </c>
      <c r="E925" s="181" t="str">
        <f t="shared" si="27"/>
        <v/>
      </c>
    </row>
    <row r="926" spans="3:5">
      <c r="C926" s="181" t="s">
        <v>570</v>
      </c>
      <c r="D926" s="181" t="s">
        <v>570</v>
      </c>
      <c r="E926" s="181" t="str">
        <f t="shared" si="27"/>
        <v/>
      </c>
    </row>
    <row r="927" spans="3:5">
      <c r="C927" s="181" t="s">
        <v>570</v>
      </c>
      <c r="D927" s="181" t="s">
        <v>570</v>
      </c>
      <c r="E927" s="181" t="str">
        <f t="shared" si="27"/>
        <v/>
      </c>
    </row>
    <row r="928" spans="3:5">
      <c r="C928" s="181" t="s">
        <v>570</v>
      </c>
      <c r="D928" s="181" t="s">
        <v>570</v>
      </c>
      <c r="E928" s="181" t="str">
        <f t="shared" si="27"/>
        <v/>
      </c>
    </row>
    <row r="929" spans="3:5">
      <c r="C929" s="181" t="s">
        <v>570</v>
      </c>
      <c r="D929" s="181" t="s">
        <v>570</v>
      </c>
      <c r="E929" s="181" t="str">
        <f t="shared" si="27"/>
        <v/>
      </c>
    </row>
    <row r="930" spans="3:5">
      <c r="C930" s="181" t="s">
        <v>570</v>
      </c>
      <c r="D930" s="181" t="s">
        <v>570</v>
      </c>
      <c r="E930" s="181" t="str">
        <f t="shared" si="27"/>
        <v/>
      </c>
    </row>
    <row r="931" spans="3:5">
      <c r="C931" s="181" t="s">
        <v>570</v>
      </c>
      <c r="D931" s="181" t="s">
        <v>570</v>
      </c>
      <c r="E931" s="181" t="str">
        <f t="shared" si="27"/>
        <v/>
      </c>
    </row>
    <row r="932" spans="3:5">
      <c r="C932" s="181" t="s">
        <v>570</v>
      </c>
      <c r="D932" s="181" t="s">
        <v>570</v>
      </c>
      <c r="E932" s="181" t="str">
        <f t="shared" si="27"/>
        <v/>
      </c>
    </row>
    <row r="933" spans="3:5">
      <c r="C933" s="181" t="s">
        <v>570</v>
      </c>
      <c r="D933" s="181" t="s">
        <v>570</v>
      </c>
      <c r="E933" s="181" t="str">
        <f t="shared" si="27"/>
        <v/>
      </c>
    </row>
    <row r="934" spans="3:5">
      <c r="C934" s="181" t="s">
        <v>570</v>
      </c>
      <c r="D934" s="181" t="s">
        <v>570</v>
      </c>
      <c r="E934" s="181" t="str">
        <f t="shared" si="27"/>
        <v/>
      </c>
    </row>
    <row r="935" spans="3:5">
      <c r="C935" s="181" t="s">
        <v>570</v>
      </c>
      <c r="D935" s="181" t="s">
        <v>570</v>
      </c>
      <c r="E935" s="181" t="str">
        <f t="shared" si="27"/>
        <v/>
      </c>
    </row>
    <row r="936" spans="3:5">
      <c r="C936" s="181" t="s">
        <v>570</v>
      </c>
      <c r="D936" s="181" t="s">
        <v>570</v>
      </c>
      <c r="E936" s="181" t="str">
        <f t="shared" si="27"/>
        <v/>
      </c>
    </row>
    <row r="937" spans="3:5">
      <c r="C937" s="181" t="s">
        <v>570</v>
      </c>
      <c r="D937" s="181" t="s">
        <v>570</v>
      </c>
      <c r="E937" s="181" t="str">
        <f t="shared" si="27"/>
        <v/>
      </c>
    </row>
    <row r="938" spans="3:5">
      <c r="C938" s="181" t="s">
        <v>570</v>
      </c>
      <c r="D938" s="181" t="s">
        <v>570</v>
      </c>
      <c r="E938" s="181" t="str">
        <f t="shared" si="27"/>
        <v/>
      </c>
    </row>
    <row r="939" spans="3:5">
      <c r="C939" s="181" t="s">
        <v>570</v>
      </c>
      <c r="D939" s="181" t="s">
        <v>570</v>
      </c>
      <c r="E939" s="181" t="str">
        <f t="shared" si="27"/>
        <v/>
      </c>
    </row>
    <row r="940" spans="3:5">
      <c r="C940" s="181" t="s">
        <v>570</v>
      </c>
      <c r="D940" s="181" t="s">
        <v>570</v>
      </c>
      <c r="E940" s="181" t="str">
        <f t="shared" si="27"/>
        <v/>
      </c>
    </row>
    <row r="941" spans="3:5">
      <c r="C941" s="181" t="s">
        <v>570</v>
      </c>
      <c r="D941" s="181" t="s">
        <v>570</v>
      </c>
      <c r="E941" s="181" t="str">
        <f t="shared" si="27"/>
        <v/>
      </c>
    </row>
    <row r="942" spans="3:5">
      <c r="C942" s="181" t="s">
        <v>570</v>
      </c>
      <c r="D942" s="181" t="s">
        <v>570</v>
      </c>
      <c r="E942" s="181" t="str">
        <f t="shared" si="27"/>
        <v/>
      </c>
    </row>
    <row r="943" spans="3:5">
      <c r="C943" s="181" t="s">
        <v>570</v>
      </c>
      <c r="D943" s="181" t="s">
        <v>570</v>
      </c>
      <c r="E943" s="181" t="str">
        <f t="shared" si="27"/>
        <v/>
      </c>
    </row>
    <row r="944" spans="3:5">
      <c r="C944" s="181" t="s">
        <v>570</v>
      </c>
      <c r="D944" s="181" t="s">
        <v>570</v>
      </c>
      <c r="E944" s="181" t="str">
        <f t="shared" si="27"/>
        <v/>
      </c>
    </row>
    <row r="945" spans="3:5">
      <c r="C945" s="181" t="s">
        <v>570</v>
      </c>
      <c r="D945" s="181" t="s">
        <v>570</v>
      </c>
      <c r="E945" s="181" t="str">
        <f t="shared" si="27"/>
        <v/>
      </c>
    </row>
    <row r="946" spans="3:5">
      <c r="C946" s="181" t="s">
        <v>570</v>
      </c>
      <c r="D946" s="181" t="s">
        <v>570</v>
      </c>
      <c r="E946" s="181" t="str">
        <f t="shared" si="27"/>
        <v/>
      </c>
    </row>
    <row r="947" spans="3:5">
      <c r="C947" s="181" t="s">
        <v>570</v>
      </c>
      <c r="D947" s="181" t="s">
        <v>570</v>
      </c>
      <c r="E947" s="181" t="str">
        <f t="shared" si="27"/>
        <v/>
      </c>
    </row>
    <row r="948" spans="3:5">
      <c r="C948" s="181" t="s">
        <v>570</v>
      </c>
      <c r="D948" s="181" t="s">
        <v>570</v>
      </c>
      <c r="E948" s="181" t="str">
        <f t="shared" si="27"/>
        <v/>
      </c>
    </row>
    <row r="949" spans="3:5">
      <c r="C949" s="181" t="s">
        <v>570</v>
      </c>
      <c r="D949" s="181" t="s">
        <v>570</v>
      </c>
      <c r="E949" s="181" t="str">
        <f t="shared" si="27"/>
        <v/>
      </c>
    </row>
    <row r="950" spans="3:5">
      <c r="C950" s="181" t="s">
        <v>570</v>
      </c>
      <c r="D950" s="181" t="s">
        <v>570</v>
      </c>
      <c r="E950" s="181" t="str">
        <f t="shared" si="27"/>
        <v/>
      </c>
    </row>
    <row r="951" spans="3:5">
      <c r="C951" s="181" t="s">
        <v>570</v>
      </c>
      <c r="D951" s="181" t="s">
        <v>570</v>
      </c>
      <c r="E951" s="181" t="str">
        <f t="shared" si="27"/>
        <v/>
      </c>
    </row>
    <row r="952" spans="3:5">
      <c r="C952" s="181" t="s">
        <v>570</v>
      </c>
      <c r="D952" s="181" t="s">
        <v>570</v>
      </c>
      <c r="E952" s="181" t="str">
        <f t="shared" si="27"/>
        <v/>
      </c>
    </row>
    <row r="953" spans="3:5">
      <c r="C953" s="181" t="s">
        <v>570</v>
      </c>
      <c r="D953" s="181" t="s">
        <v>570</v>
      </c>
      <c r="E953" s="181" t="str">
        <f t="shared" si="27"/>
        <v/>
      </c>
    </row>
    <row r="954" spans="3:5">
      <c r="C954" s="181" t="s">
        <v>570</v>
      </c>
      <c r="D954" s="181" t="s">
        <v>570</v>
      </c>
      <c r="E954" s="181" t="str">
        <f t="shared" si="27"/>
        <v/>
      </c>
    </row>
    <row r="955" spans="3:5">
      <c r="C955" s="181" t="s">
        <v>570</v>
      </c>
      <c r="D955" s="181" t="s">
        <v>570</v>
      </c>
      <c r="E955" s="181" t="str">
        <f t="shared" si="27"/>
        <v/>
      </c>
    </row>
    <row r="956" spans="3:5">
      <c r="C956" s="181" t="s">
        <v>570</v>
      </c>
      <c r="D956" s="181" t="s">
        <v>570</v>
      </c>
      <c r="E956" s="181" t="str">
        <f t="shared" si="27"/>
        <v/>
      </c>
    </row>
    <row r="957" spans="3:5">
      <c r="C957" s="181" t="s">
        <v>570</v>
      </c>
      <c r="D957" s="181" t="s">
        <v>570</v>
      </c>
      <c r="E957" s="181" t="str">
        <f t="shared" si="27"/>
        <v/>
      </c>
    </row>
    <row r="958" spans="3:5">
      <c r="C958" s="181" t="s">
        <v>570</v>
      </c>
      <c r="D958" s="181" t="s">
        <v>570</v>
      </c>
      <c r="E958" s="181" t="str">
        <f t="shared" si="27"/>
        <v/>
      </c>
    </row>
    <row r="959" spans="3:5">
      <c r="C959" s="181" t="s">
        <v>570</v>
      </c>
      <c r="D959" s="181" t="s">
        <v>570</v>
      </c>
      <c r="E959" s="181" t="str">
        <f t="shared" si="27"/>
        <v/>
      </c>
    </row>
    <row r="960" spans="3:5">
      <c r="C960" s="181" t="s">
        <v>570</v>
      </c>
      <c r="D960" s="181" t="s">
        <v>570</v>
      </c>
      <c r="E960" s="181" t="str">
        <f t="shared" si="27"/>
        <v/>
      </c>
    </row>
    <row r="961" spans="3:5">
      <c r="C961" s="181" t="s">
        <v>570</v>
      </c>
      <c r="D961" s="181" t="s">
        <v>570</v>
      </c>
      <c r="E961" s="181" t="str">
        <f t="shared" si="27"/>
        <v/>
      </c>
    </row>
    <row r="962" spans="3:5">
      <c r="C962" s="181" t="s">
        <v>570</v>
      </c>
      <c r="D962" s="181" t="s">
        <v>570</v>
      </c>
      <c r="E962" s="181" t="str">
        <f t="shared" si="27"/>
        <v/>
      </c>
    </row>
    <row r="963" spans="3:5">
      <c r="C963" s="181" t="s">
        <v>570</v>
      </c>
      <c r="D963" s="181" t="s">
        <v>570</v>
      </c>
      <c r="E963" s="181" t="str">
        <f t="shared" si="27"/>
        <v/>
      </c>
    </row>
    <row r="964" spans="3:5">
      <c r="C964" s="181" t="s">
        <v>570</v>
      </c>
      <c r="D964" s="181" t="s">
        <v>570</v>
      </c>
      <c r="E964" s="181" t="str">
        <f t="shared" ref="E964:E1027" si="28">IF(C964&lt;D964,C964,D964)</f>
        <v/>
      </c>
    </row>
    <row r="965" spans="3:5">
      <c r="C965" s="181" t="s">
        <v>570</v>
      </c>
      <c r="D965" s="181" t="s">
        <v>570</v>
      </c>
      <c r="E965" s="181" t="str">
        <f t="shared" si="28"/>
        <v/>
      </c>
    </row>
    <row r="966" spans="3:5">
      <c r="C966" s="181" t="s">
        <v>570</v>
      </c>
      <c r="D966" s="181" t="s">
        <v>570</v>
      </c>
      <c r="E966" s="181" t="str">
        <f t="shared" si="28"/>
        <v/>
      </c>
    </row>
    <row r="967" spans="3:5">
      <c r="C967" s="181" t="s">
        <v>570</v>
      </c>
      <c r="D967" s="181" t="s">
        <v>570</v>
      </c>
      <c r="E967" s="181" t="str">
        <f t="shared" si="28"/>
        <v/>
      </c>
    </row>
    <row r="968" spans="3:5">
      <c r="C968" s="181" t="s">
        <v>570</v>
      </c>
      <c r="D968" s="181" t="s">
        <v>570</v>
      </c>
      <c r="E968" s="181" t="str">
        <f t="shared" si="28"/>
        <v/>
      </c>
    </row>
    <row r="969" spans="3:5">
      <c r="C969" s="181" t="s">
        <v>570</v>
      </c>
      <c r="D969" s="181" t="s">
        <v>570</v>
      </c>
      <c r="E969" s="181" t="str">
        <f t="shared" si="28"/>
        <v/>
      </c>
    </row>
    <row r="970" spans="3:5">
      <c r="C970" s="181" t="s">
        <v>570</v>
      </c>
      <c r="D970" s="181" t="s">
        <v>570</v>
      </c>
      <c r="E970" s="181" t="str">
        <f t="shared" si="28"/>
        <v/>
      </c>
    </row>
    <row r="971" spans="3:5">
      <c r="C971" s="181" t="s">
        <v>570</v>
      </c>
      <c r="D971" s="181" t="s">
        <v>570</v>
      </c>
      <c r="E971" s="181" t="str">
        <f t="shared" si="28"/>
        <v/>
      </c>
    </row>
    <row r="972" spans="3:5">
      <c r="C972" s="181" t="s">
        <v>570</v>
      </c>
      <c r="D972" s="181" t="s">
        <v>570</v>
      </c>
      <c r="E972" s="181" t="str">
        <f t="shared" si="28"/>
        <v/>
      </c>
    </row>
    <row r="973" spans="3:5">
      <c r="C973" s="181" t="s">
        <v>570</v>
      </c>
      <c r="D973" s="181" t="s">
        <v>570</v>
      </c>
      <c r="E973" s="181" t="str">
        <f t="shared" si="28"/>
        <v/>
      </c>
    </row>
    <row r="974" spans="3:5">
      <c r="C974" s="181" t="s">
        <v>570</v>
      </c>
      <c r="D974" s="181" t="s">
        <v>570</v>
      </c>
      <c r="E974" s="181" t="str">
        <f t="shared" si="28"/>
        <v/>
      </c>
    </row>
    <row r="975" spans="3:5">
      <c r="C975" s="181" t="s">
        <v>570</v>
      </c>
      <c r="D975" s="181" t="s">
        <v>570</v>
      </c>
      <c r="E975" s="181" t="str">
        <f t="shared" si="28"/>
        <v/>
      </c>
    </row>
    <row r="976" spans="3:5">
      <c r="C976" s="181" t="s">
        <v>570</v>
      </c>
      <c r="D976" s="181" t="s">
        <v>570</v>
      </c>
      <c r="E976" s="181" t="str">
        <f t="shared" si="28"/>
        <v/>
      </c>
    </row>
    <row r="977" spans="3:5">
      <c r="C977" s="181" t="s">
        <v>570</v>
      </c>
      <c r="D977" s="181" t="s">
        <v>570</v>
      </c>
      <c r="E977" s="181" t="str">
        <f t="shared" si="28"/>
        <v/>
      </c>
    </row>
    <row r="978" spans="3:5">
      <c r="C978" s="181" t="s">
        <v>570</v>
      </c>
      <c r="D978" s="181" t="s">
        <v>570</v>
      </c>
      <c r="E978" s="181" t="str">
        <f t="shared" si="28"/>
        <v/>
      </c>
    </row>
    <row r="979" spans="3:5">
      <c r="C979" s="181" t="s">
        <v>570</v>
      </c>
      <c r="D979" s="181" t="s">
        <v>570</v>
      </c>
      <c r="E979" s="181" t="str">
        <f t="shared" si="28"/>
        <v/>
      </c>
    </row>
    <row r="980" spans="3:5">
      <c r="C980" s="181" t="s">
        <v>570</v>
      </c>
      <c r="D980" s="181" t="s">
        <v>570</v>
      </c>
      <c r="E980" s="181" t="str">
        <f t="shared" si="28"/>
        <v/>
      </c>
    </row>
    <row r="981" spans="3:5">
      <c r="C981" s="181" t="s">
        <v>570</v>
      </c>
      <c r="D981" s="181" t="s">
        <v>570</v>
      </c>
      <c r="E981" s="181" t="str">
        <f t="shared" si="28"/>
        <v/>
      </c>
    </row>
    <row r="982" spans="3:5">
      <c r="C982" s="181" t="s">
        <v>570</v>
      </c>
      <c r="D982" s="181" t="s">
        <v>570</v>
      </c>
      <c r="E982" s="181" t="str">
        <f t="shared" si="28"/>
        <v/>
      </c>
    </row>
    <row r="983" spans="3:5">
      <c r="C983" s="181" t="s">
        <v>570</v>
      </c>
      <c r="D983" s="181" t="s">
        <v>570</v>
      </c>
      <c r="E983" s="181" t="str">
        <f t="shared" si="28"/>
        <v/>
      </c>
    </row>
    <row r="984" spans="3:5">
      <c r="C984" s="181" t="s">
        <v>570</v>
      </c>
      <c r="D984" s="181" t="s">
        <v>570</v>
      </c>
      <c r="E984" s="181" t="str">
        <f t="shared" si="28"/>
        <v/>
      </c>
    </row>
    <row r="985" spans="3:5">
      <c r="C985" s="181" t="s">
        <v>570</v>
      </c>
      <c r="D985" s="181" t="s">
        <v>570</v>
      </c>
      <c r="E985" s="181" t="str">
        <f t="shared" si="28"/>
        <v/>
      </c>
    </row>
    <row r="986" spans="3:5">
      <c r="C986" s="181" t="s">
        <v>570</v>
      </c>
      <c r="D986" s="181" t="s">
        <v>570</v>
      </c>
      <c r="E986" s="181" t="str">
        <f t="shared" si="28"/>
        <v/>
      </c>
    </row>
    <row r="987" spans="3:5">
      <c r="C987" s="181" t="s">
        <v>570</v>
      </c>
      <c r="D987" s="181" t="s">
        <v>570</v>
      </c>
      <c r="E987" s="181" t="str">
        <f t="shared" si="28"/>
        <v/>
      </c>
    </row>
    <row r="988" spans="3:5">
      <c r="C988" s="181" t="s">
        <v>570</v>
      </c>
      <c r="D988" s="181" t="s">
        <v>570</v>
      </c>
      <c r="E988" s="181" t="str">
        <f t="shared" si="28"/>
        <v/>
      </c>
    </row>
    <row r="989" spans="3:5">
      <c r="C989" s="181" t="s">
        <v>570</v>
      </c>
      <c r="D989" s="181" t="s">
        <v>570</v>
      </c>
      <c r="E989" s="181" t="str">
        <f t="shared" si="28"/>
        <v/>
      </c>
    </row>
    <row r="990" spans="3:5">
      <c r="C990" s="181" t="s">
        <v>570</v>
      </c>
      <c r="D990" s="181" t="s">
        <v>570</v>
      </c>
      <c r="E990" s="181" t="str">
        <f t="shared" si="28"/>
        <v/>
      </c>
    </row>
    <row r="991" spans="3:5">
      <c r="C991" s="181" t="s">
        <v>570</v>
      </c>
      <c r="D991" s="181" t="s">
        <v>570</v>
      </c>
      <c r="E991" s="181" t="str">
        <f t="shared" si="28"/>
        <v/>
      </c>
    </row>
    <row r="992" spans="3:5">
      <c r="C992" s="181" t="s">
        <v>570</v>
      </c>
      <c r="D992" s="181" t="s">
        <v>570</v>
      </c>
      <c r="E992" s="181" t="str">
        <f t="shared" si="28"/>
        <v/>
      </c>
    </row>
    <row r="993" spans="3:5">
      <c r="C993" s="181" t="s">
        <v>570</v>
      </c>
      <c r="D993" s="181" t="s">
        <v>570</v>
      </c>
      <c r="E993" s="181" t="str">
        <f t="shared" si="28"/>
        <v/>
      </c>
    </row>
    <row r="994" spans="3:5">
      <c r="C994" s="181" t="s">
        <v>570</v>
      </c>
      <c r="D994" s="181" t="s">
        <v>570</v>
      </c>
      <c r="E994" s="181" t="str">
        <f t="shared" si="28"/>
        <v/>
      </c>
    </row>
    <row r="995" spans="3:5">
      <c r="C995" s="181" t="s">
        <v>570</v>
      </c>
      <c r="D995" s="181" t="s">
        <v>570</v>
      </c>
      <c r="E995" s="181" t="str">
        <f t="shared" si="28"/>
        <v/>
      </c>
    </row>
    <row r="996" spans="3:5">
      <c r="C996" s="181" t="s">
        <v>570</v>
      </c>
      <c r="D996" s="181" t="s">
        <v>570</v>
      </c>
      <c r="E996" s="181" t="str">
        <f t="shared" si="28"/>
        <v/>
      </c>
    </row>
    <row r="997" spans="3:5">
      <c r="C997" s="181" t="s">
        <v>570</v>
      </c>
      <c r="D997" s="181" t="s">
        <v>570</v>
      </c>
      <c r="E997" s="181" t="str">
        <f t="shared" si="28"/>
        <v/>
      </c>
    </row>
    <row r="998" spans="3:5">
      <c r="C998" s="181" t="s">
        <v>570</v>
      </c>
      <c r="D998" s="181" t="s">
        <v>570</v>
      </c>
      <c r="E998" s="181" t="str">
        <f t="shared" si="28"/>
        <v/>
      </c>
    </row>
    <row r="999" spans="3:5">
      <c r="C999" s="181" t="s">
        <v>570</v>
      </c>
      <c r="D999" s="181" t="s">
        <v>570</v>
      </c>
      <c r="E999" s="181" t="str">
        <f t="shared" si="28"/>
        <v/>
      </c>
    </row>
    <row r="1000" spans="3:5">
      <c r="C1000" s="181" t="s">
        <v>570</v>
      </c>
      <c r="D1000" s="181" t="s">
        <v>570</v>
      </c>
      <c r="E1000" s="181" t="str">
        <f t="shared" si="28"/>
        <v/>
      </c>
    </row>
    <row r="1001" spans="3:5">
      <c r="C1001" s="181" t="s">
        <v>570</v>
      </c>
      <c r="D1001" s="181" t="s">
        <v>570</v>
      </c>
      <c r="E1001" s="181" t="str">
        <f t="shared" si="28"/>
        <v/>
      </c>
    </row>
    <row r="1002" spans="3:5">
      <c r="C1002" s="181" t="s">
        <v>570</v>
      </c>
      <c r="D1002" s="181" t="s">
        <v>570</v>
      </c>
      <c r="E1002" s="181" t="str">
        <f t="shared" si="28"/>
        <v/>
      </c>
    </row>
    <row r="1003" spans="3:5">
      <c r="C1003" s="181" t="s">
        <v>570</v>
      </c>
      <c r="D1003" s="181" t="s">
        <v>570</v>
      </c>
      <c r="E1003" s="181" t="str">
        <f t="shared" si="28"/>
        <v/>
      </c>
    </row>
    <row r="1004" spans="3:5">
      <c r="C1004" s="181" t="s">
        <v>570</v>
      </c>
      <c r="D1004" s="181" t="s">
        <v>570</v>
      </c>
      <c r="E1004" s="181" t="str">
        <f t="shared" si="28"/>
        <v/>
      </c>
    </row>
    <row r="1005" spans="3:5">
      <c r="C1005" s="181" t="s">
        <v>570</v>
      </c>
      <c r="D1005" s="181" t="s">
        <v>570</v>
      </c>
      <c r="E1005" s="181" t="str">
        <f t="shared" si="28"/>
        <v/>
      </c>
    </row>
    <row r="1006" spans="3:5">
      <c r="C1006" s="181" t="s">
        <v>570</v>
      </c>
      <c r="D1006" s="181" t="s">
        <v>570</v>
      </c>
      <c r="E1006" s="181" t="str">
        <f t="shared" si="28"/>
        <v/>
      </c>
    </row>
    <row r="1007" spans="3:5">
      <c r="C1007" s="181" t="s">
        <v>570</v>
      </c>
      <c r="D1007" s="181" t="s">
        <v>570</v>
      </c>
      <c r="E1007" s="181" t="str">
        <f t="shared" si="28"/>
        <v/>
      </c>
    </row>
    <row r="1008" spans="3:5">
      <c r="C1008" s="181" t="s">
        <v>570</v>
      </c>
      <c r="D1008" s="181" t="s">
        <v>570</v>
      </c>
      <c r="E1008" s="181" t="str">
        <f t="shared" si="28"/>
        <v/>
      </c>
    </row>
    <row r="1009" spans="3:5">
      <c r="C1009" s="181" t="s">
        <v>570</v>
      </c>
      <c r="D1009" s="181" t="s">
        <v>570</v>
      </c>
      <c r="E1009" s="181" t="str">
        <f t="shared" si="28"/>
        <v/>
      </c>
    </row>
    <row r="1010" spans="3:5">
      <c r="C1010" s="181" t="s">
        <v>570</v>
      </c>
      <c r="D1010" s="181" t="s">
        <v>570</v>
      </c>
      <c r="E1010" s="181" t="str">
        <f t="shared" si="28"/>
        <v/>
      </c>
    </row>
    <row r="1011" spans="3:5">
      <c r="C1011" s="181" t="s">
        <v>570</v>
      </c>
      <c r="D1011" s="181" t="s">
        <v>570</v>
      </c>
      <c r="E1011" s="181" t="str">
        <f t="shared" si="28"/>
        <v/>
      </c>
    </row>
    <row r="1012" spans="3:5">
      <c r="C1012" s="181" t="s">
        <v>570</v>
      </c>
      <c r="D1012" s="181" t="s">
        <v>570</v>
      </c>
      <c r="E1012" s="181" t="str">
        <f t="shared" si="28"/>
        <v/>
      </c>
    </row>
    <row r="1013" spans="3:5">
      <c r="C1013" s="181" t="s">
        <v>570</v>
      </c>
      <c r="D1013" s="181" t="s">
        <v>570</v>
      </c>
      <c r="E1013" s="181" t="str">
        <f t="shared" si="28"/>
        <v/>
      </c>
    </row>
    <row r="1014" spans="3:5">
      <c r="C1014" s="181" t="s">
        <v>570</v>
      </c>
      <c r="D1014" s="181" t="s">
        <v>570</v>
      </c>
      <c r="E1014" s="181" t="str">
        <f t="shared" si="28"/>
        <v/>
      </c>
    </row>
    <row r="1015" spans="3:5">
      <c r="C1015" s="181" t="s">
        <v>570</v>
      </c>
      <c r="D1015" s="181" t="s">
        <v>570</v>
      </c>
      <c r="E1015" s="181" t="str">
        <f t="shared" si="28"/>
        <v/>
      </c>
    </row>
    <row r="1016" spans="3:5">
      <c r="C1016" s="181" t="s">
        <v>570</v>
      </c>
      <c r="D1016" s="181" t="s">
        <v>570</v>
      </c>
      <c r="E1016" s="181" t="str">
        <f t="shared" si="28"/>
        <v/>
      </c>
    </row>
    <row r="1017" spans="3:5">
      <c r="C1017" s="181" t="s">
        <v>570</v>
      </c>
      <c r="D1017" s="181" t="s">
        <v>570</v>
      </c>
      <c r="E1017" s="181" t="str">
        <f t="shared" si="28"/>
        <v/>
      </c>
    </row>
    <row r="1018" spans="3:5">
      <c r="C1018" s="181" t="s">
        <v>570</v>
      </c>
      <c r="D1018" s="181" t="s">
        <v>570</v>
      </c>
      <c r="E1018" s="181" t="str">
        <f t="shared" si="28"/>
        <v/>
      </c>
    </row>
    <row r="1019" spans="3:5">
      <c r="C1019" s="181" t="s">
        <v>570</v>
      </c>
      <c r="D1019" s="181" t="s">
        <v>570</v>
      </c>
      <c r="E1019" s="181" t="str">
        <f t="shared" si="28"/>
        <v/>
      </c>
    </row>
    <row r="1020" spans="3:5">
      <c r="C1020" s="181" t="s">
        <v>570</v>
      </c>
      <c r="D1020" s="181" t="s">
        <v>570</v>
      </c>
      <c r="E1020" s="181" t="str">
        <f t="shared" si="28"/>
        <v/>
      </c>
    </row>
    <row r="1021" spans="3:5">
      <c r="C1021" s="181" t="s">
        <v>570</v>
      </c>
      <c r="D1021" s="181" t="s">
        <v>570</v>
      </c>
      <c r="E1021" s="181" t="str">
        <f t="shared" si="28"/>
        <v/>
      </c>
    </row>
    <row r="1022" spans="3:5">
      <c r="C1022" s="181" t="s">
        <v>570</v>
      </c>
      <c r="D1022" s="181" t="s">
        <v>570</v>
      </c>
      <c r="E1022" s="181" t="str">
        <f t="shared" si="28"/>
        <v/>
      </c>
    </row>
    <row r="1023" spans="3:5">
      <c r="C1023" s="181" t="s">
        <v>570</v>
      </c>
      <c r="D1023" s="181" t="s">
        <v>570</v>
      </c>
      <c r="E1023" s="181" t="str">
        <f t="shared" si="28"/>
        <v/>
      </c>
    </row>
    <row r="1024" spans="3:5">
      <c r="C1024" s="181" t="s">
        <v>570</v>
      </c>
      <c r="D1024" s="181" t="s">
        <v>570</v>
      </c>
      <c r="E1024" s="181" t="str">
        <f t="shared" si="28"/>
        <v/>
      </c>
    </row>
    <row r="1025" spans="3:5">
      <c r="C1025" s="181" t="s">
        <v>570</v>
      </c>
      <c r="D1025" s="181" t="s">
        <v>570</v>
      </c>
      <c r="E1025" s="181" t="str">
        <f t="shared" si="28"/>
        <v/>
      </c>
    </row>
    <row r="1026" spans="3:5">
      <c r="C1026" s="181" t="s">
        <v>570</v>
      </c>
      <c r="D1026" s="181" t="s">
        <v>570</v>
      </c>
      <c r="E1026" s="181" t="str">
        <f t="shared" si="28"/>
        <v/>
      </c>
    </row>
    <row r="1027" spans="3:5">
      <c r="C1027" s="181" t="s">
        <v>570</v>
      </c>
      <c r="D1027" s="181" t="s">
        <v>570</v>
      </c>
      <c r="E1027" s="181" t="str">
        <f t="shared" si="28"/>
        <v/>
      </c>
    </row>
    <row r="1028" spans="3:5">
      <c r="C1028" s="181" t="s">
        <v>570</v>
      </c>
      <c r="D1028" s="181" t="s">
        <v>570</v>
      </c>
      <c r="E1028" s="181" t="str">
        <f t="shared" ref="E1028:E1091" si="29">IF(C1028&lt;D1028,C1028,D1028)</f>
        <v/>
      </c>
    </row>
    <row r="1029" spans="3:5">
      <c r="C1029" s="181" t="s">
        <v>570</v>
      </c>
      <c r="D1029" s="181" t="s">
        <v>570</v>
      </c>
      <c r="E1029" s="181" t="str">
        <f t="shared" si="29"/>
        <v/>
      </c>
    </row>
    <row r="1030" spans="3:5">
      <c r="C1030" s="181" t="s">
        <v>570</v>
      </c>
      <c r="D1030" s="181" t="s">
        <v>570</v>
      </c>
      <c r="E1030" s="181" t="str">
        <f t="shared" si="29"/>
        <v/>
      </c>
    </row>
    <row r="1031" spans="3:5">
      <c r="C1031" s="181" t="s">
        <v>570</v>
      </c>
      <c r="D1031" s="181" t="s">
        <v>570</v>
      </c>
      <c r="E1031" s="181" t="str">
        <f t="shared" si="29"/>
        <v/>
      </c>
    </row>
    <row r="1032" spans="3:5">
      <c r="C1032" s="181" t="s">
        <v>570</v>
      </c>
      <c r="D1032" s="181" t="s">
        <v>570</v>
      </c>
      <c r="E1032" s="181" t="str">
        <f t="shared" si="29"/>
        <v/>
      </c>
    </row>
    <row r="1033" spans="3:5">
      <c r="C1033" s="181" t="s">
        <v>570</v>
      </c>
      <c r="D1033" s="181" t="s">
        <v>570</v>
      </c>
      <c r="E1033" s="181" t="str">
        <f t="shared" si="29"/>
        <v/>
      </c>
    </row>
    <row r="1034" spans="3:5">
      <c r="C1034" s="181" t="s">
        <v>570</v>
      </c>
      <c r="D1034" s="181" t="s">
        <v>570</v>
      </c>
      <c r="E1034" s="181" t="str">
        <f t="shared" si="29"/>
        <v/>
      </c>
    </row>
    <row r="1035" spans="3:5">
      <c r="C1035" s="181" t="s">
        <v>570</v>
      </c>
      <c r="D1035" s="181" t="s">
        <v>570</v>
      </c>
      <c r="E1035" s="181" t="str">
        <f t="shared" si="29"/>
        <v/>
      </c>
    </row>
    <row r="1036" spans="3:5">
      <c r="C1036" s="181" t="s">
        <v>570</v>
      </c>
      <c r="D1036" s="181" t="s">
        <v>570</v>
      </c>
      <c r="E1036" s="181" t="str">
        <f t="shared" si="29"/>
        <v/>
      </c>
    </row>
    <row r="1037" spans="3:5">
      <c r="C1037" s="181" t="s">
        <v>570</v>
      </c>
      <c r="D1037" s="181" t="s">
        <v>570</v>
      </c>
      <c r="E1037" s="181" t="str">
        <f t="shared" si="29"/>
        <v/>
      </c>
    </row>
    <row r="1038" spans="3:5">
      <c r="C1038" s="181" t="s">
        <v>570</v>
      </c>
      <c r="D1038" s="181" t="s">
        <v>570</v>
      </c>
      <c r="E1038" s="181" t="str">
        <f t="shared" si="29"/>
        <v/>
      </c>
    </row>
    <row r="1039" spans="3:5">
      <c r="C1039" s="181" t="s">
        <v>570</v>
      </c>
      <c r="D1039" s="181" t="s">
        <v>570</v>
      </c>
      <c r="E1039" s="181" t="str">
        <f t="shared" si="29"/>
        <v/>
      </c>
    </row>
    <row r="1040" spans="3:5">
      <c r="C1040" s="181" t="s">
        <v>570</v>
      </c>
      <c r="D1040" s="181" t="s">
        <v>570</v>
      </c>
      <c r="E1040" s="181" t="str">
        <f t="shared" si="29"/>
        <v/>
      </c>
    </row>
    <row r="1041" spans="3:5">
      <c r="C1041" s="181" t="s">
        <v>570</v>
      </c>
      <c r="D1041" s="181" t="s">
        <v>570</v>
      </c>
      <c r="E1041" s="181" t="str">
        <f t="shared" si="29"/>
        <v/>
      </c>
    </row>
    <row r="1042" spans="3:5">
      <c r="C1042" s="181" t="s">
        <v>570</v>
      </c>
      <c r="D1042" s="181" t="s">
        <v>570</v>
      </c>
      <c r="E1042" s="181" t="str">
        <f t="shared" si="29"/>
        <v/>
      </c>
    </row>
    <row r="1043" spans="3:5">
      <c r="C1043" s="181" t="s">
        <v>570</v>
      </c>
      <c r="D1043" s="181" t="s">
        <v>570</v>
      </c>
      <c r="E1043" s="181" t="str">
        <f t="shared" si="29"/>
        <v/>
      </c>
    </row>
    <row r="1044" spans="3:5">
      <c r="C1044" s="181" t="s">
        <v>570</v>
      </c>
      <c r="D1044" s="181" t="s">
        <v>570</v>
      </c>
      <c r="E1044" s="181" t="str">
        <f t="shared" si="29"/>
        <v/>
      </c>
    </row>
    <row r="1045" spans="3:5">
      <c r="C1045" s="181" t="s">
        <v>570</v>
      </c>
      <c r="D1045" s="181" t="s">
        <v>570</v>
      </c>
      <c r="E1045" s="181" t="str">
        <f t="shared" si="29"/>
        <v/>
      </c>
    </row>
    <row r="1046" spans="3:5">
      <c r="C1046" s="181" t="s">
        <v>570</v>
      </c>
      <c r="D1046" s="181" t="s">
        <v>570</v>
      </c>
      <c r="E1046" s="181" t="str">
        <f t="shared" si="29"/>
        <v/>
      </c>
    </row>
    <row r="1047" spans="3:5">
      <c r="C1047" s="181" t="s">
        <v>570</v>
      </c>
      <c r="D1047" s="181" t="s">
        <v>570</v>
      </c>
      <c r="E1047" s="181" t="str">
        <f t="shared" si="29"/>
        <v/>
      </c>
    </row>
    <row r="1048" spans="3:5">
      <c r="C1048" s="181" t="s">
        <v>570</v>
      </c>
      <c r="D1048" s="181" t="s">
        <v>570</v>
      </c>
      <c r="E1048" s="181" t="str">
        <f t="shared" si="29"/>
        <v/>
      </c>
    </row>
    <row r="1049" spans="3:5">
      <c r="C1049" s="181" t="s">
        <v>570</v>
      </c>
      <c r="D1049" s="181" t="s">
        <v>570</v>
      </c>
      <c r="E1049" s="181" t="str">
        <f t="shared" si="29"/>
        <v/>
      </c>
    </row>
    <row r="1050" spans="3:5">
      <c r="C1050" s="181" t="s">
        <v>570</v>
      </c>
      <c r="D1050" s="181" t="s">
        <v>570</v>
      </c>
      <c r="E1050" s="181" t="str">
        <f t="shared" si="29"/>
        <v/>
      </c>
    </row>
    <row r="1051" spans="3:5">
      <c r="C1051" s="181" t="s">
        <v>570</v>
      </c>
      <c r="D1051" s="181" t="s">
        <v>570</v>
      </c>
      <c r="E1051" s="181" t="str">
        <f t="shared" si="29"/>
        <v/>
      </c>
    </row>
    <row r="1052" spans="3:5">
      <c r="C1052" s="181" t="s">
        <v>570</v>
      </c>
      <c r="D1052" s="181" t="s">
        <v>570</v>
      </c>
      <c r="E1052" s="181" t="str">
        <f t="shared" si="29"/>
        <v/>
      </c>
    </row>
    <row r="1053" spans="3:5">
      <c r="C1053" s="181" t="s">
        <v>570</v>
      </c>
      <c r="D1053" s="181" t="s">
        <v>570</v>
      </c>
      <c r="E1053" s="181" t="str">
        <f t="shared" si="29"/>
        <v/>
      </c>
    </row>
    <row r="1054" spans="3:5">
      <c r="C1054" s="181" t="s">
        <v>570</v>
      </c>
      <c r="D1054" s="181" t="s">
        <v>570</v>
      </c>
      <c r="E1054" s="181" t="str">
        <f t="shared" si="29"/>
        <v/>
      </c>
    </row>
    <row r="1055" spans="3:5">
      <c r="C1055" s="181" t="s">
        <v>570</v>
      </c>
      <c r="D1055" s="181" t="s">
        <v>570</v>
      </c>
      <c r="E1055" s="181" t="str">
        <f t="shared" si="29"/>
        <v/>
      </c>
    </row>
    <row r="1056" spans="3:5">
      <c r="C1056" s="181" t="s">
        <v>570</v>
      </c>
      <c r="D1056" s="181" t="s">
        <v>570</v>
      </c>
      <c r="E1056" s="181" t="str">
        <f t="shared" si="29"/>
        <v/>
      </c>
    </row>
    <row r="1057" spans="3:5">
      <c r="C1057" s="181" t="s">
        <v>570</v>
      </c>
      <c r="D1057" s="181" t="s">
        <v>570</v>
      </c>
      <c r="E1057" s="181" t="str">
        <f t="shared" si="29"/>
        <v/>
      </c>
    </row>
    <row r="1058" spans="3:5">
      <c r="C1058" s="181" t="s">
        <v>570</v>
      </c>
      <c r="D1058" s="181" t="s">
        <v>570</v>
      </c>
      <c r="E1058" s="181" t="str">
        <f t="shared" si="29"/>
        <v/>
      </c>
    </row>
    <row r="1059" spans="3:5">
      <c r="C1059" s="181" t="s">
        <v>570</v>
      </c>
      <c r="D1059" s="181" t="s">
        <v>570</v>
      </c>
      <c r="E1059" s="181" t="str">
        <f t="shared" si="29"/>
        <v/>
      </c>
    </row>
    <row r="1060" spans="3:5">
      <c r="C1060" s="181" t="s">
        <v>570</v>
      </c>
      <c r="D1060" s="181" t="s">
        <v>570</v>
      </c>
      <c r="E1060" s="181" t="str">
        <f t="shared" si="29"/>
        <v/>
      </c>
    </row>
    <row r="1061" spans="3:5">
      <c r="C1061" s="181" t="s">
        <v>570</v>
      </c>
      <c r="D1061" s="181" t="s">
        <v>570</v>
      </c>
      <c r="E1061" s="181" t="str">
        <f t="shared" si="29"/>
        <v/>
      </c>
    </row>
    <row r="1062" spans="3:5">
      <c r="C1062" s="181" t="s">
        <v>570</v>
      </c>
      <c r="D1062" s="181" t="s">
        <v>570</v>
      </c>
      <c r="E1062" s="181" t="str">
        <f t="shared" si="29"/>
        <v/>
      </c>
    </row>
    <row r="1063" spans="3:5">
      <c r="C1063" s="181" t="s">
        <v>570</v>
      </c>
      <c r="D1063" s="181" t="s">
        <v>570</v>
      </c>
      <c r="E1063" s="181" t="str">
        <f t="shared" si="29"/>
        <v/>
      </c>
    </row>
    <row r="1064" spans="3:5">
      <c r="C1064" s="181" t="s">
        <v>570</v>
      </c>
      <c r="D1064" s="181" t="s">
        <v>570</v>
      </c>
      <c r="E1064" s="181" t="str">
        <f t="shared" si="29"/>
        <v/>
      </c>
    </row>
    <row r="1065" spans="3:5">
      <c r="C1065" s="181" t="s">
        <v>570</v>
      </c>
      <c r="D1065" s="181" t="s">
        <v>570</v>
      </c>
      <c r="E1065" s="181" t="str">
        <f t="shared" si="29"/>
        <v/>
      </c>
    </row>
    <row r="1066" spans="3:5">
      <c r="C1066" s="181" t="s">
        <v>570</v>
      </c>
      <c r="D1066" s="181" t="s">
        <v>570</v>
      </c>
      <c r="E1066" s="181" t="str">
        <f t="shared" si="29"/>
        <v/>
      </c>
    </row>
    <row r="1067" spans="3:5">
      <c r="C1067" s="181" t="s">
        <v>570</v>
      </c>
      <c r="D1067" s="181" t="s">
        <v>570</v>
      </c>
      <c r="E1067" s="181" t="str">
        <f t="shared" si="29"/>
        <v/>
      </c>
    </row>
    <row r="1068" spans="3:5">
      <c r="C1068" s="181" t="s">
        <v>570</v>
      </c>
      <c r="D1068" s="181" t="s">
        <v>570</v>
      </c>
      <c r="E1068" s="181" t="str">
        <f t="shared" si="29"/>
        <v/>
      </c>
    </row>
    <row r="1069" spans="3:5">
      <c r="C1069" s="181" t="s">
        <v>570</v>
      </c>
      <c r="D1069" s="181" t="s">
        <v>570</v>
      </c>
      <c r="E1069" s="181" t="str">
        <f t="shared" si="29"/>
        <v/>
      </c>
    </row>
    <row r="1070" spans="3:5">
      <c r="C1070" s="181" t="s">
        <v>570</v>
      </c>
      <c r="D1070" s="181" t="s">
        <v>570</v>
      </c>
      <c r="E1070" s="181" t="str">
        <f t="shared" si="29"/>
        <v/>
      </c>
    </row>
    <row r="1071" spans="3:5">
      <c r="C1071" s="181" t="s">
        <v>570</v>
      </c>
      <c r="D1071" s="181" t="s">
        <v>570</v>
      </c>
      <c r="E1071" s="181" t="str">
        <f t="shared" si="29"/>
        <v/>
      </c>
    </row>
    <row r="1072" spans="3:5">
      <c r="C1072" s="181" t="s">
        <v>570</v>
      </c>
      <c r="D1072" s="181" t="s">
        <v>570</v>
      </c>
      <c r="E1072" s="181" t="str">
        <f t="shared" si="29"/>
        <v/>
      </c>
    </row>
    <row r="1073" spans="3:5">
      <c r="C1073" s="181" t="s">
        <v>570</v>
      </c>
      <c r="D1073" s="181" t="s">
        <v>570</v>
      </c>
      <c r="E1073" s="181" t="str">
        <f t="shared" si="29"/>
        <v/>
      </c>
    </row>
    <row r="1074" spans="3:5">
      <c r="C1074" s="181" t="s">
        <v>570</v>
      </c>
      <c r="D1074" s="181" t="s">
        <v>570</v>
      </c>
      <c r="E1074" s="181" t="str">
        <f t="shared" si="29"/>
        <v/>
      </c>
    </row>
    <row r="1075" spans="3:5">
      <c r="C1075" s="181" t="s">
        <v>570</v>
      </c>
      <c r="D1075" s="181" t="s">
        <v>570</v>
      </c>
      <c r="E1075" s="181" t="str">
        <f t="shared" si="29"/>
        <v/>
      </c>
    </row>
    <row r="1076" spans="3:5">
      <c r="C1076" s="181" t="s">
        <v>570</v>
      </c>
      <c r="D1076" s="181" t="s">
        <v>570</v>
      </c>
      <c r="E1076" s="181" t="str">
        <f t="shared" si="29"/>
        <v/>
      </c>
    </row>
    <row r="1077" spans="3:5">
      <c r="C1077" s="181" t="s">
        <v>570</v>
      </c>
      <c r="D1077" s="181" t="s">
        <v>570</v>
      </c>
      <c r="E1077" s="181" t="str">
        <f t="shared" si="29"/>
        <v/>
      </c>
    </row>
    <row r="1078" spans="3:5">
      <c r="C1078" s="181" t="s">
        <v>570</v>
      </c>
      <c r="D1078" s="181" t="s">
        <v>570</v>
      </c>
      <c r="E1078" s="181" t="str">
        <f t="shared" si="29"/>
        <v/>
      </c>
    </row>
    <row r="1079" spans="3:5">
      <c r="C1079" s="181" t="s">
        <v>570</v>
      </c>
      <c r="D1079" s="181" t="s">
        <v>570</v>
      </c>
      <c r="E1079" s="181" t="str">
        <f t="shared" si="29"/>
        <v/>
      </c>
    </row>
    <row r="1080" spans="3:5">
      <c r="C1080" s="181" t="s">
        <v>570</v>
      </c>
      <c r="D1080" s="181" t="s">
        <v>570</v>
      </c>
      <c r="E1080" s="181" t="str">
        <f t="shared" si="29"/>
        <v/>
      </c>
    </row>
    <row r="1081" spans="3:5">
      <c r="C1081" s="181" t="s">
        <v>570</v>
      </c>
      <c r="D1081" s="181" t="s">
        <v>570</v>
      </c>
      <c r="E1081" s="181" t="str">
        <f t="shared" si="29"/>
        <v/>
      </c>
    </row>
    <row r="1082" spans="3:5">
      <c r="C1082" s="181" t="s">
        <v>570</v>
      </c>
      <c r="D1082" s="181" t="s">
        <v>570</v>
      </c>
      <c r="E1082" s="181" t="str">
        <f t="shared" si="29"/>
        <v/>
      </c>
    </row>
    <row r="1083" spans="3:5">
      <c r="C1083" s="181" t="s">
        <v>570</v>
      </c>
      <c r="D1083" s="181" t="s">
        <v>570</v>
      </c>
      <c r="E1083" s="181" t="str">
        <f t="shared" si="29"/>
        <v/>
      </c>
    </row>
    <row r="1084" spans="3:5">
      <c r="C1084" s="181" t="s">
        <v>570</v>
      </c>
      <c r="D1084" s="181" t="s">
        <v>570</v>
      </c>
      <c r="E1084" s="181" t="str">
        <f t="shared" si="29"/>
        <v/>
      </c>
    </row>
    <row r="1085" spans="3:5">
      <c r="C1085" s="181" t="s">
        <v>570</v>
      </c>
      <c r="D1085" s="181" t="s">
        <v>570</v>
      </c>
      <c r="E1085" s="181" t="str">
        <f t="shared" si="29"/>
        <v/>
      </c>
    </row>
    <row r="1086" spans="3:5">
      <c r="C1086" s="181" t="s">
        <v>570</v>
      </c>
      <c r="D1086" s="181" t="s">
        <v>570</v>
      </c>
      <c r="E1086" s="181" t="str">
        <f t="shared" si="29"/>
        <v/>
      </c>
    </row>
    <row r="1087" spans="3:5">
      <c r="C1087" s="181" t="s">
        <v>570</v>
      </c>
      <c r="D1087" s="181" t="s">
        <v>570</v>
      </c>
      <c r="E1087" s="181" t="str">
        <f t="shared" si="29"/>
        <v/>
      </c>
    </row>
    <row r="1088" spans="3:5">
      <c r="C1088" s="181" t="s">
        <v>570</v>
      </c>
      <c r="D1088" s="181" t="s">
        <v>570</v>
      </c>
      <c r="E1088" s="181" t="str">
        <f t="shared" si="29"/>
        <v/>
      </c>
    </row>
    <row r="1089" spans="3:5">
      <c r="C1089" s="181" t="s">
        <v>570</v>
      </c>
      <c r="D1089" s="181" t="s">
        <v>570</v>
      </c>
      <c r="E1089" s="181" t="str">
        <f t="shared" si="29"/>
        <v/>
      </c>
    </row>
    <row r="1090" spans="3:5">
      <c r="C1090" s="181" t="s">
        <v>570</v>
      </c>
      <c r="D1090" s="181" t="s">
        <v>570</v>
      </c>
      <c r="E1090" s="181" t="str">
        <f t="shared" si="29"/>
        <v/>
      </c>
    </row>
    <row r="1091" spans="3:5">
      <c r="C1091" s="181" t="s">
        <v>570</v>
      </c>
      <c r="D1091" s="181" t="s">
        <v>570</v>
      </c>
      <c r="E1091" s="181" t="str">
        <f t="shared" si="29"/>
        <v/>
      </c>
    </row>
    <row r="1092" spans="3:5">
      <c r="C1092" s="181" t="s">
        <v>570</v>
      </c>
      <c r="D1092" s="181" t="s">
        <v>570</v>
      </c>
      <c r="E1092" s="181" t="str">
        <f t="shared" ref="E1092:E1155" si="30">IF(C1092&lt;D1092,C1092,D1092)</f>
        <v/>
      </c>
    </row>
    <row r="1093" spans="3:5">
      <c r="C1093" s="181" t="s">
        <v>570</v>
      </c>
      <c r="D1093" s="181" t="s">
        <v>570</v>
      </c>
      <c r="E1093" s="181" t="str">
        <f t="shared" si="30"/>
        <v/>
      </c>
    </row>
    <row r="1094" spans="3:5">
      <c r="C1094" s="181" t="s">
        <v>570</v>
      </c>
      <c r="D1094" s="181" t="s">
        <v>570</v>
      </c>
      <c r="E1094" s="181" t="str">
        <f t="shared" si="30"/>
        <v/>
      </c>
    </row>
    <row r="1095" spans="3:5">
      <c r="C1095" s="181" t="s">
        <v>570</v>
      </c>
      <c r="D1095" s="181" t="s">
        <v>570</v>
      </c>
      <c r="E1095" s="181" t="str">
        <f t="shared" si="30"/>
        <v/>
      </c>
    </row>
    <row r="1096" spans="3:5">
      <c r="C1096" s="181" t="s">
        <v>570</v>
      </c>
      <c r="D1096" s="181" t="s">
        <v>570</v>
      </c>
      <c r="E1096" s="181" t="str">
        <f t="shared" si="30"/>
        <v/>
      </c>
    </row>
    <row r="1097" spans="3:5">
      <c r="C1097" s="181" t="s">
        <v>570</v>
      </c>
      <c r="D1097" s="181" t="s">
        <v>570</v>
      </c>
      <c r="E1097" s="181" t="str">
        <f t="shared" si="30"/>
        <v/>
      </c>
    </row>
    <row r="1098" spans="3:5">
      <c r="C1098" s="181" t="s">
        <v>570</v>
      </c>
      <c r="D1098" s="181" t="s">
        <v>570</v>
      </c>
      <c r="E1098" s="181" t="str">
        <f t="shared" si="30"/>
        <v/>
      </c>
    </row>
    <row r="1099" spans="3:5">
      <c r="C1099" s="181" t="s">
        <v>570</v>
      </c>
      <c r="D1099" s="181" t="s">
        <v>570</v>
      </c>
      <c r="E1099" s="181" t="str">
        <f t="shared" si="30"/>
        <v/>
      </c>
    </row>
    <row r="1100" spans="3:5">
      <c r="C1100" s="181" t="s">
        <v>570</v>
      </c>
      <c r="D1100" s="181" t="s">
        <v>570</v>
      </c>
      <c r="E1100" s="181" t="str">
        <f t="shared" si="30"/>
        <v/>
      </c>
    </row>
    <row r="1101" spans="3:5">
      <c r="C1101" s="181" t="s">
        <v>570</v>
      </c>
      <c r="D1101" s="181" t="s">
        <v>570</v>
      </c>
      <c r="E1101" s="181" t="str">
        <f t="shared" si="30"/>
        <v/>
      </c>
    </row>
    <row r="1102" spans="3:5">
      <c r="C1102" s="181" t="s">
        <v>570</v>
      </c>
      <c r="D1102" s="181" t="s">
        <v>570</v>
      </c>
      <c r="E1102" s="181" t="str">
        <f t="shared" si="30"/>
        <v/>
      </c>
    </row>
    <row r="1103" spans="3:5">
      <c r="C1103" s="181" t="s">
        <v>570</v>
      </c>
      <c r="D1103" s="181" t="s">
        <v>570</v>
      </c>
      <c r="E1103" s="181" t="str">
        <f t="shared" si="30"/>
        <v/>
      </c>
    </row>
    <row r="1104" spans="3:5">
      <c r="C1104" s="181" t="s">
        <v>570</v>
      </c>
      <c r="D1104" s="181" t="s">
        <v>570</v>
      </c>
      <c r="E1104" s="181" t="str">
        <f t="shared" si="30"/>
        <v/>
      </c>
    </row>
    <row r="1105" spans="3:5">
      <c r="C1105" s="181" t="s">
        <v>570</v>
      </c>
      <c r="D1105" s="181" t="s">
        <v>570</v>
      </c>
      <c r="E1105" s="181" t="str">
        <f t="shared" si="30"/>
        <v/>
      </c>
    </row>
    <row r="1106" spans="3:5">
      <c r="C1106" s="181" t="s">
        <v>570</v>
      </c>
      <c r="D1106" s="181" t="s">
        <v>570</v>
      </c>
      <c r="E1106" s="181" t="str">
        <f t="shared" si="30"/>
        <v/>
      </c>
    </row>
    <row r="1107" spans="3:5">
      <c r="C1107" s="181" t="s">
        <v>570</v>
      </c>
      <c r="D1107" s="181" t="s">
        <v>570</v>
      </c>
      <c r="E1107" s="181" t="str">
        <f t="shared" si="30"/>
        <v/>
      </c>
    </row>
    <row r="1108" spans="3:5">
      <c r="C1108" s="181" t="s">
        <v>570</v>
      </c>
      <c r="D1108" s="181" t="s">
        <v>570</v>
      </c>
      <c r="E1108" s="181" t="str">
        <f t="shared" si="30"/>
        <v/>
      </c>
    </row>
    <row r="1109" spans="3:5">
      <c r="C1109" s="181" t="s">
        <v>570</v>
      </c>
      <c r="D1109" s="181" t="s">
        <v>570</v>
      </c>
      <c r="E1109" s="181" t="str">
        <f t="shared" si="30"/>
        <v/>
      </c>
    </row>
    <row r="1110" spans="3:5">
      <c r="C1110" s="181" t="s">
        <v>570</v>
      </c>
      <c r="D1110" s="181" t="s">
        <v>570</v>
      </c>
      <c r="E1110" s="181" t="str">
        <f t="shared" si="30"/>
        <v/>
      </c>
    </row>
    <row r="1111" spans="3:5">
      <c r="C1111" s="181" t="s">
        <v>570</v>
      </c>
      <c r="D1111" s="181" t="s">
        <v>570</v>
      </c>
      <c r="E1111" s="181" t="str">
        <f t="shared" si="30"/>
        <v/>
      </c>
    </row>
    <row r="1112" spans="3:5">
      <c r="C1112" s="181" t="s">
        <v>570</v>
      </c>
      <c r="D1112" s="181" t="s">
        <v>570</v>
      </c>
      <c r="E1112" s="181" t="str">
        <f t="shared" si="30"/>
        <v/>
      </c>
    </row>
    <row r="1113" spans="3:5">
      <c r="C1113" s="181" t="s">
        <v>570</v>
      </c>
      <c r="D1113" s="181" t="s">
        <v>570</v>
      </c>
      <c r="E1113" s="181" t="str">
        <f t="shared" si="30"/>
        <v/>
      </c>
    </row>
    <row r="1114" spans="3:5">
      <c r="C1114" s="181" t="s">
        <v>570</v>
      </c>
      <c r="D1114" s="181" t="s">
        <v>570</v>
      </c>
      <c r="E1114" s="181" t="str">
        <f t="shared" si="30"/>
        <v/>
      </c>
    </row>
    <row r="1115" spans="3:5">
      <c r="C1115" s="181" t="s">
        <v>570</v>
      </c>
      <c r="D1115" s="181" t="s">
        <v>570</v>
      </c>
      <c r="E1115" s="181" t="str">
        <f t="shared" si="30"/>
        <v/>
      </c>
    </row>
    <row r="1116" spans="3:5">
      <c r="C1116" s="181" t="s">
        <v>570</v>
      </c>
      <c r="D1116" s="181" t="s">
        <v>570</v>
      </c>
      <c r="E1116" s="181" t="str">
        <f t="shared" si="30"/>
        <v/>
      </c>
    </row>
    <row r="1117" spans="3:5">
      <c r="C1117" s="181" t="s">
        <v>570</v>
      </c>
      <c r="D1117" s="181" t="s">
        <v>570</v>
      </c>
      <c r="E1117" s="181" t="str">
        <f t="shared" si="30"/>
        <v/>
      </c>
    </row>
    <row r="1118" spans="3:5">
      <c r="C1118" s="181" t="s">
        <v>570</v>
      </c>
      <c r="D1118" s="181" t="s">
        <v>570</v>
      </c>
      <c r="E1118" s="181" t="str">
        <f t="shared" si="30"/>
        <v/>
      </c>
    </row>
    <row r="1119" spans="3:5">
      <c r="C1119" s="181" t="s">
        <v>570</v>
      </c>
      <c r="D1119" s="181" t="s">
        <v>570</v>
      </c>
      <c r="E1119" s="181" t="str">
        <f t="shared" si="30"/>
        <v/>
      </c>
    </row>
    <row r="1120" spans="3:5">
      <c r="C1120" s="181" t="s">
        <v>570</v>
      </c>
      <c r="D1120" s="181" t="s">
        <v>570</v>
      </c>
      <c r="E1120" s="181" t="str">
        <f t="shared" si="30"/>
        <v/>
      </c>
    </row>
    <row r="1121" spans="3:5">
      <c r="C1121" s="181" t="s">
        <v>570</v>
      </c>
      <c r="D1121" s="181" t="s">
        <v>570</v>
      </c>
      <c r="E1121" s="181" t="str">
        <f t="shared" si="30"/>
        <v/>
      </c>
    </row>
    <row r="1122" spans="3:5">
      <c r="C1122" s="181" t="s">
        <v>570</v>
      </c>
      <c r="D1122" s="181" t="s">
        <v>570</v>
      </c>
      <c r="E1122" s="181" t="str">
        <f t="shared" si="30"/>
        <v/>
      </c>
    </row>
    <row r="1123" spans="3:5">
      <c r="C1123" s="181" t="s">
        <v>570</v>
      </c>
      <c r="D1123" s="181" t="s">
        <v>570</v>
      </c>
      <c r="E1123" s="181" t="str">
        <f t="shared" si="30"/>
        <v/>
      </c>
    </row>
    <row r="1124" spans="3:5">
      <c r="C1124" s="181" t="s">
        <v>570</v>
      </c>
      <c r="D1124" s="181" t="s">
        <v>570</v>
      </c>
      <c r="E1124" s="181" t="str">
        <f t="shared" si="30"/>
        <v/>
      </c>
    </row>
    <row r="1125" spans="3:5">
      <c r="C1125" s="181" t="s">
        <v>570</v>
      </c>
      <c r="D1125" s="181" t="s">
        <v>570</v>
      </c>
      <c r="E1125" s="181" t="str">
        <f t="shared" si="30"/>
        <v/>
      </c>
    </row>
    <row r="1126" spans="3:5">
      <c r="C1126" s="181" t="s">
        <v>570</v>
      </c>
      <c r="D1126" s="181" t="s">
        <v>570</v>
      </c>
      <c r="E1126" s="181" t="str">
        <f t="shared" si="30"/>
        <v/>
      </c>
    </row>
    <row r="1127" spans="3:5">
      <c r="C1127" s="181" t="s">
        <v>570</v>
      </c>
      <c r="D1127" s="181" t="s">
        <v>570</v>
      </c>
      <c r="E1127" s="181" t="str">
        <f t="shared" si="30"/>
        <v/>
      </c>
    </row>
    <row r="1128" spans="3:5">
      <c r="C1128" s="181" t="s">
        <v>570</v>
      </c>
      <c r="D1128" s="181" t="s">
        <v>570</v>
      </c>
      <c r="E1128" s="181" t="str">
        <f t="shared" si="30"/>
        <v/>
      </c>
    </row>
    <row r="1129" spans="3:5">
      <c r="C1129" s="181" t="s">
        <v>570</v>
      </c>
      <c r="D1129" s="181" t="s">
        <v>570</v>
      </c>
      <c r="E1129" s="181" t="str">
        <f t="shared" si="30"/>
        <v/>
      </c>
    </row>
    <row r="1130" spans="3:5">
      <c r="C1130" s="181" t="s">
        <v>570</v>
      </c>
      <c r="D1130" s="181" t="s">
        <v>570</v>
      </c>
      <c r="E1130" s="181" t="str">
        <f t="shared" si="30"/>
        <v/>
      </c>
    </row>
    <row r="1131" spans="3:5">
      <c r="C1131" s="181" t="s">
        <v>570</v>
      </c>
      <c r="D1131" s="181" t="s">
        <v>570</v>
      </c>
      <c r="E1131" s="181" t="str">
        <f t="shared" si="30"/>
        <v/>
      </c>
    </row>
    <row r="1132" spans="3:5">
      <c r="C1132" s="181" t="s">
        <v>570</v>
      </c>
      <c r="D1132" s="181" t="s">
        <v>570</v>
      </c>
      <c r="E1132" s="181" t="str">
        <f t="shared" si="30"/>
        <v/>
      </c>
    </row>
    <row r="1133" spans="3:5">
      <c r="C1133" s="181" t="s">
        <v>570</v>
      </c>
      <c r="D1133" s="181" t="s">
        <v>570</v>
      </c>
      <c r="E1133" s="181" t="str">
        <f t="shared" si="30"/>
        <v/>
      </c>
    </row>
    <row r="1134" spans="3:5">
      <c r="C1134" s="181" t="s">
        <v>570</v>
      </c>
      <c r="D1134" s="181" t="s">
        <v>570</v>
      </c>
      <c r="E1134" s="181" t="str">
        <f t="shared" si="30"/>
        <v/>
      </c>
    </row>
    <row r="1135" spans="3:5">
      <c r="C1135" s="181" t="s">
        <v>570</v>
      </c>
      <c r="D1135" s="181" t="s">
        <v>570</v>
      </c>
      <c r="E1135" s="181" t="str">
        <f t="shared" si="30"/>
        <v/>
      </c>
    </row>
    <row r="1136" spans="3:5">
      <c r="C1136" s="181" t="s">
        <v>570</v>
      </c>
      <c r="D1136" s="181" t="s">
        <v>570</v>
      </c>
      <c r="E1136" s="181" t="str">
        <f t="shared" si="30"/>
        <v/>
      </c>
    </row>
    <row r="1137" spans="3:5">
      <c r="C1137" s="181" t="s">
        <v>570</v>
      </c>
      <c r="D1137" s="181" t="s">
        <v>570</v>
      </c>
      <c r="E1137" s="181" t="str">
        <f t="shared" si="30"/>
        <v/>
      </c>
    </row>
    <row r="1138" spans="3:5">
      <c r="C1138" s="181" t="s">
        <v>570</v>
      </c>
      <c r="D1138" s="181" t="s">
        <v>570</v>
      </c>
      <c r="E1138" s="181" t="str">
        <f t="shared" si="30"/>
        <v/>
      </c>
    </row>
    <row r="1139" spans="3:5">
      <c r="C1139" s="181" t="s">
        <v>570</v>
      </c>
      <c r="D1139" s="181" t="s">
        <v>570</v>
      </c>
      <c r="E1139" s="181" t="str">
        <f t="shared" si="30"/>
        <v/>
      </c>
    </row>
    <row r="1140" spans="3:5">
      <c r="C1140" s="181" t="s">
        <v>570</v>
      </c>
      <c r="D1140" s="181" t="s">
        <v>570</v>
      </c>
      <c r="E1140" s="181" t="str">
        <f t="shared" si="30"/>
        <v/>
      </c>
    </row>
    <row r="1141" spans="3:5">
      <c r="C1141" s="181" t="s">
        <v>570</v>
      </c>
      <c r="D1141" s="181" t="s">
        <v>570</v>
      </c>
      <c r="E1141" s="181" t="str">
        <f t="shared" si="30"/>
        <v/>
      </c>
    </row>
    <row r="1142" spans="3:5">
      <c r="C1142" s="181" t="s">
        <v>570</v>
      </c>
      <c r="D1142" s="181" t="s">
        <v>570</v>
      </c>
      <c r="E1142" s="181" t="str">
        <f t="shared" si="30"/>
        <v/>
      </c>
    </row>
    <row r="1143" spans="3:5">
      <c r="C1143" s="181" t="s">
        <v>570</v>
      </c>
      <c r="D1143" s="181" t="s">
        <v>570</v>
      </c>
      <c r="E1143" s="181" t="str">
        <f t="shared" si="30"/>
        <v/>
      </c>
    </row>
    <row r="1144" spans="3:5">
      <c r="C1144" s="181" t="s">
        <v>570</v>
      </c>
      <c r="D1144" s="181" t="s">
        <v>570</v>
      </c>
      <c r="E1144" s="181" t="str">
        <f t="shared" si="30"/>
        <v/>
      </c>
    </row>
    <row r="1145" spans="3:5">
      <c r="C1145" s="181" t="s">
        <v>570</v>
      </c>
      <c r="D1145" s="181" t="s">
        <v>570</v>
      </c>
      <c r="E1145" s="181" t="str">
        <f t="shared" si="30"/>
        <v/>
      </c>
    </row>
    <row r="1146" spans="3:5">
      <c r="C1146" s="181" t="s">
        <v>570</v>
      </c>
      <c r="D1146" s="181" t="s">
        <v>570</v>
      </c>
      <c r="E1146" s="181" t="str">
        <f t="shared" si="30"/>
        <v/>
      </c>
    </row>
    <row r="1147" spans="3:5">
      <c r="C1147" s="181" t="s">
        <v>570</v>
      </c>
      <c r="D1147" s="181" t="s">
        <v>570</v>
      </c>
      <c r="E1147" s="181" t="str">
        <f t="shared" si="30"/>
        <v/>
      </c>
    </row>
    <row r="1148" spans="3:5">
      <c r="C1148" s="181" t="s">
        <v>570</v>
      </c>
      <c r="D1148" s="181" t="s">
        <v>570</v>
      </c>
      <c r="E1148" s="181" t="str">
        <f t="shared" si="30"/>
        <v/>
      </c>
    </row>
    <row r="1149" spans="3:5">
      <c r="C1149" s="181" t="s">
        <v>570</v>
      </c>
      <c r="D1149" s="181" t="s">
        <v>570</v>
      </c>
      <c r="E1149" s="181" t="str">
        <f t="shared" si="30"/>
        <v/>
      </c>
    </row>
    <row r="1150" spans="3:5">
      <c r="C1150" s="181" t="s">
        <v>570</v>
      </c>
      <c r="D1150" s="181" t="s">
        <v>570</v>
      </c>
      <c r="E1150" s="181" t="str">
        <f t="shared" si="30"/>
        <v/>
      </c>
    </row>
    <row r="1151" spans="3:5">
      <c r="C1151" s="181" t="s">
        <v>570</v>
      </c>
      <c r="D1151" s="181" t="s">
        <v>570</v>
      </c>
      <c r="E1151" s="181" t="str">
        <f t="shared" si="30"/>
        <v/>
      </c>
    </row>
    <row r="1152" spans="3:5">
      <c r="C1152" s="181" t="s">
        <v>570</v>
      </c>
      <c r="D1152" s="181" t="s">
        <v>570</v>
      </c>
      <c r="E1152" s="181" t="str">
        <f t="shared" si="30"/>
        <v/>
      </c>
    </row>
    <row r="1153" spans="3:5">
      <c r="C1153" s="181" t="s">
        <v>570</v>
      </c>
      <c r="D1153" s="181" t="s">
        <v>570</v>
      </c>
      <c r="E1153" s="181" t="str">
        <f t="shared" si="30"/>
        <v/>
      </c>
    </row>
    <row r="1154" spans="3:5">
      <c r="C1154" s="181" t="s">
        <v>570</v>
      </c>
      <c r="D1154" s="181" t="s">
        <v>570</v>
      </c>
      <c r="E1154" s="181" t="str">
        <f t="shared" si="30"/>
        <v/>
      </c>
    </row>
    <row r="1155" spans="3:5">
      <c r="C1155" s="181" t="s">
        <v>570</v>
      </c>
      <c r="D1155" s="181" t="s">
        <v>570</v>
      </c>
      <c r="E1155" s="181" t="str">
        <f t="shared" si="30"/>
        <v/>
      </c>
    </row>
    <row r="1156" spans="3:5">
      <c r="C1156" s="181" t="s">
        <v>570</v>
      </c>
      <c r="D1156" s="181" t="s">
        <v>570</v>
      </c>
      <c r="E1156" s="181" t="str">
        <f t="shared" ref="E1156:E1209" si="31">IF(C1156&lt;D1156,C1156,D1156)</f>
        <v/>
      </c>
    </row>
    <row r="1157" spans="3:5">
      <c r="C1157" s="181" t="s">
        <v>570</v>
      </c>
      <c r="D1157" s="181" t="s">
        <v>570</v>
      </c>
      <c r="E1157" s="181" t="str">
        <f t="shared" si="31"/>
        <v/>
      </c>
    </row>
    <row r="1158" spans="3:5">
      <c r="C1158" s="181" t="s">
        <v>570</v>
      </c>
      <c r="D1158" s="181" t="s">
        <v>570</v>
      </c>
      <c r="E1158" s="181" t="str">
        <f t="shared" si="31"/>
        <v/>
      </c>
    </row>
    <row r="1159" spans="3:5">
      <c r="C1159" s="181" t="s">
        <v>570</v>
      </c>
      <c r="D1159" s="181" t="s">
        <v>570</v>
      </c>
      <c r="E1159" s="181" t="str">
        <f t="shared" si="31"/>
        <v/>
      </c>
    </row>
    <row r="1160" spans="3:5">
      <c r="C1160" s="181" t="s">
        <v>570</v>
      </c>
      <c r="D1160" s="181" t="s">
        <v>570</v>
      </c>
      <c r="E1160" s="181" t="str">
        <f t="shared" si="31"/>
        <v/>
      </c>
    </row>
    <row r="1161" spans="3:5">
      <c r="C1161" s="181" t="s">
        <v>570</v>
      </c>
      <c r="D1161" s="181" t="s">
        <v>570</v>
      </c>
      <c r="E1161" s="181" t="str">
        <f t="shared" si="31"/>
        <v/>
      </c>
    </row>
    <row r="1162" spans="3:5">
      <c r="C1162" s="181" t="s">
        <v>570</v>
      </c>
      <c r="D1162" s="181" t="s">
        <v>570</v>
      </c>
      <c r="E1162" s="181" t="str">
        <f t="shared" si="31"/>
        <v/>
      </c>
    </row>
    <row r="1163" spans="3:5">
      <c r="C1163" s="181" t="s">
        <v>570</v>
      </c>
      <c r="D1163" s="181" t="s">
        <v>570</v>
      </c>
      <c r="E1163" s="181" t="str">
        <f t="shared" si="31"/>
        <v/>
      </c>
    </row>
    <row r="1164" spans="3:5">
      <c r="C1164" s="181" t="s">
        <v>570</v>
      </c>
      <c r="D1164" s="181" t="s">
        <v>570</v>
      </c>
      <c r="E1164" s="181" t="str">
        <f t="shared" si="31"/>
        <v/>
      </c>
    </row>
    <row r="1165" spans="3:5">
      <c r="C1165" s="181" t="s">
        <v>570</v>
      </c>
      <c r="D1165" s="181" t="s">
        <v>570</v>
      </c>
      <c r="E1165" s="181" t="str">
        <f t="shared" si="31"/>
        <v/>
      </c>
    </row>
    <row r="1166" spans="3:5">
      <c r="C1166" s="181" t="s">
        <v>570</v>
      </c>
      <c r="D1166" s="181" t="s">
        <v>570</v>
      </c>
      <c r="E1166" s="181" t="str">
        <f t="shared" si="31"/>
        <v/>
      </c>
    </row>
    <row r="1167" spans="3:5">
      <c r="C1167" s="181" t="s">
        <v>570</v>
      </c>
      <c r="D1167" s="181" t="s">
        <v>570</v>
      </c>
      <c r="E1167" s="181" t="str">
        <f t="shared" si="31"/>
        <v/>
      </c>
    </row>
    <row r="1168" spans="3:5">
      <c r="C1168" s="181" t="s">
        <v>570</v>
      </c>
      <c r="D1168" s="181" t="s">
        <v>570</v>
      </c>
      <c r="E1168" s="181" t="str">
        <f t="shared" si="31"/>
        <v/>
      </c>
    </row>
    <row r="1169" spans="3:5">
      <c r="C1169" s="181" t="s">
        <v>570</v>
      </c>
      <c r="D1169" s="181" t="s">
        <v>570</v>
      </c>
      <c r="E1169" s="181" t="str">
        <f t="shared" si="31"/>
        <v/>
      </c>
    </row>
    <row r="1170" spans="3:5">
      <c r="C1170" s="181" t="s">
        <v>570</v>
      </c>
      <c r="D1170" s="181" t="s">
        <v>570</v>
      </c>
      <c r="E1170" s="181" t="str">
        <f t="shared" si="31"/>
        <v/>
      </c>
    </row>
    <row r="1171" spans="3:5">
      <c r="C1171" s="181" t="s">
        <v>570</v>
      </c>
      <c r="D1171" s="181" t="s">
        <v>570</v>
      </c>
      <c r="E1171" s="181" t="str">
        <f t="shared" si="31"/>
        <v/>
      </c>
    </row>
    <row r="1172" spans="3:5">
      <c r="C1172" s="181" t="s">
        <v>570</v>
      </c>
      <c r="D1172" s="181" t="s">
        <v>570</v>
      </c>
      <c r="E1172" s="181" t="str">
        <f t="shared" si="31"/>
        <v/>
      </c>
    </row>
    <row r="1173" spans="3:5">
      <c r="C1173" s="181" t="s">
        <v>570</v>
      </c>
      <c r="D1173" s="181" t="s">
        <v>570</v>
      </c>
      <c r="E1173" s="181" t="str">
        <f t="shared" si="31"/>
        <v/>
      </c>
    </row>
    <row r="1174" spans="3:5">
      <c r="C1174" s="181" t="s">
        <v>570</v>
      </c>
      <c r="D1174" s="181" t="s">
        <v>570</v>
      </c>
      <c r="E1174" s="181" t="str">
        <f t="shared" si="31"/>
        <v/>
      </c>
    </row>
    <row r="1175" spans="3:5">
      <c r="C1175" s="181" t="s">
        <v>570</v>
      </c>
      <c r="D1175" s="181" t="s">
        <v>570</v>
      </c>
      <c r="E1175" s="181" t="str">
        <f t="shared" si="31"/>
        <v/>
      </c>
    </row>
    <row r="1176" spans="3:5">
      <c r="C1176" s="181" t="s">
        <v>570</v>
      </c>
      <c r="D1176" s="181" t="s">
        <v>570</v>
      </c>
      <c r="E1176" s="181" t="str">
        <f t="shared" si="31"/>
        <v/>
      </c>
    </row>
    <row r="1177" spans="3:5">
      <c r="C1177" s="181" t="s">
        <v>570</v>
      </c>
      <c r="D1177" s="181" t="s">
        <v>570</v>
      </c>
      <c r="E1177" s="181" t="str">
        <f t="shared" si="31"/>
        <v/>
      </c>
    </row>
    <row r="1178" spans="3:5">
      <c r="C1178" s="181" t="s">
        <v>570</v>
      </c>
      <c r="D1178" s="181" t="s">
        <v>570</v>
      </c>
      <c r="E1178" s="181" t="str">
        <f t="shared" si="31"/>
        <v/>
      </c>
    </row>
    <row r="1179" spans="3:5">
      <c r="C1179" s="181" t="s">
        <v>570</v>
      </c>
      <c r="D1179" s="181" t="s">
        <v>570</v>
      </c>
      <c r="E1179" s="181" t="str">
        <f t="shared" si="31"/>
        <v/>
      </c>
    </row>
    <row r="1180" spans="3:5">
      <c r="C1180" s="181" t="s">
        <v>570</v>
      </c>
      <c r="D1180" s="181" t="s">
        <v>570</v>
      </c>
      <c r="E1180" s="181" t="str">
        <f t="shared" si="31"/>
        <v/>
      </c>
    </row>
    <row r="1181" spans="3:5">
      <c r="C1181" s="181" t="s">
        <v>570</v>
      </c>
      <c r="D1181" s="181" t="s">
        <v>570</v>
      </c>
      <c r="E1181" s="181" t="str">
        <f t="shared" si="31"/>
        <v/>
      </c>
    </row>
    <row r="1182" spans="3:5">
      <c r="C1182" s="181" t="s">
        <v>570</v>
      </c>
      <c r="D1182" s="181" t="s">
        <v>570</v>
      </c>
      <c r="E1182" s="181" t="str">
        <f t="shared" si="31"/>
        <v/>
      </c>
    </row>
    <row r="1183" spans="3:5">
      <c r="C1183" s="181" t="s">
        <v>570</v>
      </c>
      <c r="D1183" s="181" t="s">
        <v>570</v>
      </c>
      <c r="E1183" s="181" t="str">
        <f t="shared" si="31"/>
        <v/>
      </c>
    </row>
    <row r="1184" spans="3:5">
      <c r="C1184" s="181" t="s">
        <v>570</v>
      </c>
      <c r="D1184" s="181" t="s">
        <v>570</v>
      </c>
      <c r="E1184" s="181" t="str">
        <f t="shared" si="31"/>
        <v/>
      </c>
    </row>
    <row r="1185" spans="3:5">
      <c r="C1185" s="181" t="s">
        <v>570</v>
      </c>
      <c r="D1185" s="181" t="s">
        <v>570</v>
      </c>
      <c r="E1185" s="181" t="str">
        <f t="shared" si="31"/>
        <v/>
      </c>
    </row>
    <row r="1186" spans="3:5">
      <c r="C1186" s="181" t="s">
        <v>570</v>
      </c>
      <c r="D1186" s="181" t="s">
        <v>570</v>
      </c>
      <c r="E1186" s="181" t="str">
        <f t="shared" si="31"/>
        <v/>
      </c>
    </row>
    <row r="1187" spans="3:5">
      <c r="C1187" s="181" t="s">
        <v>570</v>
      </c>
      <c r="D1187" s="181" t="s">
        <v>570</v>
      </c>
      <c r="E1187" s="181" t="str">
        <f t="shared" si="31"/>
        <v/>
      </c>
    </row>
    <row r="1188" spans="3:5">
      <c r="C1188" s="181" t="s">
        <v>570</v>
      </c>
      <c r="D1188" s="181" t="s">
        <v>570</v>
      </c>
      <c r="E1188" s="181" t="str">
        <f t="shared" si="31"/>
        <v/>
      </c>
    </row>
    <row r="1189" spans="3:5">
      <c r="C1189" s="181" t="s">
        <v>570</v>
      </c>
      <c r="D1189" s="181" t="s">
        <v>570</v>
      </c>
      <c r="E1189" s="181" t="str">
        <f t="shared" si="31"/>
        <v/>
      </c>
    </row>
    <row r="1190" spans="3:5">
      <c r="C1190" s="181" t="s">
        <v>570</v>
      </c>
      <c r="D1190" s="181" t="s">
        <v>570</v>
      </c>
      <c r="E1190" s="181" t="str">
        <f t="shared" si="31"/>
        <v/>
      </c>
    </row>
    <row r="1191" spans="3:5">
      <c r="C1191" s="181" t="s">
        <v>570</v>
      </c>
      <c r="D1191" s="181" t="s">
        <v>570</v>
      </c>
      <c r="E1191" s="181" t="str">
        <f t="shared" si="31"/>
        <v/>
      </c>
    </row>
    <row r="1192" spans="3:5">
      <c r="C1192" s="181" t="s">
        <v>570</v>
      </c>
      <c r="D1192" s="181" t="s">
        <v>570</v>
      </c>
      <c r="E1192" s="181" t="str">
        <f t="shared" si="31"/>
        <v/>
      </c>
    </row>
    <row r="1193" spans="3:5">
      <c r="C1193" s="181" t="s">
        <v>570</v>
      </c>
      <c r="D1193" s="181" t="s">
        <v>570</v>
      </c>
      <c r="E1193" s="181" t="str">
        <f t="shared" si="31"/>
        <v/>
      </c>
    </row>
    <row r="1194" spans="3:5">
      <c r="C1194" s="181" t="s">
        <v>570</v>
      </c>
      <c r="D1194" s="181" t="s">
        <v>570</v>
      </c>
      <c r="E1194" s="181" t="str">
        <f t="shared" si="31"/>
        <v/>
      </c>
    </row>
    <row r="1195" spans="3:5">
      <c r="C1195" s="181" t="s">
        <v>570</v>
      </c>
      <c r="D1195" s="181" t="s">
        <v>570</v>
      </c>
      <c r="E1195" s="181" t="str">
        <f t="shared" si="31"/>
        <v/>
      </c>
    </row>
    <row r="1196" spans="3:5">
      <c r="C1196" s="181" t="s">
        <v>570</v>
      </c>
      <c r="D1196" s="181" t="s">
        <v>570</v>
      </c>
      <c r="E1196" s="181" t="str">
        <f t="shared" si="31"/>
        <v/>
      </c>
    </row>
    <row r="1197" spans="3:5">
      <c r="C1197" s="181" t="s">
        <v>570</v>
      </c>
      <c r="D1197" s="181" t="s">
        <v>570</v>
      </c>
      <c r="E1197" s="181" t="str">
        <f t="shared" si="31"/>
        <v/>
      </c>
    </row>
    <row r="1198" spans="3:5">
      <c r="C1198" s="181" t="s">
        <v>570</v>
      </c>
      <c r="D1198" s="181" t="s">
        <v>570</v>
      </c>
      <c r="E1198" s="181" t="str">
        <f t="shared" si="31"/>
        <v/>
      </c>
    </row>
    <row r="1199" spans="3:5">
      <c r="C1199" s="181" t="s">
        <v>570</v>
      </c>
      <c r="D1199" s="181" t="s">
        <v>570</v>
      </c>
      <c r="E1199" s="181" t="str">
        <f t="shared" si="31"/>
        <v/>
      </c>
    </row>
    <row r="1200" spans="3:5">
      <c r="C1200" s="181" t="s">
        <v>570</v>
      </c>
      <c r="D1200" s="181" t="s">
        <v>570</v>
      </c>
      <c r="E1200" s="181" t="str">
        <f t="shared" si="31"/>
        <v/>
      </c>
    </row>
    <row r="1201" spans="3:5">
      <c r="C1201" s="181" t="s">
        <v>570</v>
      </c>
      <c r="D1201" s="181" t="s">
        <v>570</v>
      </c>
      <c r="E1201" s="181" t="str">
        <f t="shared" si="31"/>
        <v/>
      </c>
    </row>
    <row r="1202" spans="3:5">
      <c r="C1202" s="181" t="s">
        <v>570</v>
      </c>
      <c r="D1202" s="181" t="s">
        <v>570</v>
      </c>
      <c r="E1202" s="181" t="str">
        <f t="shared" si="31"/>
        <v/>
      </c>
    </row>
    <row r="1203" spans="3:5">
      <c r="C1203" s="181" t="s">
        <v>570</v>
      </c>
      <c r="D1203" s="181" t="s">
        <v>570</v>
      </c>
      <c r="E1203" s="181" t="str">
        <f t="shared" si="31"/>
        <v/>
      </c>
    </row>
    <row r="1204" spans="3:5">
      <c r="C1204" s="181" t="s">
        <v>570</v>
      </c>
      <c r="D1204" s="181" t="s">
        <v>570</v>
      </c>
      <c r="E1204" s="181" t="str">
        <f t="shared" si="31"/>
        <v/>
      </c>
    </row>
    <row r="1205" spans="3:5">
      <c r="C1205" s="181" t="s">
        <v>570</v>
      </c>
      <c r="D1205" s="181" t="s">
        <v>570</v>
      </c>
      <c r="E1205" s="181" t="str">
        <f t="shared" si="31"/>
        <v/>
      </c>
    </row>
    <row r="1206" spans="3:5">
      <c r="C1206" s="181" t="s">
        <v>570</v>
      </c>
      <c r="D1206" s="181" t="s">
        <v>570</v>
      </c>
      <c r="E1206" s="181" t="str">
        <f t="shared" si="31"/>
        <v/>
      </c>
    </row>
    <row r="1207" spans="3:5">
      <c r="C1207" s="181" t="s">
        <v>570</v>
      </c>
      <c r="D1207" s="181" t="s">
        <v>570</v>
      </c>
      <c r="E1207" s="181" t="str">
        <f t="shared" si="31"/>
        <v/>
      </c>
    </row>
    <row r="1208" spans="3:5">
      <c r="C1208" s="181" t="s">
        <v>570</v>
      </c>
      <c r="D1208" s="181" t="s">
        <v>570</v>
      </c>
      <c r="E1208" s="181" t="str">
        <f t="shared" si="31"/>
        <v/>
      </c>
    </row>
    <row r="1209" spans="3:5">
      <c r="C1209" s="181" t="s">
        <v>570</v>
      </c>
      <c r="D1209" s="181" t="s">
        <v>570</v>
      </c>
      <c r="E1209" s="181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3"/>
    <col min="11" max="16384" width="11.42578125" style="168"/>
  </cols>
  <sheetData>
    <row r="2" spans="2:11">
      <c r="B2" s="151" t="s">
        <v>26</v>
      </c>
    </row>
    <row r="3" spans="2:11" ht="22.5">
      <c r="B3" s="244" t="s">
        <v>30</v>
      </c>
      <c r="C3" s="245" t="s">
        <v>31</v>
      </c>
      <c r="D3" s="267" t="s">
        <v>129</v>
      </c>
      <c r="E3" s="246" t="s">
        <v>32</v>
      </c>
      <c r="F3" s="246" t="s">
        <v>33</v>
      </c>
      <c r="G3" s="245" t="s">
        <v>34</v>
      </c>
      <c r="H3" s="247"/>
      <c r="I3" s="248"/>
      <c r="J3" s="249"/>
    </row>
    <row r="4" spans="2:11">
      <c r="B4" s="250" t="s">
        <v>153</v>
      </c>
      <c r="C4" s="251" t="s">
        <v>154</v>
      </c>
      <c r="D4" s="252"/>
      <c r="E4" s="253">
        <f>Dat_02!C3</f>
        <v>105.74578503098869</v>
      </c>
      <c r="F4" s="253">
        <f>Dat_02!D3</f>
        <v>105.65373260469035</v>
      </c>
      <c r="G4" s="253">
        <f>Dat_02!E3</f>
        <v>105.65373260469035</v>
      </c>
      <c r="I4" s="254">
        <f>Dat_02!G3</f>
        <v>0</v>
      </c>
      <c r="J4" s="266" t="str">
        <f>IF(Dat_02!H3=0,"",Dat_02!H3)</f>
        <v/>
      </c>
      <c r="K4" s="168" t="str">
        <f>IF(J4=0,"",J4)</f>
        <v/>
      </c>
    </row>
    <row r="5" spans="2:11">
      <c r="B5" s="252"/>
      <c r="C5" s="251" t="s">
        <v>155</v>
      </c>
      <c r="D5" s="252"/>
      <c r="E5" s="253">
        <f>Dat_02!C4</f>
        <v>100.10085957899055</v>
      </c>
      <c r="F5" s="253">
        <f>Dat_02!D4</f>
        <v>105.65373260469035</v>
      </c>
      <c r="G5" s="253">
        <f>Dat_02!E4</f>
        <v>100.10085957899055</v>
      </c>
      <c r="I5" s="254">
        <f>Dat_02!G4</f>
        <v>0</v>
      </c>
      <c r="J5" s="266" t="str">
        <f>IF(Dat_02!H4=0,"",Dat_02!H4)</f>
        <v/>
      </c>
    </row>
    <row r="6" spans="2:11">
      <c r="B6" s="250"/>
      <c r="C6" s="251" t="s">
        <v>156</v>
      </c>
      <c r="D6" s="250"/>
      <c r="E6" s="253">
        <f>Dat_02!C5</f>
        <v>102.84508728298869</v>
      </c>
      <c r="F6" s="253">
        <f>Dat_02!D5</f>
        <v>105.65373260469035</v>
      </c>
      <c r="G6" s="253">
        <f>Dat_02!E5</f>
        <v>102.84508728298869</v>
      </c>
      <c r="I6" s="254">
        <f>Dat_02!G5</f>
        <v>0</v>
      </c>
      <c r="J6" s="266" t="str">
        <f>IF(Dat_02!H5=0,"",Dat_02!H5)</f>
        <v/>
      </c>
    </row>
    <row r="7" spans="2:11">
      <c r="B7" s="250"/>
      <c r="C7" s="251" t="s">
        <v>157</v>
      </c>
      <c r="D7" s="250"/>
      <c r="E7" s="253">
        <f>Dat_02!C6</f>
        <v>101.27597645099054</v>
      </c>
      <c r="F7" s="253">
        <f>Dat_02!D6</f>
        <v>105.65373260469035</v>
      </c>
      <c r="G7" s="253">
        <f>Dat_02!E6</f>
        <v>101.27597645099054</v>
      </c>
      <c r="I7" s="254">
        <f>Dat_02!G6</f>
        <v>0</v>
      </c>
      <c r="J7" s="266" t="str">
        <f>IF(Dat_02!H6=0,"",Dat_02!H6)</f>
        <v/>
      </c>
    </row>
    <row r="8" spans="2:11">
      <c r="B8" s="250"/>
      <c r="C8" s="251" t="s">
        <v>158</v>
      </c>
      <c r="D8" s="250"/>
      <c r="E8" s="253">
        <f>Dat_02!C7</f>
        <v>93.979603794990538</v>
      </c>
      <c r="F8" s="253">
        <f>Dat_02!D7</f>
        <v>105.65373260469035</v>
      </c>
      <c r="G8" s="253">
        <f>Dat_02!E7</f>
        <v>93.979603794990538</v>
      </c>
      <c r="I8" s="254">
        <f>Dat_02!G7</f>
        <v>0</v>
      </c>
      <c r="J8" s="266" t="str">
        <f>IF(Dat_02!H7=0,"",Dat_02!H7)</f>
        <v/>
      </c>
    </row>
    <row r="9" spans="2:11">
      <c r="B9" s="250"/>
      <c r="C9" s="251" t="s">
        <v>159</v>
      </c>
      <c r="D9" s="250"/>
      <c r="E9" s="253">
        <f>Dat_02!C8</f>
        <v>113.62013143498868</v>
      </c>
      <c r="F9" s="253">
        <f>Dat_02!D8</f>
        <v>105.65373260469035</v>
      </c>
      <c r="G9" s="253">
        <f>Dat_02!E8</f>
        <v>105.65373260469035</v>
      </c>
      <c r="I9" s="254">
        <f>Dat_02!G8</f>
        <v>0</v>
      </c>
      <c r="J9" s="266" t="str">
        <f>IF(Dat_02!H8=0,"",Dat_02!H8)</f>
        <v/>
      </c>
    </row>
    <row r="10" spans="2:11">
      <c r="B10" s="250"/>
      <c r="C10" s="251" t="s">
        <v>160</v>
      </c>
      <c r="D10" s="250"/>
      <c r="E10" s="253">
        <f>Dat_02!C9</f>
        <v>103.96619035099054</v>
      </c>
      <c r="F10" s="253">
        <f>Dat_02!D9</f>
        <v>105.65373260469035</v>
      </c>
      <c r="G10" s="253">
        <f>Dat_02!E9</f>
        <v>103.96619035099054</v>
      </c>
      <c r="I10" s="254">
        <f>Dat_02!G9</f>
        <v>0</v>
      </c>
      <c r="J10" s="266" t="str">
        <f>IF(Dat_02!H9=0,"",Dat_02!H9)</f>
        <v/>
      </c>
    </row>
    <row r="11" spans="2:11">
      <c r="B11" s="250"/>
      <c r="C11" s="251" t="s">
        <v>161</v>
      </c>
      <c r="D11" s="250"/>
      <c r="E11" s="253">
        <f>Dat_02!C10</f>
        <v>66.240335729308811</v>
      </c>
      <c r="F11" s="253">
        <f>Dat_02!D10</f>
        <v>105.65373260469035</v>
      </c>
      <c r="G11" s="253">
        <f>Dat_02!E10</f>
        <v>66.240335729308811</v>
      </c>
      <c r="I11" s="254">
        <f>Dat_02!G10</f>
        <v>0</v>
      </c>
      <c r="J11" s="266" t="str">
        <f>IF(Dat_02!H10=0,"",Dat_02!H10)</f>
        <v/>
      </c>
    </row>
    <row r="12" spans="2:11">
      <c r="B12" s="250"/>
      <c r="C12" s="251" t="s">
        <v>162</v>
      </c>
      <c r="D12" s="250"/>
      <c r="E12" s="253">
        <f>Dat_02!C11</f>
        <v>74.459838409306926</v>
      </c>
      <c r="F12" s="253">
        <f>Dat_02!D11</f>
        <v>105.65373260469035</v>
      </c>
      <c r="G12" s="253">
        <f>Dat_02!E11</f>
        <v>74.459838409306926</v>
      </c>
      <c r="I12" s="254">
        <f>Dat_02!G11</f>
        <v>0</v>
      </c>
      <c r="J12" s="266" t="str">
        <f>IF(Dat_02!H11=0,"",Dat_02!H11)</f>
        <v/>
      </c>
    </row>
    <row r="13" spans="2:11">
      <c r="B13" s="250"/>
      <c r="C13" s="251" t="s">
        <v>163</v>
      </c>
      <c r="D13" s="250"/>
      <c r="E13" s="253">
        <f>Dat_02!C12</f>
        <v>83.681761461306934</v>
      </c>
      <c r="F13" s="253">
        <f>Dat_02!D12</f>
        <v>105.65373260469035</v>
      </c>
      <c r="G13" s="253">
        <f>Dat_02!E12</f>
        <v>83.681761461306934</v>
      </c>
      <c r="I13" s="254">
        <f>Dat_02!G12</f>
        <v>0</v>
      </c>
      <c r="J13" s="266" t="str">
        <f>IF(Dat_02!H12=0,"",Dat_02!H12)</f>
        <v/>
      </c>
    </row>
    <row r="14" spans="2:11">
      <c r="B14" s="250"/>
      <c r="C14" s="251" t="s">
        <v>164</v>
      </c>
      <c r="D14" s="250"/>
      <c r="E14" s="253">
        <f>Dat_02!C13</f>
        <v>75.979343089306937</v>
      </c>
      <c r="F14" s="253">
        <f>Dat_02!D13</f>
        <v>105.65373260469035</v>
      </c>
      <c r="G14" s="253">
        <f>Dat_02!E13</f>
        <v>75.979343089306937</v>
      </c>
      <c r="I14" s="254">
        <f>Dat_02!G13</f>
        <v>0</v>
      </c>
      <c r="J14" s="266" t="str">
        <f>IF(Dat_02!H13=0,"",Dat_02!H13)</f>
        <v/>
      </c>
    </row>
    <row r="15" spans="2:11">
      <c r="B15" s="250"/>
      <c r="C15" s="251" t="s">
        <v>165</v>
      </c>
      <c r="D15" s="250"/>
      <c r="E15" s="253">
        <f>Dat_02!C14</f>
        <v>66.332061533306927</v>
      </c>
      <c r="F15" s="253">
        <f>Dat_02!D14</f>
        <v>105.65373260469035</v>
      </c>
      <c r="G15" s="253">
        <f>Dat_02!E14</f>
        <v>66.332061533306927</v>
      </c>
      <c r="I15" s="254">
        <f>Dat_02!G14</f>
        <v>0</v>
      </c>
      <c r="J15" s="266" t="str">
        <f>IF(Dat_02!H14=0,"",Dat_02!H14)</f>
        <v/>
      </c>
    </row>
    <row r="16" spans="2:11">
      <c r="B16" s="250"/>
      <c r="C16" s="251" t="s">
        <v>166</v>
      </c>
      <c r="D16" s="250"/>
      <c r="E16" s="253">
        <f>Dat_02!C15</f>
        <v>71.994792609306927</v>
      </c>
      <c r="F16" s="253">
        <f>Dat_02!D15</f>
        <v>105.65373260469035</v>
      </c>
      <c r="G16" s="253">
        <f>Dat_02!E15</f>
        <v>71.994792609306927</v>
      </c>
      <c r="I16" s="254">
        <f>Dat_02!G15</f>
        <v>0</v>
      </c>
      <c r="J16" s="266" t="str">
        <f>IF(Dat_02!H15=0,"",Dat_02!H15)</f>
        <v/>
      </c>
    </row>
    <row r="17" spans="2:10">
      <c r="B17" s="250"/>
      <c r="C17" s="251" t="s">
        <v>167</v>
      </c>
      <c r="D17" s="250"/>
      <c r="E17" s="253">
        <f>Dat_02!C16</f>
        <v>75.318443213308797</v>
      </c>
      <c r="F17" s="253">
        <f>Dat_02!D16</f>
        <v>105.65373260469035</v>
      </c>
      <c r="G17" s="253">
        <f>Dat_02!E16</f>
        <v>75.318443213308797</v>
      </c>
      <c r="I17" s="254">
        <f>Dat_02!G16</f>
        <v>0</v>
      </c>
      <c r="J17" s="266" t="str">
        <f>IF(Dat_02!H16=0,"",Dat_02!H16)</f>
        <v/>
      </c>
    </row>
    <row r="18" spans="2:10">
      <c r="B18" s="250"/>
      <c r="C18" s="251" t="s">
        <v>168</v>
      </c>
      <c r="D18" s="250"/>
      <c r="E18" s="253">
        <f>Dat_02!C17</f>
        <v>74.387238174155129</v>
      </c>
      <c r="F18" s="253">
        <f>Dat_02!D17</f>
        <v>105.65373260469035</v>
      </c>
      <c r="G18" s="253">
        <f>Dat_02!E17</f>
        <v>74.387238174155129</v>
      </c>
      <c r="I18" s="254">
        <f>Dat_02!G17</f>
        <v>105.65373260469035</v>
      </c>
      <c r="J18" s="266" t="str">
        <f>IF(Dat_02!H17=0,"",Dat_02!H17)</f>
        <v/>
      </c>
    </row>
    <row r="19" spans="2:10">
      <c r="B19" s="250"/>
      <c r="C19" s="251" t="s">
        <v>169</v>
      </c>
      <c r="D19" s="250"/>
      <c r="E19" s="253">
        <f>Dat_02!C18</f>
        <v>68.013996766156993</v>
      </c>
      <c r="F19" s="253">
        <f>Dat_02!D18</f>
        <v>105.65373260469035</v>
      </c>
      <c r="G19" s="253">
        <f>Dat_02!E18</f>
        <v>68.013996766156993</v>
      </c>
      <c r="I19" s="254">
        <f>Dat_02!G18</f>
        <v>0</v>
      </c>
      <c r="J19" s="266" t="str">
        <f>IF(Dat_02!H18=0,"",Dat_02!H18)</f>
        <v/>
      </c>
    </row>
    <row r="20" spans="2:10">
      <c r="B20" s="250"/>
      <c r="C20" s="251" t="s">
        <v>170</v>
      </c>
      <c r="D20" s="250"/>
      <c r="E20" s="253">
        <f>Dat_02!C19</f>
        <v>65.746196786157</v>
      </c>
      <c r="F20" s="253">
        <f>Dat_02!D19</f>
        <v>105.65373260469035</v>
      </c>
      <c r="G20" s="253">
        <f>Dat_02!E19</f>
        <v>65.746196786157</v>
      </c>
      <c r="I20" s="254">
        <f>Dat_02!G19</f>
        <v>0</v>
      </c>
      <c r="J20" s="266" t="str">
        <f>IF(Dat_02!H19=0,"",Dat_02!H19)</f>
        <v/>
      </c>
    </row>
    <row r="21" spans="2:10">
      <c r="B21" s="250"/>
      <c r="C21" s="251" t="s">
        <v>171</v>
      </c>
      <c r="D21" s="250"/>
      <c r="E21" s="253">
        <f>Dat_02!C20</f>
        <v>64.555813354155134</v>
      </c>
      <c r="F21" s="253">
        <f>Dat_02!D20</f>
        <v>105.65373260469035</v>
      </c>
      <c r="G21" s="253">
        <f>Dat_02!E20</f>
        <v>64.555813354155134</v>
      </c>
      <c r="I21" s="254">
        <f>Dat_02!G20</f>
        <v>0</v>
      </c>
      <c r="J21" s="266" t="str">
        <f>IF(Dat_02!H20=0,"",Dat_02!H20)</f>
        <v/>
      </c>
    </row>
    <row r="22" spans="2:10">
      <c r="B22" s="250"/>
      <c r="C22" s="251" t="s">
        <v>172</v>
      </c>
      <c r="D22" s="250"/>
      <c r="E22" s="253">
        <f>Dat_02!C21</f>
        <v>60.693564762158857</v>
      </c>
      <c r="F22" s="253">
        <f>Dat_02!D21</f>
        <v>105.65373260469035</v>
      </c>
      <c r="G22" s="253">
        <f>Dat_02!E21</f>
        <v>60.693564762158857</v>
      </c>
      <c r="I22" s="254">
        <f>Dat_02!G21</f>
        <v>0</v>
      </c>
      <c r="J22" s="266" t="str">
        <f>IF(Dat_02!H21=0,"",Dat_02!H21)</f>
        <v/>
      </c>
    </row>
    <row r="23" spans="2:10">
      <c r="B23" s="250"/>
      <c r="C23" s="251" t="s">
        <v>173</v>
      </c>
      <c r="D23" s="250"/>
      <c r="E23" s="253">
        <f>Dat_02!C22</f>
        <v>72.660255906155129</v>
      </c>
      <c r="F23" s="253">
        <f>Dat_02!D22</f>
        <v>105.65373260469035</v>
      </c>
      <c r="G23" s="253">
        <f>Dat_02!E22</f>
        <v>72.660255906155129</v>
      </c>
      <c r="I23" s="254">
        <f>Dat_02!G22</f>
        <v>0</v>
      </c>
      <c r="J23" s="266" t="str">
        <f>IF(Dat_02!H22=0,"",Dat_02!H22)</f>
        <v/>
      </c>
    </row>
    <row r="24" spans="2:10">
      <c r="B24" s="250"/>
      <c r="C24" s="251" t="s">
        <v>174</v>
      </c>
      <c r="D24" s="250"/>
      <c r="E24" s="253">
        <f>Dat_02!C23</f>
        <v>76.323855826155139</v>
      </c>
      <c r="F24" s="253">
        <f>Dat_02!D23</f>
        <v>105.65373260469035</v>
      </c>
      <c r="G24" s="253">
        <f>Dat_02!E23</f>
        <v>76.323855826155139</v>
      </c>
      <c r="I24" s="254">
        <f>Dat_02!G23</f>
        <v>0</v>
      </c>
      <c r="J24" s="266" t="str">
        <f>IF(Dat_02!H23=0,"",Dat_02!H23)</f>
        <v/>
      </c>
    </row>
    <row r="25" spans="2:10">
      <c r="B25" s="250"/>
      <c r="C25" s="251" t="s">
        <v>175</v>
      </c>
      <c r="D25" s="250"/>
      <c r="E25" s="253">
        <f>Dat_02!C24</f>
        <v>66.072444093736294</v>
      </c>
      <c r="F25" s="253">
        <f>Dat_02!D24</f>
        <v>105.65373260469035</v>
      </c>
      <c r="G25" s="253">
        <f>Dat_02!E24</f>
        <v>66.072444093736294</v>
      </c>
      <c r="I25" s="254">
        <f>Dat_02!G24</f>
        <v>0</v>
      </c>
      <c r="J25" s="266" t="str">
        <f>IF(Dat_02!H24=0,"",Dat_02!H24)</f>
        <v/>
      </c>
    </row>
    <row r="26" spans="2:10">
      <c r="B26" s="250"/>
      <c r="C26" s="251" t="s">
        <v>176</v>
      </c>
      <c r="D26" s="250"/>
      <c r="E26" s="253">
        <f>Dat_02!C25</f>
        <v>60.112883253734438</v>
      </c>
      <c r="F26" s="253">
        <f>Dat_02!D25</f>
        <v>105.65373260469035</v>
      </c>
      <c r="G26" s="253">
        <f>Dat_02!E25</f>
        <v>60.112883253734438</v>
      </c>
      <c r="I26" s="254">
        <f>Dat_02!G25</f>
        <v>0</v>
      </c>
      <c r="J26" s="266" t="str">
        <f>IF(Dat_02!H25=0,"",Dat_02!H25)</f>
        <v/>
      </c>
    </row>
    <row r="27" spans="2:10">
      <c r="B27" s="250"/>
      <c r="C27" s="251" t="s">
        <v>177</v>
      </c>
      <c r="D27" s="250"/>
      <c r="E27" s="253">
        <f>Dat_02!C26</f>
        <v>59.233670805736296</v>
      </c>
      <c r="F27" s="253">
        <f>Dat_02!D26</f>
        <v>105.65373260469035</v>
      </c>
      <c r="G27" s="253">
        <f>Dat_02!E26</f>
        <v>59.233670805736296</v>
      </c>
      <c r="I27" s="254">
        <f>Dat_02!G26</f>
        <v>0</v>
      </c>
      <c r="J27" s="266" t="str">
        <f>IF(Dat_02!H26=0,"",Dat_02!H26)</f>
        <v/>
      </c>
    </row>
    <row r="28" spans="2:10">
      <c r="B28" s="250"/>
      <c r="C28" s="251" t="s">
        <v>178</v>
      </c>
      <c r="D28" s="250"/>
      <c r="E28" s="253">
        <f>Dat_02!C27</f>
        <v>57.441988131732572</v>
      </c>
      <c r="F28" s="253">
        <f>Dat_02!D27</f>
        <v>105.65373260469035</v>
      </c>
      <c r="G28" s="253">
        <f>Dat_02!E27</f>
        <v>57.441988131732572</v>
      </c>
      <c r="I28" s="254">
        <f>Dat_02!G27</f>
        <v>0</v>
      </c>
      <c r="J28" s="266" t="str">
        <f>IF(Dat_02!H27=0,"",Dat_02!H27)</f>
        <v/>
      </c>
    </row>
    <row r="29" spans="2:10">
      <c r="B29" s="250"/>
      <c r="C29" s="251" t="s">
        <v>179</v>
      </c>
      <c r="D29" s="250"/>
      <c r="E29" s="253">
        <f>Dat_02!C28</f>
        <v>54.705956471738155</v>
      </c>
      <c r="F29" s="253">
        <f>Dat_02!D28</f>
        <v>105.65373260469035</v>
      </c>
      <c r="G29" s="253">
        <f>Dat_02!E28</f>
        <v>54.705956471738155</v>
      </c>
      <c r="I29" s="254">
        <f>Dat_02!G28</f>
        <v>0</v>
      </c>
      <c r="J29" s="266" t="str">
        <f>IF(Dat_02!H28=0,"",Dat_02!H28)</f>
        <v/>
      </c>
    </row>
    <row r="30" spans="2:10">
      <c r="B30" s="250"/>
      <c r="C30" s="251" t="s">
        <v>180</v>
      </c>
      <c r="D30" s="250"/>
      <c r="E30" s="253">
        <f>Dat_02!C29</f>
        <v>58.482604127732571</v>
      </c>
      <c r="F30" s="253">
        <f>Dat_02!D29</f>
        <v>105.65373260469035</v>
      </c>
      <c r="G30" s="253">
        <f>Dat_02!E29</f>
        <v>58.482604127732571</v>
      </c>
      <c r="I30" s="254">
        <f>Dat_02!G29</f>
        <v>0</v>
      </c>
      <c r="J30" s="266" t="str">
        <f>IF(Dat_02!H29=0,"",Dat_02!H29)</f>
        <v/>
      </c>
    </row>
    <row r="31" spans="2:10">
      <c r="B31" s="250"/>
      <c r="C31" s="251" t="s">
        <v>181</v>
      </c>
      <c r="D31" s="250"/>
      <c r="E31" s="253">
        <f>Dat_02!C30</f>
        <v>53.428196333734434</v>
      </c>
      <c r="F31" s="253">
        <f>Dat_02!D30</f>
        <v>105.65373260469035</v>
      </c>
      <c r="G31" s="253">
        <f>Dat_02!E30</f>
        <v>53.428196333734434</v>
      </c>
      <c r="I31" s="254">
        <f>Dat_02!G30</f>
        <v>0</v>
      </c>
      <c r="J31" s="266" t="str">
        <f>IF(Dat_02!H30=0,"",Dat_02!H30)</f>
        <v/>
      </c>
    </row>
    <row r="32" spans="2:10">
      <c r="B32" s="250"/>
      <c r="C32" s="251" t="s">
        <v>182</v>
      </c>
      <c r="D32" s="250"/>
      <c r="E32" s="253">
        <f>Dat_02!C31</f>
        <v>47.014110174643342</v>
      </c>
      <c r="F32" s="253">
        <f>Dat_02!D31</f>
        <v>105.65373260469035</v>
      </c>
      <c r="G32" s="253">
        <f>Dat_02!E31</f>
        <v>47.014110174643342</v>
      </c>
      <c r="I32" s="254">
        <f>Dat_02!G31</f>
        <v>0</v>
      </c>
      <c r="J32" s="266" t="str">
        <f>IF(Dat_02!H31=0,"",Dat_02!H31)</f>
        <v/>
      </c>
    </row>
    <row r="33" spans="2:10">
      <c r="B33" s="250"/>
      <c r="C33" s="251" t="s">
        <v>183</v>
      </c>
      <c r="D33" s="250"/>
      <c r="E33" s="253">
        <f>Dat_02!C32</f>
        <v>47.436331922641486</v>
      </c>
      <c r="F33" s="253">
        <f>Dat_02!D32</f>
        <v>105.65373260469035</v>
      </c>
      <c r="G33" s="253">
        <f>Dat_02!E32</f>
        <v>47.436331922641486</v>
      </c>
      <c r="I33" s="254">
        <f>Dat_02!G32</f>
        <v>0</v>
      </c>
      <c r="J33" s="266" t="str">
        <f>IF(Dat_02!H32=0,"",Dat_02!H32)</f>
        <v/>
      </c>
    </row>
    <row r="34" spans="2:10">
      <c r="B34" s="250"/>
      <c r="C34" s="251" t="s">
        <v>184</v>
      </c>
      <c r="D34" s="252"/>
      <c r="E34" s="253">
        <f>Dat_02!C33</f>
        <v>54.150712124643348</v>
      </c>
      <c r="F34" s="253">
        <f>Dat_02!D33</f>
        <v>105.65373260469035</v>
      </c>
      <c r="G34" s="253">
        <f>Dat_02!E33</f>
        <v>54.150712124643348</v>
      </c>
      <c r="I34" s="254">
        <f>Dat_02!G33</f>
        <v>0</v>
      </c>
      <c r="J34" s="266" t="str">
        <f>IF(Dat_02!H33=0,"",Dat_02!H33)</f>
        <v/>
      </c>
    </row>
    <row r="35" spans="2:10">
      <c r="B35" s="252" t="s">
        <v>185</v>
      </c>
      <c r="C35" s="251" t="s">
        <v>186</v>
      </c>
      <c r="D35" s="252"/>
      <c r="E35" s="253">
        <f>Dat_02!C34</f>
        <v>46.035379642641487</v>
      </c>
      <c r="F35" s="253">
        <f>Dat_02!D34</f>
        <v>65.277965296213353</v>
      </c>
      <c r="G35" s="253">
        <f>Dat_02!E34</f>
        <v>46.035379642641487</v>
      </c>
      <c r="I35" s="254">
        <f>Dat_02!G34</f>
        <v>0</v>
      </c>
      <c r="J35" s="266" t="str">
        <f>IF(Dat_02!H34=0,"",Dat_02!H34)</f>
        <v/>
      </c>
    </row>
    <row r="36" spans="2:10">
      <c r="B36" s="250"/>
      <c r="C36" s="251" t="s">
        <v>187</v>
      </c>
      <c r="D36" s="252"/>
      <c r="E36" s="253">
        <f>Dat_02!C35</f>
        <v>41.264862216643344</v>
      </c>
      <c r="F36" s="253">
        <f>Dat_02!D35</f>
        <v>65.277965296213353</v>
      </c>
      <c r="G36" s="253">
        <f>Dat_02!E35</f>
        <v>41.264862216643344</v>
      </c>
      <c r="I36" s="254">
        <f>Dat_02!G35</f>
        <v>0</v>
      </c>
      <c r="J36" s="266" t="str">
        <f>IF(Dat_02!H35=0,"",Dat_02!H35)</f>
        <v/>
      </c>
    </row>
    <row r="37" spans="2:10">
      <c r="B37" s="250"/>
      <c r="C37" s="251" t="s">
        <v>188</v>
      </c>
      <c r="D37" s="250"/>
      <c r="E37" s="253">
        <f>Dat_02!C36</f>
        <v>49.679692986643339</v>
      </c>
      <c r="F37" s="253">
        <f>Dat_02!D36</f>
        <v>65.277965296213353</v>
      </c>
      <c r="G37" s="253">
        <f>Dat_02!E36</f>
        <v>49.679692986643339</v>
      </c>
      <c r="I37" s="254">
        <f>Dat_02!G36</f>
        <v>0</v>
      </c>
      <c r="J37" s="266" t="str">
        <f>IF(Dat_02!H36=0,"",Dat_02!H36)</f>
        <v/>
      </c>
    </row>
    <row r="38" spans="2:10">
      <c r="B38" s="250"/>
      <c r="C38" s="251" t="s">
        <v>189</v>
      </c>
      <c r="D38" s="250"/>
      <c r="E38" s="253">
        <f>Dat_02!C37</f>
        <v>42.171462116641479</v>
      </c>
      <c r="F38" s="253">
        <f>Dat_02!D37</f>
        <v>65.277965296213353</v>
      </c>
      <c r="G38" s="253">
        <f>Dat_02!E37</f>
        <v>42.171462116641479</v>
      </c>
      <c r="I38" s="254">
        <f>Dat_02!G37</f>
        <v>0</v>
      </c>
      <c r="J38" s="266" t="str">
        <f>IF(Dat_02!H37=0,"",Dat_02!H37)</f>
        <v/>
      </c>
    </row>
    <row r="39" spans="2:10">
      <c r="B39" s="250"/>
      <c r="C39" s="251" t="s">
        <v>190</v>
      </c>
      <c r="D39" s="250"/>
      <c r="E39" s="253">
        <f>Dat_02!C38</f>
        <v>44.143722011716378</v>
      </c>
      <c r="F39" s="253">
        <f>Dat_02!D38</f>
        <v>65.277965296213353</v>
      </c>
      <c r="G39" s="253">
        <f>Dat_02!E38</f>
        <v>44.143722011716378</v>
      </c>
      <c r="I39" s="254">
        <f>Dat_02!G38</f>
        <v>0</v>
      </c>
      <c r="J39" s="266" t="str">
        <f>IF(Dat_02!H38=0,"",Dat_02!H38)</f>
        <v/>
      </c>
    </row>
    <row r="40" spans="2:10">
      <c r="B40" s="250"/>
      <c r="C40" s="251" t="s">
        <v>191</v>
      </c>
      <c r="D40" s="250"/>
      <c r="E40" s="253">
        <f>Dat_02!C39</f>
        <v>41.298196523716378</v>
      </c>
      <c r="F40" s="253">
        <f>Dat_02!D39</f>
        <v>65.277965296213353</v>
      </c>
      <c r="G40" s="253">
        <f>Dat_02!E39</f>
        <v>41.298196523716378</v>
      </c>
      <c r="I40" s="254">
        <f>Dat_02!G39</f>
        <v>0</v>
      </c>
      <c r="J40" s="266" t="str">
        <f>IF(Dat_02!H39=0,"",Dat_02!H39)</f>
        <v/>
      </c>
    </row>
    <row r="41" spans="2:10">
      <c r="B41" s="250"/>
      <c r="C41" s="251" t="s">
        <v>192</v>
      </c>
      <c r="D41" s="250"/>
      <c r="E41" s="253">
        <f>Dat_02!C40</f>
        <v>46.56123279171824</v>
      </c>
      <c r="F41" s="253">
        <f>Dat_02!D40</f>
        <v>65.277965296213353</v>
      </c>
      <c r="G41" s="253">
        <f>Dat_02!E40</f>
        <v>46.56123279171824</v>
      </c>
      <c r="I41" s="254">
        <f>Dat_02!G40</f>
        <v>0</v>
      </c>
      <c r="J41" s="266" t="str">
        <f>IF(Dat_02!H40=0,"",Dat_02!H40)</f>
        <v/>
      </c>
    </row>
    <row r="42" spans="2:10">
      <c r="B42" s="250"/>
      <c r="C42" s="251" t="s">
        <v>193</v>
      </c>
      <c r="D42" s="250"/>
      <c r="E42" s="253">
        <f>Dat_02!C41</f>
        <v>36.393345447716378</v>
      </c>
      <c r="F42" s="253">
        <f>Dat_02!D41</f>
        <v>65.277965296213353</v>
      </c>
      <c r="G42" s="253">
        <f>Dat_02!E41</f>
        <v>36.393345447716378</v>
      </c>
      <c r="I42" s="254">
        <f>Dat_02!G41</f>
        <v>0</v>
      </c>
      <c r="J42" s="266" t="str">
        <f>IF(Dat_02!H41=0,"",Dat_02!H41)</f>
        <v/>
      </c>
    </row>
    <row r="43" spans="2:10">
      <c r="B43" s="250"/>
      <c r="C43" s="251" t="s">
        <v>194</v>
      </c>
      <c r="D43" s="250"/>
      <c r="E43" s="253">
        <f>Dat_02!C42</f>
        <v>36.232871243718243</v>
      </c>
      <c r="F43" s="253">
        <f>Dat_02!D42</f>
        <v>65.277965296213353</v>
      </c>
      <c r="G43" s="253">
        <f>Dat_02!E42</f>
        <v>36.232871243718243</v>
      </c>
      <c r="I43" s="254">
        <f>Dat_02!G42</f>
        <v>0</v>
      </c>
      <c r="J43" s="266" t="str">
        <f>IF(Dat_02!H42=0,"",Dat_02!H42)</f>
        <v/>
      </c>
    </row>
    <row r="44" spans="2:10">
      <c r="B44" s="250"/>
      <c r="C44" s="251" t="s">
        <v>195</v>
      </c>
      <c r="D44" s="250"/>
      <c r="E44" s="253">
        <f>Dat_02!C43</f>
        <v>34.968789279718237</v>
      </c>
      <c r="F44" s="253">
        <f>Dat_02!D43</f>
        <v>65.277965296213353</v>
      </c>
      <c r="G44" s="253">
        <f>Dat_02!E43</f>
        <v>34.968789279718237</v>
      </c>
      <c r="I44" s="254">
        <f>Dat_02!G43</f>
        <v>0</v>
      </c>
      <c r="J44" s="266" t="str">
        <f>IF(Dat_02!H43=0,"",Dat_02!H43)</f>
        <v/>
      </c>
    </row>
    <row r="45" spans="2:10">
      <c r="B45" s="250"/>
      <c r="C45" s="251" t="s">
        <v>196</v>
      </c>
      <c r="D45" s="250"/>
      <c r="E45" s="253">
        <f>Dat_02!C44</f>
        <v>40.611010139716377</v>
      </c>
      <c r="F45" s="253">
        <f>Dat_02!D44</f>
        <v>65.277965296213353</v>
      </c>
      <c r="G45" s="253">
        <f>Dat_02!E44</f>
        <v>40.611010139716377</v>
      </c>
      <c r="I45" s="254">
        <f>Dat_02!G44</f>
        <v>0</v>
      </c>
      <c r="J45" s="266" t="str">
        <f>IF(Dat_02!H44=0,"",Dat_02!H44)</f>
        <v/>
      </c>
    </row>
    <row r="46" spans="2:10">
      <c r="B46" s="250"/>
      <c r="C46" s="251" t="s">
        <v>197</v>
      </c>
      <c r="D46" s="250"/>
      <c r="E46" s="253">
        <f>Dat_02!C45</f>
        <v>39.255406186815591</v>
      </c>
      <c r="F46" s="253">
        <f>Dat_02!D45</f>
        <v>65.277965296213353</v>
      </c>
      <c r="G46" s="253">
        <f>Dat_02!E45</f>
        <v>39.255406186815591</v>
      </c>
      <c r="I46" s="254">
        <f>Dat_02!G45</f>
        <v>0</v>
      </c>
      <c r="J46" s="266" t="str">
        <f>IF(Dat_02!H45=0,"",Dat_02!H45)</f>
        <v/>
      </c>
    </row>
    <row r="47" spans="2:10">
      <c r="B47" s="250"/>
      <c r="C47" s="251" t="s">
        <v>198</v>
      </c>
      <c r="D47" s="250"/>
      <c r="E47" s="253">
        <f>Dat_02!C46</f>
        <v>28.645551794815596</v>
      </c>
      <c r="F47" s="253">
        <f>Dat_02!D46</f>
        <v>65.277965296213353</v>
      </c>
      <c r="G47" s="253">
        <f>Dat_02!E46</f>
        <v>28.645551794815596</v>
      </c>
      <c r="I47" s="254">
        <f>Dat_02!G46</f>
        <v>0</v>
      </c>
      <c r="J47" s="266" t="str">
        <f>IF(Dat_02!H46=0,"",Dat_02!H46)</f>
        <v/>
      </c>
    </row>
    <row r="48" spans="2:10">
      <c r="B48" s="250"/>
      <c r="C48" s="251" t="s">
        <v>199</v>
      </c>
      <c r="D48" s="250"/>
      <c r="E48" s="253">
        <f>Dat_02!C47</f>
        <v>32.449258178815597</v>
      </c>
      <c r="F48" s="253">
        <f>Dat_02!D47</f>
        <v>65.277965296213353</v>
      </c>
      <c r="G48" s="253">
        <f>Dat_02!E47</f>
        <v>32.449258178815597</v>
      </c>
      <c r="I48" s="254">
        <f>Dat_02!G47</f>
        <v>0</v>
      </c>
      <c r="J48" s="266" t="str">
        <f>IF(Dat_02!H47=0,"",Dat_02!H47)</f>
        <v/>
      </c>
    </row>
    <row r="49" spans="2:10">
      <c r="B49" s="250"/>
      <c r="C49" s="251" t="s">
        <v>200</v>
      </c>
      <c r="D49" s="250"/>
      <c r="E49" s="253">
        <f>Dat_02!C48</f>
        <v>29.766808250813732</v>
      </c>
      <c r="F49" s="253">
        <f>Dat_02!D48</f>
        <v>65.277965296213353</v>
      </c>
      <c r="G49" s="253">
        <f>Dat_02!E48</f>
        <v>29.766808250813732</v>
      </c>
      <c r="I49" s="254">
        <f>Dat_02!G48</f>
        <v>65.277965296213353</v>
      </c>
      <c r="J49" s="266" t="str">
        <f>IF(Dat_02!H48=0,"",Dat_02!H48)</f>
        <v/>
      </c>
    </row>
    <row r="50" spans="2:10">
      <c r="B50" s="250"/>
      <c r="C50" s="251" t="s">
        <v>201</v>
      </c>
      <c r="D50" s="250"/>
      <c r="E50" s="253">
        <f>Dat_02!C49</f>
        <v>32.918091950815594</v>
      </c>
      <c r="F50" s="253">
        <f>Dat_02!D49</f>
        <v>65.277965296213353</v>
      </c>
      <c r="G50" s="253">
        <f>Dat_02!E49</f>
        <v>32.918091950815594</v>
      </c>
      <c r="I50" s="254">
        <f>Dat_02!G49</f>
        <v>0</v>
      </c>
      <c r="J50" s="266" t="str">
        <f>IF(Dat_02!H49=0,"",Dat_02!H49)</f>
        <v/>
      </c>
    </row>
    <row r="51" spans="2:10">
      <c r="B51" s="250"/>
      <c r="C51" s="251" t="s">
        <v>202</v>
      </c>
      <c r="D51" s="250"/>
      <c r="E51" s="253">
        <f>Dat_02!C50</f>
        <v>39.100855578817459</v>
      </c>
      <c r="F51" s="253">
        <f>Dat_02!D50</f>
        <v>65.277965296213353</v>
      </c>
      <c r="G51" s="253">
        <f>Dat_02!E50</f>
        <v>39.100855578817459</v>
      </c>
      <c r="I51" s="254">
        <f>Dat_02!G50</f>
        <v>0</v>
      </c>
      <c r="J51" s="266" t="str">
        <f>IF(Dat_02!H50=0,"",Dat_02!H50)</f>
        <v/>
      </c>
    </row>
    <row r="52" spans="2:10">
      <c r="B52" s="250"/>
      <c r="C52" s="251" t="s">
        <v>203</v>
      </c>
      <c r="D52" s="250"/>
      <c r="E52" s="253">
        <f>Dat_02!C51</f>
        <v>30.570647338813732</v>
      </c>
      <c r="F52" s="253">
        <f>Dat_02!D51</f>
        <v>65.277965296213353</v>
      </c>
      <c r="G52" s="253">
        <f>Dat_02!E51</f>
        <v>30.570647338813732</v>
      </c>
      <c r="I52" s="254">
        <f>Dat_02!G51</f>
        <v>0</v>
      </c>
      <c r="J52" s="266" t="str">
        <f>IF(Dat_02!H51=0,"",Dat_02!H51)</f>
        <v/>
      </c>
    </row>
    <row r="53" spans="2:10">
      <c r="B53" s="250"/>
      <c r="C53" s="251" t="s">
        <v>204</v>
      </c>
      <c r="D53" s="250"/>
      <c r="E53" s="253">
        <f>Dat_02!C52</f>
        <v>41.692067397653197</v>
      </c>
      <c r="F53" s="253">
        <f>Dat_02!D52</f>
        <v>65.277965296213353</v>
      </c>
      <c r="G53" s="253">
        <f>Dat_02!E52</f>
        <v>41.692067397653197</v>
      </c>
      <c r="I53" s="254">
        <f>Dat_02!G52</f>
        <v>0</v>
      </c>
      <c r="J53" s="266" t="str">
        <f>IF(Dat_02!H52=0,"",Dat_02!H52)</f>
        <v/>
      </c>
    </row>
    <row r="54" spans="2:10">
      <c r="B54" s="250"/>
      <c r="C54" s="251" t="s">
        <v>205</v>
      </c>
      <c r="D54" s="250"/>
      <c r="E54" s="253">
        <f>Dat_02!C53</f>
        <v>34.647865205653197</v>
      </c>
      <c r="F54" s="253">
        <f>Dat_02!D53</f>
        <v>65.277965296213353</v>
      </c>
      <c r="G54" s="253">
        <f>Dat_02!E53</f>
        <v>34.647865205653197</v>
      </c>
      <c r="I54" s="254">
        <f>Dat_02!G53</f>
        <v>0</v>
      </c>
      <c r="J54" s="266" t="str">
        <f>IF(Dat_02!H53=0,"",Dat_02!H53)</f>
        <v/>
      </c>
    </row>
    <row r="55" spans="2:10">
      <c r="B55" s="250"/>
      <c r="C55" s="251" t="s">
        <v>206</v>
      </c>
      <c r="D55" s="250"/>
      <c r="E55" s="253">
        <f>Dat_02!C54</f>
        <v>40.431819057653193</v>
      </c>
      <c r="F55" s="253">
        <f>Dat_02!D54</f>
        <v>65.277965296213353</v>
      </c>
      <c r="G55" s="253">
        <f>Dat_02!E54</f>
        <v>40.431819057653193</v>
      </c>
      <c r="I55" s="254">
        <f>Dat_02!G54</f>
        <v>0</v>
      </c>
      <c r="J55" s="266" t="str">
        <f>IF(Dat_02!H54=0,"",Dat_02!H54)</f>
        <v/>
      </c>
    </row>
    <row r="56" spans="2:10">
      <c r="B56" s="250"/>
      <c r="C56" s="251" t="s">
        <v>207</v>
      </c>
      <c r="D56" s="250"/>
      <c r="E56" s="253">
        <f>Dat_02!C55</f>
        <v>28.847656745655055</v>
      </c>
      <c r="F56" s="253">
        <f>Dat_02!D55</f>
        <v>65.277965296213353</v>
      </c>
      <c r="G56" s="253">
        <f>Dat_02!E55</f>
        <v>28.847656745655055</v>
      </c>
      <c r="I56" s="254">
        <f>Dat_02!G55</f>
        <v>0</v>
      </c>
      <c r="J56" s="266" t="str">
        <f>IF(Dat_02!H55=0,"",Dat_02!H55)</f>
        <v/>
      </c>
    </row>
    <row r="57" spans="2:10">
      <c r="B57" s="250"/>
      <c r="C57" s="251" t="s">
        <v>208</v>
      </c>
      <c r="D57" s="250"/>
      <c r="E57" s="253">
        <f>Dat_02!C56</f>
        <v>27.14505994765133</v>
      </c>
      <c r="F57" s="253">
        <f>Dat_02!D56</f>
        <v>65.277965296213353</v>
      </c>
      <c r="G57" s="253">
        <f>Dat_02!E56</f>
        <v>27.14505994765133</v>
      </c>
      <c r="I57" s="254">
        <f>Dat_02!G56</f>
        <v>0</v>
      </c>
      <c r="J57" s="266" t="str">
        <f>IF(Dat_02!H56=0,"",Dat_02!H56)</f>
        <v/>
      </c>
    </row>
    <row r="58" spans="2:10">
      <c r="B58" s="250"/>
      <c r="C58" s="251" t="s">
        <v>209</v>
      </c>
      <c r="D58" s="250"/>
      <c r="E58" s="253">
        <f>Dat_02!C57</f>
        <v>32.887696653653201</v>
      </c>
      <c r="F58" s="253">
        <f>Dat_02!D57</f>
        <v>65.277965296213353</v>
      </c>
      <c r="G58" s="253">
        <f>Dat_02!E57</f>
        <v>32.887696653653201</v>
      </c>
      <c r="I58" s="254">
        <f>Dat_02!G57</f>
        <v>0</v>
      </c>
      <c r="J58" s="266" t="str">
        <f>IF(Dat_02!H57=0,"",Dat_02!H57)</f>
        <v/>
      </c>
    </row>
    <row r="59" spans="2:10">
      <c r="B59" s="250"/>
      <c r="C59" s="251" t="s">
        <v>210</v>
      </c>
      <c r="D59" s="250"/>
      <c r="E59" s="253">
        <f>Dat_02!C58</f>
        <v>46.072319117655063</v>
      </c>
      <c r="F59" s="253">
        <f>Dat_02!D58</f>
        <v>65.277965296213353</v>
      </c>
      <c r="G59" s="253">
        <f>Dat_02!E58</f>
        <v>46.072319117655063</v>
      </c>
      <c r="I59" s="254">
        <f>Dat_02!G58</f>
        <v>0</v>
      </c>
      <c r="J59" s="266" t="str">
        <f>IF(Dat_02!H58=0,"",Dat_02!H58)</f>
        <v/>
      </c>
    </row>
    <row r="60" spans="2:10">
      <c r="B60" s="250"/>
      <c r="C60" s="251" t="s">
        <v>211</v>
      </c>
      <c r="D60" s="250"/>
      <c r="E60" s="253">
        <f>Dat_02!C59</f>
        <v>29.632670615292451</v>
      </c>
      <c r="F60" s="253">
        <f>Dat_02!D59</f>
        <v>65.277965296213353</v>
      </c>
      <c r="G60" s="253">
        <f>Dat_02!E59</f>
        <v>29.632670615292451</v>
      </c>
      <c r="I60" s="254">
        <f>Dat_02!G59</f>
        <v>0</v>
      </c>
      <c r="J60" s="266" t="str">
        <f>IF(Dat_02!H59=0,"",Dat_02!H59)</f>
        <v/>
      </c>
    </row>
    <row r="61" spans="2:10">
      <c r="B61" s="250"/>
      <c r="C61" s="251" t="s">
        <v>212</v>
      </c>
      <c r="D61" s="250"/>
      <c r="E61" s="253">
        <f>Dat_02!C60</f>
        <v>25.568771355296178</v>
      </c>
      <c r="F61" s="253">
        <f>Dat_02!D60</f>
        <v>65.277965296213353</v>
      </c>
      <c r="G61" s="253">
        <f>Dat_02!E60</f>
        <v>25.568771355296178</v>
      </c>
      <c r="I61" s="254">
        <f>Dat_02!G60</f>
        <v>0</v>
      </c>
      <c r="J61" s="266" t="str">
        <f>IF(Dat_02!H60=0,"",Dat_02!H60)</f>
        <v/>
      </c>
    </row>
    <row r="62" spans="2:10">
      <c r="B62" s="250"/>
      <c r="C62" s="251" t="s">
        <v>213</v>
      </c>
      <c r="D62" s="250"/>
      <c r="E62" s="253">
        <f>Dat_02!C61</f>
        <v>35.395922383292444</v>
      </c>
      <c r="F62" s="253">
        <f>Dat_02!D61</f>
        <v>65.277965296213353</v>
      </c>
      <c r="G62" s="253">
        <f>Dat_02!E61</f>
        <v>35.395922383292444</v>
      </c>
      <c r="I62" s="254">
        <f>Dat_02!G61</f>
        <v>0</v>
      </c>
      <c r="J62" s="266" t="str">
        <f>IF(Dat_02!H61=0,"",Dat_02!H61)</f>
        <v/>
      </c>
    </row>
    <row r="63" spans="2:10">
      <c r="B63" s="250"/>
      <c r="C63" s="251" t="s">
        <v>214</v>
      </c>
      <c r="D63" s="250"/>
      <c r="E63" s="253">
        <f>Dat_02!C62</f>
        <v>19.287346891294312</v>
      </c>
      <c r="F63" s="253">
        <f>Dat_02!D62</f>
        <v>65.277965296213353</v>
      </c>
      <c r="G63" s="253">
        <f>Dat_02!E62</f>
        <v>19.287346891294312</v>
      </c>
      <c r="I63" s="254">
        <f>Dat_02!G62</f>
        <v>0</v>
      </c>
      <c r="J63" s="266" t="str">
        <f>IF(Dat_02!H62=0,"",Dat_02!H62)</f>
        <v/>
      </c>
    </row>
    <row r="64" spans="2:10">
      <c r="B64" s="252"/>
      <c r="C64" s="257" t="s">
        <v>215</v>
      </c>
      <c r="D64" s="250"/>
      <c r="E64" s="253">
        <f>Dat_02!C63</f>
        <v>18.160907819294312</v>
      </c>
      <c r="F64" s="253">
        <f>Dat_02!D63</f>
        <v>65.277965296213353</v>
      </c>
      <c r="G64" s="253">
        <f>Dat_02!E63</f>
        <v>18.160907819294312</v>
      </c>
      <c r="I64" s="254">
        <f>Dat_02!G63</f>
        <v>0</v>
      </c>
      <c r="J64" s="266" t="str">
        <f>IF(Dat_02!H63=0,"",Dat_02!H63)</f>
        <v/>
      </c>
    </row>
    <row r="65" spans="2:10">
      <c r="B65" s="250" t="s">
        <v>216</v>
      </c>
      <c r="C65" s="251" t="s">
        <v>217</v>
      </c>
      <c r="D65" s="252"/>
      <c r="E65" s="253">
        <f>Dat_02!C64</f>
        <v>29.007171399294318</v>
      </c>
      <c r="F65" s="253">
        <f>Dat_02!D64</f>
        <v>28.803266986435492</v>
      </c>
      <c r="G65" s="253">
        <f>Dat_02!E64</f>
        <v>28.803266986435492</v>
      </c>
      <c r="I65" s="254">
        <f>Dat_02!G64</f>
        <v>0</v>
      </c>
      <c r="J65" s="266" t="str">
        <f>IF(Dat_02!H64=0,"",Dat_02!H64)</f>
        <v/>
      </c>
    </row>
    <row r="66" spans="2:10">
      <c r="B66" s="252"/>
      <c r="C66" s="251" t="s">
        <v>218</v>
      </c>
      <c r="D66" s="252"/>
      <c r="E66" s="253">
        <f>Dat_02!C65</f>
        <v>23.823512133292454</v>
      </c>
      <c r="F66" s="253">
        <f>Dat_02!D65</f>
        <v>28.803266986435492</v>
      </c>
      <c r="G66" s="253">
        <f>Dat_02!E65</f>
        <v>23.823512133292454</v>
      </c>
      <c r="I66" s="254">
        <f>Dat_02!G65</f>
        <v>0</v>
      </c>
      <c r="J66" s="266" t="str">
        <f>IF(Dat_02!H65=0,"",Dat_02!H65)</f>
        <v/>
      </c>
    </row>
    <row r="67" spans="2:10">
      <c r="B67" s="250"/>
      <c r="C67" s="251" t="s">
        <v>219</v>
      </c>
      <c r="D67" s="250"/>
      <c r="E67" s="253">
        <f>Dat_02!C66</f>
        <v>24.15909229432453</v>
      </c>
      <c r="F67" s="253">
        <f>Dat_02!D66</f>
        <v>28.803266986435492</v>
      </c>
      <c r="G67" s="253">
        <f>Dat_02!E66</f>
        <v>24.15909229432453</v>
      </c>
      <c r="I67" s="254">
        <f>Dat_02!G66</f>
        <v>0</v>
      </c>
      <c r="J67" s="266" t="str">
        <f>IF(Dat_02!H66=0,"",Dat_02!H66)</f>
        <v/>
      </c>
    </row>
    <row r="68" spans="2:10">
      <c r="B68" s="250"/>
      <c r="C68" s="251" t="s">
        <v>220</v>
      </c>
      <c r="D68" s="250"/>
      <c r="E68" s="253">
        <f>Dat_02!C67</f>
        <v>24.506795548322668</v>
      </c>
      <c r="F68" s="253">
        <f>Dat_02!D67</f>
        <v>28.803266986435492</v>
      </c>
      <c r="G68" s="253">
        <f>Dat_02!E67</f>
        <v>24.506795548322668</v>
      </c>
      <c r="I68" s="254">
        <f>Dat_02!G67</f>
        <v>0</v>
      </c>
      <c r="J68" s="266" t="str">
        <f>IF(Dat_02!H67=0,"",Dat_02!H67)</f>
        <v/>
      </c>
    </row>
    <row r="69" spans="2:10">
      <c r="B69" s="250"/>
      <c r="C69" s="251" t="s">
        <v>221</v>
      </c>
      <c r="D69" s="250"/>
      <c r="E69" s="253">
        <f>Dat_02!C68</f>
        <v>40.253782306324531</v>
      </c>
      <c r="F69" s="253">
        <f>Dat_02!D68</f>
        <v>28.803266986435492</v>
      </c>
      <c r="G69" s="253">
        <f>Dat_02!E68</f>
        <v>28.803266986435492</v>
      </c>
      <c r="I69" s="254">
        <f>Dat_02!G68</f>
        <v>0</v>
      </c>
      <c r="J69" s="266" t="str">
        <f>IF(Dat_02!H68=0,"",Dat_02!H68)</f>
        <v/>
      </c>
    </row>
    <row r="70" spans="2:10">
      <c r="B70" s="250"/>
      <c r="C70" s="251" t="s">
        <v>222</v>
      </c>
      <c r="D70" s="250"/>
      <c r="E70" s="253">
        <f>Dat_02!C69</f>
        <v>13.163794920322667</v>
      </c>
      <c r="F70" s="253">
        <f>Dat_02!D69</f>
        <v>28.803266986435492</v>
      </c>
      <c r="G70" s="253">
        <f>Dat_02!E69</f>
        <v>13.163794920322667</v>
      </c>
      <c r="I70" s="254">
        <f>Dat_02!G69</f>
        <v>0</v>
      </c>
      <c r="J70" s="266" t="str">
        <f>IF(Dat_02!H69=0,"",Dat_02!H69)</f>
        <v/>
      </c>
    </row>
    <row r="71" spans="2:10">
      <c r="B71" s="250"/>
      <c r="C71" s="251" t="s">
        <v>223</v>
      </c>
      <c r="D71" s="250"/>
      <c r="E71" s="253">
        <f>Dat_02!C70</f>
        <v>7.1853347363226643</v>
      </c>
      <c r="F71" s="253">
        <f>Dat_02!D70</f>
        <v>28.803266986435492</v>
      </c>
      <c r="G71" s="253">
        <f>Dat_02!E70</f>
        <v>7.1853347363226643</v>
      </c>
      <c r="I71" s="254">
        <f>Dat_02!G70</f>
        <v>0</v>
      </c>
      <c r="J71" s="266" t="str">
        <f>IF(Dat_02!H70=0,"",Dat_02!H70)</f>
        <v/>
      </c>
    </row>
    <row r="72" spans="2:10">
      <c r="B72" s="250"/>
      <c r="C72" s="251" t="s">
        <v>224</v>
      </c>
      <c r="D72" s="250"/>
      <c r="E72" s="253">
        <f>Dat_02!C71</f>
        <v>8.1221073823245309</v>
      </c>
      <c r="F72" s="253">
        <f>Dat_02!D71</f>
        <v>28.803266986435492</v>
      </c>
      <c r="G72" s="253">
        <f>Dat_02!E71</f>
        <v>8.1221073823245309</v>
      </c>
      <c r="I72" s="254">
        <f>Dat_02!G71</f>
        <v>0</v>
      </c>
      <c r="J72" s="266" t="str">
        <f>IF(Dat_02!H71=0,"",Dat_02!H71)</f>
        <v/>
      </c>
    </row>
    <row r="73" spans="2:10">
      <c r="B73" s="250"/>
      <c r="C73" s="251" t="s">
        <v>225</v>
      </c>
      <c r="D73" s="250"/>
      <c r="E73" s="253">
        <f>Dat_02!C72</f>
        <v>10.875426208322663</v>
      </c>
      <c r="F73" s="253">
        <f>Dat_02!D72</f>
        <v>28.803266986435492</v>
      </c>
      <c r="G73" s="253">
        <f>Dat_02!E72</f>
        <v>10.875426208322663</v>
      </c>
      <c r="I73" s="254">
        <f>Dat_02!G72</f>
        <v>0</v>
      </c>
      <c r="J73" s="266" t="str">
        <f>IF(Dat_02!H72=0,"",Dat_02!H72)</f>
        <v/>
      </c>
    </row>
    <row r="74" spans="2:10">
      <c r="B74" s="250"/>
      <c r="C74" s="251" t="s">
        <v>226</v>
      </c>
      <c r="D74" s="250"/>
      <c r="E74" s="253">
        <f>Dat_02!C73</f>
        <v>20.650463620394113</v>
      </c>
      <c r="F74" s="253">
        <f>Dat_02!D73</f>
        <v>28.803266986435492</v>
      </c>
      <c r="G74" s="253">
        <f>Dat_02!E73</f>
        <v>20.650463620394113</v>
      </c>
      <c r="I74" s="254">
        <f>Dat_02!G73</f>
        <v>0</v>
      </c>
      <c r="J74" s="266" t="str">
        <f>IF(Dat_02!H73=0,"",Dat_02!H73)</f>
        <v/>
      </c>
    </row>
    <row r="75" spans="2:10">
      <c r="B75" s="250"/>
      <c r="C75" s="251" t="s">
        <v>227</v>
      </c>
      <c r="D75" s="250"/>
      <c r="E75" s="253">
        <f>Dat_02!C74</f>
        <v>33.778305168395981</v>
      </c>
      <c r="F75" s="253">
        <f>Dat_02!D74</f>
        <v>28.803266986435492</v>
      </c>
      <c r="G75" s="253">
        <f>Dat_02!E74</f>
        <v>28.803266986435492</v>
      </c>
      <c r="I75" s="254">
        <f>Dat_02!G74</f>
        <v>0</v>
      </c>
      <c r="J75" s="266" t="str">
        <f>IF(Dat_02!H74=0,"",Dat_02!H74)</f>
        <v/>
      </c>
    </row>
    <row r="76" spans="2:10">
      <c r="B76" s="250"/>
      <c r="C76" s="251" t="s">
        <v>228</v>
      </c>
      <c r="D76" s="250"/>
      <c r="E76" s="253">
        <f>Dat_02!C75</f>
        <v>47.432199778394121</v>
      </c>
      <c r="F76" s="253">
        <f>Dat_02!D75</f>
        <v>28.803266986435492</v>
      </c>
      <c r="G76" s="253">
        <f>Dat_02!E75</f>
        <v>28.803266986435492</v>
      </c>
      <c r="I76" s="254">
        <f>Dat_02!G75</f>
        <v>0</v>
      </c>
      <c r="J76" s="266" t="str">
        <f>IF(Dat_02!H75=0,"",Dat_02!H75)</f>
        <v/>
      </c>
    </row>
    <row r="77" spans="2:10">
      <c r="B77" s="250"/>
      <c r="C77" s="251" t="s">
        <v>229</v>
      </c>
      <c r="D77" s="250"/>
      <c r="E77" s="253">
        <f>Dat_02!C76</f>
        <v>12.600019404394116</v>
      </c>
      <c r="F77" s="253">
        <f>Dat_02!D76</f>
        <v>28.803266986435492</v>
      </c>
      <c r="G77" s="253">
        <f>Dat_02!E76</f>
        <v>12.600019404394116</v>
      </c>
      <c r="I77" s="254">
        <f>Dat_02!G76</f>
        <v>0</v>
      </c>
      <c r="J77" s="266" t="str">
        <f>IF(Dat_02!H76=0,"",Dat_02!H76)</f>
        <v/>
      </c>
    </row>
    <row r="78" spans="2:10">
      <c r="B78" s="250"/>
      <c r="C78" s="251" t="s">
        <v>230</v>
      </c>
      <c r="D78" s="250"/>
      <c r="E78" s="253">
        <f>Dat_02!C77</f>
        <v>5.0361356023959747</v>
      </c>
      <c r="F78" s="253">
        <f>Dat_02!D77</f>
        <v>28.803266986435492</v>
      </c>
      <c r="G78" s="253">
        <f>Dat_02!E77</f>
        <v>5.0361356023959747</v>
      </c>
      <c r="I78" s="254">
        <f>Dat_02!G77</f>
        <v>0</v>
      </c>
      <c r="J78" s="266" t="str">
        <f>IF(Dat_02!H77=0,"",Dat_02!H77)</f>
        <v/>
      </c>
    </row>
    <row r="79" spans="2:10">
      <c r="B79" s="250"/>
      <c r="C79" s="251" t="s">
        <v>231</v>
      </c>
      <c r="D79" s="250"/>
      <c r="E79" s="253">
        <f>Dat_02!C78</f>
        <v>19.988557580394112</v>
      </c>
      <c r="F79" s="253">
        <f>Dat_02!D78</f>
        <v>28.803266986435492</v>
      </c>
      <c r="G79" s="253">
        <f>Dat_02!E78</f>
        <v>19.988557580394112</v>
      </c>
      <c r="I79" s="254">
        <f>Dat_02!G78</f>
        <v>28.803266986435492</v>
      </c>
      <c r="J79" s="266" t="str">
        <f>IF(Dat_02!H78=0,"",Dat_02!H78)</f>
        <v/>
      </c>
    </row>
    <row r="80" spans="2:10">
      <c r="B80" s="250"/>
      <c r="C80" s="251" t="s">
        <v>232</v>
      </c>
      <c r="D80" s="250"/>
      <c r="E80" s="253">
        <f>Dat_02!C79</f>
        <v>17.970239188394117</v>
      </c>
      <c r="F80" s="253">
        <f>Dat_02!D79</f>
        <v>28.803266986435492</v>
      </c>
      <c r="G80" s="253">
        <f>Dat_02!E79</f>
        <v>17.970239188394117</v>
      </c>
      <c r="I80" s="254">
        <f>Dat_02!G79</f>
        <v>0</v>
      </c>
      <c r="J80" s="266" t="str">
        <f>IF(Dat_02!H79=0,"",Dat_02!H79)</f>
        <v/>
      </c>
    </row>
    <row r="81" spans="2:10">
      <c r="B81" s="250"/>
      <c r="C81" s="251" t="s">
        <v>233</v>
      </c>
      <c r="D81" s="250"/>
      <c r="E81" s="253">
        <f>Dat_02!C80</f>
        <v>11.188074630132848</v>
      </c>
      <c r="F81" s="253">
        <f>Dat_02!D80</f>
        <v>28.803266986435492</v>
      </c>
      <c r="G81" s="253">
        <f>Dat_02!E80</f>
        <v>11.188074630132848</v>
      </c>
      <c r="I81" s="254">
        <f>Dat_02!G80</f>
        <v>0</v>
      </c>
      <c r="J81" s="266" t="str">
        <f>IF(Dat_02!H80=0,"",Dat_02!H80)</f>
        <v/>
      </c>
    </row>
    <row r="82" spans="2:10">
      <c r="B82" s="250"/>
      <c r="C82" s="251" t="s">
        <v>234</v>
      </c>
      <c r="D82" s="250"/>
      <c r="E82" s="253">
        <f>Dat_02!C81</f>
        <v>7.9383837181347117</v>
      </c>
      <c r="F82" s="253">
        <f>Dat_02!D81</f>
        <v>28.803266986435492</v>
      </c>
      <c r="G82" s="253">
        <f>Dat_02!E81</f>
        <v>7.9383837181347117</v>
      </c>
      <c r="I82" s="254">
        <f>Dat_02!G81</f>
        <v>0</v>
      </c>
      <c r="J82" s="266" t="str">
        <f>IF(Dat_02!H81=0,"",Dat_02!H81)</f>
        <v/>
      </c>
    </row>
    <row r="83" spans="2:10">
      <c r="B83" s="250"/>
      <c r="C83" s="251" t="s">
        <v>235</v>
      </c>
      <c r="D83" s="250"/>
      <c r="E83" s="253">
        <f>Dat_02!C82</f>
        <v>9.7740682381328519</v>
      </c>
      <c r="F83" s="253">
        <f>Dat_02!D82</f>
        <v>28.803266986435492</v>
      </c>
      <c r="G83" s="253">
        <f>Dat_02!E82</f>
        <v>9.7740682381328519</v>
      </c>
      <c r="I83" s="254">
        <f>Dat_02!G82</f>
        <v>0</v>
      </c>
      <c r="J83" s="266" t="str">
        <f>IF(Dat_02!H82=0,"",Dat_02!H82)</f>
        <v/>
      </c>
    </row>
    <row r="84" spans="2:10">
      <c r="B84" s="250"/>
      <c r="C84" s="251" t="s">
        <v>236</v>
      </c>
      <c r="D84" s="250"/>
      <c r="E84" s="253">
        <f>Dat_02!C83</f>
        <v>1.0667163581328496</v>
      </c>
      <c r="F84" s="253">
        <f>Dat_02!D83</f>
        <v>28.803266986435492</v>
      </c>
      <c r="G84" s="253">
        <f>Dat_02!E83</f>
        <v>1.0667163581328496</v>
      </c>
      <c r="I84" s="254">
        <f>Dat_02!G83</f>
        <v>0</v>
      </c>
      <c r="J84" s="266" t="str">
        <f>IF(Dat_02!H83=0,"",Dat_02!H83)</f>
        <v/>
      </c>
    </row>
    <row r="85" spans="2:10">
      <c r="B85" s="250"/>
      <c r="C85" s="251" t="s">
        <v>237</v>
      </c>
      <c r="D85" s="250"/>
      <c r="E85" s="253">
        <f>Dat_02!C84</f>
        <v>3.5554506941309882</v>
      </c>
      <c r="F85" s="253">
        <f>Dat_02!D84</f>
        <v>28.803266986435492</v>
      </c>
      <c r="G85" s="253">
        <f>Dat_02!E84</f>
        <v>3.5554506941309882</v>
      </c>
      <c r="I85" s="254">
        <f>Dat_02!G84</f>
        <v>0</v>
      </c>
      <c r="J85" s="266" t="str">
        <f>IF(Dat_02!H84=0,"",Dat_02!H84)</f>
        <v/>
      </c>
    </row>
    <row r="86" spans="2:10">
      <c r="B86" s="250"/>
      <c r="C86" s="251" t="s">
        <v>238</v>
      </c>
      <c r="D86" s="250"/>
      <c r="E86" s="253">
        <f>Dat_02!C85</f>
        <v>4.9836924981347108</v>
      </c>
      <c r="F86" s="253">
        <f>Dat_02!D85</f>
        <v>28.803266986435492</v>
      </c>
      <c r="G86" s="253">
        <f>Dat_02!E85</f>
        <v>4.9836924981347108</v>
      </c>
      <c r="I86" s="254">
        <f>Dat_02!G85</f>
        <v>0</v>
      </c>
      <c r="J86" s="266" t="str">
        <f>IF(Dat_02!H85=0,"",Dat_02!H85)</f>
        <v/>
      </c>
    </row>
    <row r="87" spans="2:10">
      <c r="B87" s="250"/>
      <c r="C87" s="251" t="s">
        <v>239</v>
      </c>
      <c r="D87" s="250"/>
      <c r="E87" s="253">
        <f>Dat_02!C86</f>
        <v>5.8266570341328476</v>
      </c>
      <c r="F87" s="253">
        <f>Dat_02!D86</f>
        <v>28.803266986435492</v>
      </c>
      <c r="G87" s="253">
        <f>Dat_02!E86</f>
        <v>5.8266570341328476</v>
      </c>
      <c r="I87" s="254">
        <f>Dat_02!G86</f>
        <v>0</v>
      </c>
      <c r="J87" s="266" t="str">
        <f>IF(Dat_02!H86=0,"",Dat_02!H86)</f>
        <v/>
      </c>
    </row>
    <row r="88" spans="2:10">
      <c r="B88" s="250"/>
      <c r="C88" s="251" t="s">
        <v>240</v>
      </c>
      <c r="D88" s="250"/>
      <c r="E88" s="253">
        <f>Dat_02!C87</f>
        <v>4.6114432504418943</v>
      </c>
      <c r="F88" s="253">
        <f>Dat_02!D87</f>
        <v>28.803266986435492</v>
      </c>
      <c r="G88" s="253">
        <f>Dat_02!E87</f>
        <v>4.6114432504418943</v>
      </c>
      <c r="I88" s="254">
        <f>Dat_02!G87</f>
        <v>0</v>
      </c>
      <c r="J88" s="266" t="str">
        <f>IF(Dat_02!H87=0,"",Dat_02!H87)</f>
        <v/>
      </c>
    </row>
    <row r="89" spans="2:10">
      <c r="B89" s="250"/>
      <c r="C89" s="251" t="s">
        <v>241</v>
      </c>
      <c r="D89" s="250"/>
      <c r="E89" s="253">
        <f>Dat_02!C88</f>
        <v>2.967899526440029</v>
      </c>
      <c r="F89" s="253">
        <f>Dat_02!D88</f>
        <v>28.803266986435492</v>
      </c>
      <c r="G89" s="253">
        <f>Dat_02!E88</f>
        <v>2.967899526440029</v>
      </c>
      <c r="I89" s="254">
        <f>Dat_02!G88</f>
        <v>0</v>
      </c>
      <c r="J89" s="266" t="str">
        <f>IF(Dat_02!H88=0,"",Dat_02!H88)</f>
        <v/>
      </c>
    </row>
    <row r="90" spans="2:10">
      <c r="B90" s="250"/>
      <c r="C90" s="251" t="s">
        <v>242</v>
      </c>
      <c r="D90" s="250"/>
      <c r="E90" s="253">
        <f>Dat_02!C89</f>
        <v>1.8458410324400247</v>
      </c>
      <c r="F90" s="253">
        <f>Dat_02!D89</f>
        <v>28.803266986435492</v>
      </c>
      <c r="G90" s="253">
        <f>Dat_02!E89</f>
        <v>1.8458410324400247</v>
      </c>
      <c r="I90" s="254">
        <f>Dat_02!G89</f>
        <v>0</v>
      </c>
      <c r="J90" s="266" t="str">
        <f>IF(Dat_02!H89=0,"",Dat_02!H89)</f>
        <v/>
      </c>
    </row>
    <row r="91" spans="2:10">
      <c r="B91" s="250"/>
      <c r="C91" s="251" t="s">
        <v>243</v>
      </c>
      <c r="D91" s="250"/>
      <c r="E91" s="253">
        <f>Dat_02!C90</f>
        <v>5.8290649124418925</v>
      </c>
      <c r="F91" s="253">
        <f>Dat_02!D90</f>
        <v>28.803266986435492</v>
      </c>
      <c r="G91" s="253">
        <f>Dat_02!E90</f>
        <v>5.8290649124418925</v>
      </c>
      <c r="I91" s="254">
        <f>Dat_02!G90</f>
        <v>0</v>
      </c>
      <c r="J91" s="266" t="str">
        <f>IF(Dat_02!H90=0,"",Dat_02!H90)</f>
        <v/>
      </c>
    </row>
    <row r="92" spans="2:10">
      <c r="B92" s="250"/>
      <c r="C92" s="251" t="s">
        <v>244</v>
      </c>
      <c r="D92" s="250"/>
      <c r="E92" s="253">
        <f>Dat_02!C91</f>
        <v>4.9197075944381652</v>
      </c>
      <c r="F92" s="253">
        <f>Dat_02!D91</f>
        <v>28.803266986435492</v>
      </c>
      <c r="G92" s="253">
        <f>Dat_02!E91</f>
        <v>4.9197075944381652</v>
      </c>
      <c r="I92" s="254">
        <f>Dat_02!G91</f>
        <v>0</v>
      </c>
      <c r="J92" s="266" t="str">
        <f>IF(Dat_02!H91=0,"",Dat_02!H91)</f>
        <v/>
      </c>
    </row>
    <row r="93" spans="2:10">
      <c r="B93" s="250"/>
      <c r="C93" s="251" t="s">
        <v>245</v>
      </c>
      <c r="D93" s="250"/>
      <c r="E93" s="253">
        <f>Dat_02!C92</f>
        <v>4.0195875144418896</v>
      </c>
      <c r="F93" s="253">
        <f>Dat_02!D92</f>
        <v>28.803266986435492</v>
      </c>
      <c r="G93" s="253">
        <f>Dat_02!E92</f>
        <v>4.0195875144418896</v>
      </c>
      <c r="I93" s="254">
        <f>Dat_02!G92</f>
        <v>0</v>
      </c>
      <c r="J93" s="266" t="str">
        <f>IF(Dat_02!H92=0,"",Dat_02!H92)</f>
        <v/>
      </c>
    </row>
    <row r="94" spans="2:10">
      <c r="B94" s="250"/>
      <c r="C94" s="251" t="s">
        <v>246</v>
      </c>
      <c r="D94" s="250"/>
      <c r="E94" s="253">
        <f>Dat_02!C93</f>
        <v>3.7050798184390952</v>
      </c>
      <c r="F94" s="253">
        <f>Dat_02!D93</f>
        <v>28.803266986435492</v>
      </c>
      <c r="G94" s="253">
        <f>Dat_02!E93</f>
        <v>3.7050798184390952</v>
      </c>
      <c r="I94" s="254">
        <f>Dat_02!G93</f>
        <v>0</v>
      </c>
      <c r="J94" s="266" t="str">
        <f>IF(Dat_02!H93=0,"",Dat_02!H93)</f>
        <v/>
      </c>
    </row>
    <row r="95" spans="2:10">
      <c r="B95" s="252"/>
      <c r="C95" s="257" t="s">
        <v>247</v>
      </c>
      <c r="D95" s="252"/>
      <c r="E95" s="253">
        <f>Dat_02!C94</f>
        <v>2.4359459225340325</v>
      </c>
      <c r="F95" s="253">
        <f>Dat_02!D94</f>
        <v>28.803266986435492</v>
      </c>
      <c r="G95" s="253">
        <f>Dat_02!E94</f>
        <v>2.4359459225340325</v>
      </c>
      <c r="I95" s="254">
        <f>Dat_02!G94</f>
        <v>0</v>
      </c>
      <c r="J95" s="266" t="str">
        <f>IF(Dat_02!H94=0,"",Dat_02!H94)</f>
        <v/>
      </c>
    </row>
    <row r="96" spans="2:10">
      <c r="B96" s="250" t="s">
        <v>248</v>
      </c>
      <c r="C96" s="251" t="s">
        <v>249</v>
      </c>
      <c r="D96" s="252"/>
      <c r="E96" s="253">
        <f>Dat_02!C95</f>
        <v>7.9221372285340328</v>
      </c>
      <c r="F96" s="253">
        <f>Dat_02!D95</f>
        <v>17.69576376333022</v>
      </c>
      <c r="G96" s="253">
        <f>Dat_02!E95</f>
        <v>7.9221372285340328</v>
      </c>
      <c r="I96" s="254">
        <f>Dat_02!G95</f>
        <v>0</v>
      </c>
      <c r="J96" s="266" t="str">
        <f>IF(Dat_02!H95=0,"",Dat_02!H95)</f>
        <v/>
      </c>
    </row>
    <row r="97" spans="2:10">
      <c r="B97" s="252"/>
      <c r="C97" s="251" t="s">
        <v>250</v>
      </c>
      <c r="D97" s="252"/>
      <c r="E97" s="253">
        <f>Dat_02!C96</f>
        <v>8.0711002285349682</v>
      </c>
      <c r="F97" s="253">
        <f>Dat_02!D96</f>
        <v>17.69576376333022</v>
      </c>
      <c r="G97" s="253">
        <f>Dat_02!E96</f>
        <v>8.0711002285349682</v>
      </c>
      <c r="I97" s="254">
        <f>Dat_02!G96</f>
        <v>0</v>
      </c>
      <c r="J97" s="266" t="str">
        <f>IF(Dat_02!H96=0,"",Dat_02!H96)</f>
        <v/>
      </c>
    </row>
    <row r="98" spans="2:10">
      <c r="B98" s="250"/>
      <c r="C98" s="251" t="s">
        <v>251</v>
      </c>
      <c r="D98" s="250"/>
      <c r="E98" s="253">
        <f>Dat_02!C97</f>
        <v>2.3038681005331019</v>
      </c>
      <c r="F98" s="253">
        <f>Dat_02!D97</f>
        <v>17.69576376333022</v>
      </c>
      <c r="G98" s="253">
        <f>Dat_02!E97</f>
        <v>2.3038681005331019</v>
      </c>
      <c r="I98" s="254">
        <f>Dat_02!G97</f>
        <v>0</v>
      </c>
      <c r="J98" s="266" t="str">
        <f>IF(Dat_02!H97=0,"",Dat_02!H97)</f>
        <v/>
      </c>
    </row>
    <row r="99" spans="2:10">
      <c r="B99" s="250"/>
      <c r="C99" s="251" t="s">
        <v>252</v>
      </c>
      <c r="D99" s="250"/>
      <c r="E99" s="253">
        <f>Dat_02!C98</f>
        <v>2.2580781045358962</v>
      </c>
      <c r="F99" s="253">
        <f>Dat_02!D98</f>
        <v>17.69576376333022</v>
      </c>
      <c r="G99" s="253">
        <f>Dat_02!E98</f>
        <v>2.2580781045358962</v>
      </c>
      <c r="I99" s="254">
        <f>Dat_02!G98</f>
        <v>0</v>
      </c>
      <c r="J99" s="266" t="str">
        <f>IF(Dat_02!H98=0,"",Dat_02!H98)</f>
        <v/>
      </c>
    </row>
    <row r="100" spans="2:10">
      <c r="B100" s="250"/>
      <c r="C100" s="251" t="s">
        <v>253</v>
      </c>
      <c r="D100" s="250"/>
      <c r="E100" s="253">
        <f>Dat_02!C99</f>
        <v>8.6118408425331001</v>
      </c>
      <c r="F100" s="253">
        <f>Dat_02!D99</f>
        <v>17.69576376333022</v>
      </c>
      <c r="G100" s="253">
        <f>Dat_02!E99</f>
        <v>8.6118408425331001</v>
      </c>
      <c r="I100" s="254">
        <f>Dat_02!G99</f>
        <v>0</v>
      </c>
      <c r="J100" s="266" t="str">
        <f>IF(Dat_02!H99=0,"",Dat_02!H99)</f>
        <v/>
      </c>
    </row>
    <row r="101" spans="2:10">
      <c r="B101" s="250"/>
      <c r="C101" s="251" t="s">
        <v>254</v>
      </c>
      <c r="D101" s="250"/>
      <c r="E101" s="253">
        <f>Dat_02!C100</f>
        <v>12.310718754534035</v>
      </c>
      <c r="F101" s="253">
        <f>Dat_02!D100</f>
        <v>17.69576376333022</v>
      </c>
      <c r="G101" s="253">
        <f>Dat_02!E100</f>
        <v>12.310718754534035</v>
      </c>
      <c r="I101" s="254">
        <f>Dat_02!G100</f>
        <v>0</v>
      </c>
      <c r="J101" s="266" t="str">
        <f>IF(Dat_02!H100=0,"",Dat_02!H100)</f>
        <v/>
      </c>
    </row>
    <row r="102" spans="2:10">
      <c r="B102" s="250"/>
      <c r="C102" s="251" t="s">
        <v>255</v>
      </c>
      <c r="D102" s="250"/>
      <c r="E102" s="253">
        <f>Dat_02!C101</f>
        <v>13.944522399182118</v>
      </c>
      <c r="F102" s="253">
        <f>Dat_02!D101</f>
        <v>17.69576376333022</v>
      </c>
      <c r="G102" s="253">
        <f>Dat_02!E101</f>
        <v>13.944522399182118</v>
      </c>
      <c r="I102" s="254">
        <f>Dat_02!G101</f>
        <v>0</v>
      </c>
      <c r="J102" s="266" t="str">
        <f>IF(Dat_02!H101=0,"",Dat_02!H101)</f>
        <v/>
      </c>
    </row>
    <row r="103" spans="2:10">
      <c r="B103" s="250"/>
      <c r="C103" s="251" t="s">
        <v>256</v>
      </c>
      <c r="D103" s="250"/>
      <c r="E103" s="253">
        <f>Dat_02!C102</f>
        <v>7.5507522591811869</v>
      </c>
      <c r="F103" s="253">
        <f>Dat_02!D102</f>
        <v>17.69576376333022</v>
      </c>
      <c r="G103" s="253">
        <f>Dat_02!E102</f>
        <v>7.5507522591811869</v>
      </c>
      <c r="I103" s="254">
        <f>Dat_02!G102</f>
        <v>0</v>
      </c>
      <c r="J103" s="266" t="str">
        <f>IF(Dat_02!H102=0,"",Dat_02!H102)</f>
        <v/>
      </c>
    </row>
    <row r="104" spans="2:10">
      <c r="B104" s="250"/>
      <c r="C104" s="251" t="s">
        <v>257</v>
      </c>
      <c r="D104" s="250"/>
      <c r="E104" s="253">
        <f>Dat_02!C103</f>
        <v>9.3952813591811868</v>
      </c>
      <c r="F104" s="253">
        <f>Dat_02!D103</f>
        <v>17.69576376333022</v>
      </c>
      <c r="G104" s="253">
        <f>Dat_02!E103</f>
        <v>9.3952813591811868</v>
      </c>
      <c r="I104" s="254">
        <f>Dat_02!G103</f>
        <v>0</v>
      </c>
      <c r="J104" s="266" t="str">
        <f>IF(Dat_02!H103=0,"",Dat_02!H103)</f>
        <v/>
      </c>
    </row>
    <row r="105" spans="2:10">
      <c r="B105" s="250"/>
      <c r="C105" s="251" t="s">
        <v>258</v>
      </c>
      <c r="D105" s="250"/>
      <c r="E105" s="253">
        <f>Dat_02!C104</f>
        <v>7.8897853671830527</v>
      </c>
      <c r="F105" s="253">
        <f>Dat_02!D104</f>
        <v>17.69576376333022</v>
      </c>
      <c r="G105" s="253">
        <f>Dat_02!E104</f>
        <v>7.8897853671830527</v>
      </c>
      <c r="I105" s="254">
        <f>Dat_02!G104</f>
        <v>0</v>
      </c>
      <c r="J105" s="266" t="str">
        <f>IF(Dat_02!H104=0,"",Dat_02!H104)</f>
        <v/>
      </c>
    </row>
    <row r="106" spans="2:10">
      <c r="B106" s="250"/>
      <c r="C106" s="251" t="s">
        <v>259</v>
      </c>
      <c r="D106" s="250"/>
      <c r="E106" s="253">
        <f>Dat_02!C105</f>
        <v>1.0686120271802537</v>
      </c>
      <c r="F106" s="253">
        <f>Dat_02!D105</f>
        <v>17.69576376333022</v>
      </c>
      <c r="G106" s="253">
        <f>Dat_02!E105</f>
        <v>1.0686120271802537</v>
      </c>
      <c r="I106" s="254">
        <f>Dat_02!G105</f>
        <v>0</v>
      </c>
      <c r="J106" s="266" t="str">
        <f>IF(Dat_02!H105=0,"",Dat_02!H105)</f>
        <v/>
      </c>
    </row>
    <row r="107" spans="2:10">
      <c r="B107" s="250"/>
      <c r="C107" s="251" t="s">
        <v>260</v>
      </c>
      <c r="D107" s="250"/>
      <c r="E107" s="253">
        <f>Dat_02!C106</f>
        <v>2.4965270811811862</v>
      </c>
      <c r="F107" s="253">
        <f>Dat_02!D106</f>
        <v>17.69576376333022</v>
      </c>
      <c r="G107" s="253">
        <f>Dat_02!E106</f>
        <v>2.4965270811811862</v>
      </c>
      <c r="I107" s="254">
        <f>Dat_02!G106</f>
        <v>0</v>
      </c>
      <c r="J107" s="266" t="str">
        <f>IF(Dat_02!H106=0,"",Dat_02!H106)</f>
        <v/>
      </c>
    </row>
    <row r="108" spans="2:10">
      <c r="B108" s="250"/>
      <c r="C108" s="251" t="s">
        <v>261</v>
      </c>
      <c r="D108" s="250"/>
      <c r="E108" s="253">
        <f>Dat_02!C107</f>
        <v>7.1457263491811904</v>
      </c>
      <c r="F108" s="253">
        <f>Dat_02!D107</f>
        <v>17.69576376333022</v>
      </c>
      <c r="G108" s="253">
        <f>Dat_02!E107</f>
        <v>7.1457263491811904</v>
      </c>
      <c r="I108" s="254">
        <f>Dat_02!G107</f>
        <v>0</v>
      </c>
      <c r="J108" s="266" t="str">
        <f>IF(Dat_02!H107=0,"",Dat_02!H107)</f>
        <v/>
      </c>
    </row>
    <row r="109" spans="2:10">
      <c r="B109" s="250"/>
      <c r="C109" s="251" t="s">
        <v>262</v>
      </c>
      <c r="D109" s="250"/>
      <c r="E109" s="253">
        <f>Dat_02!C108</f>
        <v>12.498075670538375</v>
      </c>
      <c r="F109" s="253">
        <f>Dat_02!D108</f>
        <v>17.69576376333022</v>
      </c>
      <c r="G109" s="253">
        <f>Dat_02!E108</f>
        <v>12.498075670538375</v>
      </c>
      <c r="I109" s="254">
        <f>Dat_02!G108</f>
        <v>0</v>
      </c>
      <c r="J109" s="266" t="str">
        <f>IF(Dat_02!H108=0,"",Dat_02!H108)</f>
        <v/>
      </c>
    </row>
    <row r="110" spans="2:10">
      <c r="B110" s="250"/>
      <c r="C110" s="251" t="s">
        <v>263</v>
      </c>
      <c r="D110" s="250"/>
      <c r="E110" s="253">
        <f>Dat_02!C109</f>
        <v>6.7643885145355815</v>
      </c>
      <c r="F110" s="253">
        <f>Dat_02!D109</f>
        <v>17.69576376333022</v>
      </c>
      <c r="G110" s="253">
        <f>Dat_02!E109</f>
        <v>6.7643885145355815</v>
      </c>
      <c r="I110" s="254">
        <f>Dat_02!G109</f>
        <v>17.69576376333022</v>
      </c>
      <c r="J110" s="266" t="str">
        <f>IF(Dat_02!H109=0,"",Dat_02!H109)</f>
        <v/>
      </c>
    </row>
    <row r="111" spans="2:10">
      <c r="B111" s="250"/>
      <c r="C111" s="251" t="s">
        <v>264</v>
      </c>
      <c r="D111" s="250"/>
      <c r="E111" s="253">
        <f>Dat_02!C110</f>
        <v>10.198593332538374</v>
      </c>
      <c r="F111" s="253">
        <f>Dat_02!D110</f>
        <v>17.69576376333022</v>
      </c>
      <c r="G111" s="253">
        <f>Dat_02!E110</f>
        <v>10.198593332538374</v>
      </c>
      <c r="I111" s="254">
        <f>Dat_02!G110</f>
        <v>0</v>
      </c>
      <c r="J111" s="266" t="str">
        <f>IF(Dat_02!H110=0,"",Dat_02!H110)</f>
        <v/>
      </c>
    </row>
    <row r="112" spans="2:10">
      <c r="B112" s="250"/>
      <c r="C112" s="251" t="s">
        <v>265</v>
      </c>
      <c r="D112" s="250"/>
      <c r="E112" s="253">
        <f>Dat_02!C111</f>
        <v>6.5070954045346516</v>
      </c>
      <c r="F112" s="253">
        <f>Dat_02!D111</f>
        <v>17.69576376333022</v>
      </c>
      <c r="G112" s="253">
        <f>Dat_02!E111</f>
        <v>6.5070954045346516</v>
      </c>
      <c r="I112" s="254">
        <f>Dat_02!G111</f>
        <v>0</v>
      </c>
      <c r="J112" s="266" t="str">
        <f>IF(Dat_02!H111=0,"",Dat_02!H111)</f>
        <v/>
      </c>
    </row>
    <row r="113" spans="2:10">
      <c r="B113" s="250"/>
      <c r="C113" s="251" t="s">
        <v>266</v>
      </c>
      <c r="D113" s="250"/>
      <c r="E113" s="253">
        <f>Dat_02!C112</f>
        <v>5.232278386536513</v>
      </c>
      <c r="F113" s="253">
        <f>Dat_02!D112</f>
        <v>17.69576376333022</v>
      </c>
      <c r="G113" s="253">
        <f>Dat_02!E112</f>
        <v>5.232278386536513</v>
      </c>
      <c r="I113" s="254">
        <f>Dat_02!G112</f>
        <v>0</v>
      </c>
      <c r="J113" s="266" t="str">
        <f>IF(Dat_02!H112=0,"",Dat_02!H112)</f>
        <v/>
      </c>
    </row>
    <row r="114" spans="2:10">
      <c r="B114" s="250"/>
      <c r="C114" s="251" t="s">
        <v>267</v>
      </c>
      <c r="D114" s="250"/>
      <c r="E114" s="253">
        <f>Dat_02!C113</f>
        <v>10.958174302537445</v>
      </c>
      <c r="F114" s="253">
        <f>Dat_02!D113</f>
        <v>17.69576376333022</v>
      </c>
      <c r="G114" s="253">
        <f>Dat_02!E113</f>
        <v>10.958174302537445</v>
      </c>
      <c r="I114" s="254">
        <f>Dat_02!G113</f>
        <v>0</v>
      </c>
      <c r="J114" s="266" t="str">
        <f>IF(Dat_02!H113=0,"",Dat_02!H113)</f>
        <v/>
      </c>
    </row>
    <row r="115" spans="2:10">
      <c r="B115" s="250"/>
      <c r="C115" s="251" t="s">
        <v>268</v>
      </c>
      <c r="D115" s="250"/>
      <c r="E115" s="253">
        <f>Dat_02!C114</f>
        <v>9.7328370045374459</v>
      </c>
      <c r="F115" s="253">
        <f>Dat_02!D114</f>
        <v>17.69576376333022</v>
      </c>
      <c r="G115" s="253">
        <f>Dat_02!E114</f>
        <v>9.7328370045374459</v>
      </c>
      <c r="I115" s="254">
        <f>Dat_02!G114</f>
        <v>0</v>
      </c>
      <c r="J115" s="266" t="str">
        <f>IF(Dat_02!H114=0,"",Dat_02!H114)</f>
        <v/>
      </c>
    </row>
    <row r="116" spans="2:10">
      <c r="B116" s="250"/>
      <c r="C116" s="251" t="s">
        <v>269</v>
      </c>
      <c r="D116" s="250"/>
      <c r="E116" s="253">
        <f>Dat_02!C115</f>
        <v>13.338799306264452</v>
      </c>
      <c r="F116" s="253">
        <f>Dat_02!D115</f>
        <v>17.69576376333022</v>
      </c>
      <c r="G116" s="253">
        <f>Dat_02!E115</f>
        <v>13.338799306264452</v>
      </c>
      <c r="I116" s="254">
        <f>Dat_02!G115</f>
        <v>0</v>
      </c>
      <c r="J116" s="266" t="str">
        <f>IF(Dat_02!H115=0,"",Dat_02!H115)</f>
        <v/>
      </c>
    </row>
    <row r="117" spans="2:10">
      <c r="B117" s="250"/>
      <c r="C117" s="251" t="s">
        <v>270</v>
      </c>
      <c r="D117" s="250"/>
      <c r="E117" s="253">
        <f>Dat_02!C116</f>
        <v>16.765634846264454</v>
      </c>
      <c r="F117" s="253">
        <f>Dat_02!D116</f>
        <v>17.69576376333022</v>
      </c>
      <c r="G117" s="253">
        <f>Dat_02!E116</f>
        <v>16.765634846264454</v>
      </c>
      <c r="I117" s="254">
        <f>Dat_02!G116</f>
        <v>0</v>
      </c>
      <c r="J117" s="266" t="str">
        <f>IF(Dat_02!H116=0,"",Dat_02!H116)</f>
        <v/>
      </c>
    </row>
    <row r="118" spans="2:10">
      <c r="B118" s="250"/>
      <c r="C118" s="251" t="s">
        <v>271</v>
      </c>
      <c r="D118" s="250"/>
      <c r="E118" s="253">
        <f>Dat_02!C117</f>
        <v>17.646623842265384</v>
      </c>
      <c r="F118" s="253">
        <f>Dat_02!D117</f>
        <v>17.69576376333022</v>
      </c>
      <c r="G118" s="253">
        <f>Dat_02!E117</f>
        <v>17.646623842265384</v>
      </c>
      <c r="I118" s="254">
        <f>Dat_02!G117</f>
        <v>0</v>
      </c>
      <c r="J118" s="266" t="str">
        <f>IF(Dat_02!H117=0,"",Dat_02!H117)</f>
        <v/>
      </c>
    </row>
    <row r="119" spans="2:10">
      <c r="B119" s="250"/>
      <c r="C119" s="251" t="s">
        <v>272</v>
      </c>
      <c r="D119" s="250"/>
      <c r="E119" s="253">
        <f>Dat_02!C118</f>
        <v>9.7638023182635223</v>
      </c>
      <c r="F119" s="253">
        <f>Dat_02!D118</f>
        <v>17.69576376333022</v>
      </c>
      <c r="G119" s="253">
        <f>Dat_02!E118</f>
        <v>9.7638023182635223</v>
      </c>
      <c r="I119" s="254">
        <f>Dat_02!G118</f>
        <v>0</v>
      </c>
      <c r="J119" s="266" t="str">
        <f>IF(Dat_02!H118=0,"",Dat_02!H118)</f>
        <v/>
      </c>
    </row>
    <row r="120" spans="2:10">
      <c r="B120" s="250"/>
      <c r="C120" s="251" t="s">
        <v>273</v>
      </c>
      <c r="D120" s="250"/>
      <c r="E120" s="253">
        <f>Dat_02!C119</f>
        <v>6.1928482722663176</v>
      </c>
      <c r="F120" s="253">
        <f>Dat_02!D119</f>
        <v>17.69576376333022</v>
      </c>
      <c r="G120" s="253">
        <f>Dat_02!E119</f>
        <v>6.1928482722663176</v>
      </c>
      <c r="I120" s="254">
        <f>Dat_02!G119</f>
        <v>0</v>
      </c>
      <c r="J120" s="266" t="str">
        <f>IF(Dat_02!H119=0,"",Dat_02!H119)</f>
        <v/>
      </c>
    </row>
    <row r="121" spans="2:10">
      <c r="B121" s="250"/>
      <c r="C121" s="251" t="s">
        <v>274</v>
      </c>
      <c r="D121" s="250"/>
      <c r="E121" s="253">
        <f>Dat_02!C120</f>
        <v>21.388576054264458</v>
      </c>
      <c r="F121" s="253">
        <f>Dat_02!D120</f>
        <v>17.69576376333022</v>
      </c>
      <c r="G121" s="253">
        <f>Dat_02!E120</f>
        <v>17.69576376333022</v>
      </c>
      <c r="I121" s="254">
        <f>Dat_02!G120</f>
        <v>0</v>
      </c>
      <c r="J121" s="266" t="str">
        <f>IF(Dat_02!H120=0,"",Dat_02!H120)</f>
        <v/>
      </c>
    </row>
    <row r="122" spans="2:10">
      <c r="B122" s="250"/>
      <c r="C122" s="251" t="s">
        <v>275</v>
      </c>
      <c r="D122" s="250"/>
      <c r="E122" s="253">
        <f>Dat_02!C121</f>
        <v>26.523354198264453</v>
      </c>
      <c r="F122" s="253">
        <f>Dat_02!D121</f>
        <v>17.69576376333022</v>
      </c>
      <c r="G122" s="253">
        <f>Dat_02!E121</f>
        <v>17.69576376333022</v>
      </c>
      <c r="I122" s="254">
        <f>Dat_02!G121</f>
        <v>0</v>
      </c>
      <c r="J122" s="266" t="str">
        <f>IF(Dat_02!H121=0,"",Dat_02!H121)</f>
        <v/>
      </c>
    </row>
    <row r="123" spans="2:10">
      <c r="B123" s="250"/>
      <c r="C123" s="251" t="s">
        <v>276</v>
      </c>
      <c r="D123" s="250"/>
      <c r="E123" s="253">
        <f>Dat_02!C122</f>
        <v>22.040494261266648</v>
      </c>
      <c r="F123" s="253">
        <f>Dat_02!D122</f>
        <v>17.69576376333022</v>
      </c>
      <c r="G123" s="253">
        <f>Dat_02!E122</f>
        <v>17.69576376333022</v>
      </c>
      <c r="I123" s="254">
        <f>Dat_02!G122</f>
        <v>0</v>
      </c>
      <c r="J123" s="266" t="str">
        <f>IF(Dat_02!H122=0,"",Dat_02!H122)</f>
        <v/>
      </c>
    </row>
    <row r="124" spans="2:10">
      <c r="B124" s="250"/>
      <c r="C124" s="251" t="s">
        <v>277</v>
      </c>
      <c r="D124" s="250"/>
      <c r="E124" s="253">
        <f>Dat_02!C123</f>
        <v>28.383828925263849</v>
      </c>
      <c r="F124" s="253">
        <f>Dat_02!D123</f>
        <v>17.69576376333022</v>
      </c>
      <c r="G124" s="253">
        <f>Dat_02!E123</f>
        <v>17.69576376333022</v>
      </c>
      <c r="I124" s="254">
        <f>Dat_02!G123</f>
        <v>0</v>
      </c>
      <c r="J124" s="266" t="str">
        <f>IF(Dat_02!H123=0,"",Dat_02!H123)</f>
        <v/>
      </c>
    </row>
    <row r="125" spans="2:10">
      <c r="B125" s="252"/>
      <c r="C125" s="257" t="s">
        <v>278</v>
      </c>
      <c r="D125" s="250"/>
      <c r="E125" s="253">
        <f>Dat_02!C124</f>
        <v>25.552226657266647</v>
      </c>
      <c r="F125" s="253">
        <f>Dat_02!D124</f>
        <v>17.69576376333022</v>
      </c>
      <c r="G125" s="253">
        <f>Dat_02!E124</f>
        <v>17.69576376333022</v>
      </c>
      <c r="I125" s="254">
        <f>Dat_02!G124</f>
        <v>0</v>
      </c>
      <c r="J125" s="266" t="str">
        <f>IF(Dat_02!H124=0,"",Dat_02!H124)</f>
        <v/>
      </c>
    </row>
    <row r="126" spans="2:10">
      <c r="B126" s="250" t="s">
        <v>279</v>
      </c>
      <c r="C126" s="251" t="s">
        <v>280</v>
      </c>
      <c r="D126" s="252"/>
      <c r="E126" s="253">
        <f>Dat_02!C125</f>
        <v>15.920048253264779</v>
      </c>
      <c r="F126" s="253">
        <f>Dat_02!D125</f>
        <v>17.69576376333022</v>
      </c>
      <c r="G126" s="253">
        <f>Dat_02!E125</f>
        <v>15.920048253264779</v>
      </c>
      <c r="I126" s="254">
        <f>Dat_02!G125</f>
        <v>0</v>
      </c>
      <c r="J126" s="266" t="str">
        <f>IF(Dat_02!H125=0,"",Dat_02!H125)</f>
        <v/>
      </c>
    </row>
    <row r="127" spans="2:10">
      <c r="B127" s="252"/>
      <c r="C127" s="251" t="s">
        <v>281</v>
      </c>
      <c r="D127" s="252"/>
      <c r="E127" s="253">
        <f>Dat_02!C126</f>
        <v>1.0574971092657142</v>
      </c>
      <c r="F127" s="253">
        <f>Dat_02!D126</f>
        <v>22.281040209732421</v>
      </c>
      <c r="G127" s="253">
        <f>Dat_02!E126</f>
        <v>1.0574971092657142</v>
      </c>
      <c r="I127" s="254">
        <f>Dat_02!G126</f>
        <v>0</v>
      </c>
      <c r="J127" s="266" t="str">
        <f>IF(Dat_02!H126=0,"",Dat_02!H126)</f>
        <v/>
      </c>
    </row>
    <row r="128" spans="2:10">
      <c r="B128" s="250"/>
      <c r="C128" s="251" t="s">
        <v>282</v>
      </c>
      <c r="D128" s="252"/>
      <c r="E128" s="253">
        <f>Dat_02!C127</f>
        <v>6.8017746692666474</v>
      </c>
      <c r="F128" s="253">
        <f>Dat_02!D127</f>
        <v>22.281040209732421</v>
      </c>
      <c r="G128" s="253">
        <f>Dat_02!E127</f>
        <v>6.8017746692666474</v>
      </c>
      <c r="I128" s="254">
        <f>Dat_02!G127</f>
        <v>0</v>
      </c>
      <c r="J128" s="266" t="str">
        <f>IF(Dat_02!H127=0,"",Dat_02!H127)</f>
        <v/>
      </c>
    </row>
    <row r="129" spans="2:10">
      <c r="B129" s="250"/>
      <c r="C129" s="251" t="s">
        <v>283</v>
      </c>
      <c r="D129" s="250"/>
      <c r="E129" s="253">
        <f>Dat_02!C128</f>
        <v>7.4549108792647818</v>
      </c>
      <c r="F129" s="253">
        <f>Dat_02!D128</f>
        <v>22.281040209732421</v>
      </c>
      <c r="G129" s="253">
        <f>Dat_02!E128</f>
        <v>7.4549108792647818</v>
      </c>
      <c r="I129" s="254">
        <f>Dat_02!G128</f>
        <v>0</v>
      </c>
      <c r="J129" s="266" t="str">
        <f>IF(Dat_02!H128=0,"",Dat_02!H128)</f>
        <v/>
      </c>
    </row>
    <row r="130" spans="2:10">
      <c r="B130" s="250"/>
      <c r="C130" s="251" t="s">
        <v>284</v>
      </c>
      <c r="D130" s="250"/>
      <c r="E130" s="253">
        <f>Dat_02!C129</f>
        <v>9.4749125041668165</v>
      </c>
      <c r="F130" s="253">
        <f>Dat_02!D129</f>
        <v>22.281040209732421</v>
      </c>
      <c r="G130" s="253">
        <f>Dat_02!E129</f>
        <v>9.4749125041668165</v>
      </c>
      <c r="I130" s="254">
        <f>Dat_02!G129</f>
        <v>0</v>
      </c>
      <c r="J130" s="266" t="str">
        <f>IF(Dat_02!H129=0,"",Dat_02!H129)</f>
        <v/>
      </c>
    </row>
    <row r="131" spans="2:10">
      <c r="B131" s="250"/>
      <c r="C131" s="251" t="s">
        <v>285</v>
      </c>
      <c r="D131" s="250"/>
      <c r="E131" s="253">
        <f>Dat_02!C130</f>
        <v>7.5681810981686795</v>
      </c>
      <c r="F131" s="253">
        <f>Dat_02!D130</f>
        <v>22.281040209732421</v>
      </c>
      <c r="G131" s="253">
        <f>Dat_02!E130</f>
        <v>7.5681810981686795</v>
      </c>
      <c r="I131" s="254">
        <f>Dat_02!G130</f>
        <v>0</v>
      </c>
      <c r="J131" s="266" t="str">
        <f>IF(Dat_02!H130=0,"",Dat_02!H130)</f>
        <v/>
      </c>
    </row>
    <row r="132" spans="2:10">
      <c r="B132" s="250"/>
      <c r="C132" s="251" t="s">
        <v>286</v>
      </c>
      <c r="D132" s="250"/>
      <c r="E132" s="253">
        <f>Dat_02!C131</f>
        <v>4.8948287881677501</v>
      </c>
      <c r="F132" s="253">
        <f>Dat_02!D131</f>
        <v>22.281040209732421</v>
      </c>
      <c r="G132" s="253">
        <f>Dat_02!E131</f>
        <v>4.8948287881677501</v>
      </c>
      <c r="I132" s="254">
        <f>Dat_02!G131</f>
        <v>0</v>
      </c>
      <c r="J132" s="266" t="str">
        <f>IF(Dat_02!H131=0,"",Dat_02!H131)</f>
        <v/>
      </c>
    </row>
    <row r="133" spans="2:10">
      <c r="B133" s="250"/>
      <c r="C133" s="251" t="s">
        <v>287</v>
      </c>
      <c r="D133" s="250"/>
      <c r="E133" s="253">
        <f>Dat_02!C132</f>
        <v>8.5982141721677507</v>
      </c>
      <c r="F133" s="253">
        <f>Dat_02!D132</f>
        <v>22.281040209732421</v>
      </c>
      <c r="G133" s="253">
        <f>Dat_02!E132</f>
        <v>8.5982141721677507</v>
      </c>
      <c r="I133" s="254">
        <f>Dat_02!G132</f>
        <v>0</v>
      </c>
      <c r="J133" s="266" t="str">
        <f>IF(Dat_02!H132=0,"",Dat_02!H132)</f>
        <v/>
      </c>
    </row>
    <row r="134" spans="2:10">
      <c r="B134" s="250"/>
      <c r="C134" s="251" t="s">
        <v>288</v>
      </c>
      <c r="D134" s="250"/>
      <c r="E134" s="253">
        <f>Dat_02!C133</f>
        <v>9.1360089501677511</v>
      </c>
      <c r="F134" s="253">
        <f>Dat_02!D133</f>
        <v>22.281040209732421</v>
      </c>
      <c r="G134" s="253">
        <f>Dat_02!E133</f>
        <v>9.1360089501677511</v>
      </c>
      <c r="I134" s="254">
        <f>Dat_02!G133</f>
        <v>0</v>
      </c>
      <c r="J134" s="266" t="str">
        <f>IF(Dat_02!H133=0,"",Dat_02!H133)</f>
        <v/>
      </c>
    </row>
    <row r="135" spans="2:10">
      <c r="B135" s="250"/>
      <c r="C135" s="251" t="s">
        <v>289</v>
      </c>
      <c r="D135" s="250"/>
      <c r="E135" s="253">
        <f>Dat_02!C134</f>
        <v>19.102409328166818</v>
      </c>
      <c r="F135" s="253">
        <f>Dat_02!D134</f>
        <v>22.281040209732421</v>
      </c>
      <c r="G135" s="253">
        <f>Dat_02!E134</f>
        <v>19.102409328166818</v>
      </c>
      <c r="I135" s="254">
        <f>Dat_02!G134</f>
        <v>0</v>
      </c>
      <c r="J135" s="266" t="str">
        <f>IF(Dat_02!H134=0,"",Dat_02!H134)</f>
        <v/>
      </c>
    </row>
    <row r="136" spans="2:10">
      <c r="B136" s="250"/>
      <c r="C136" s="251" t="s">
        <v>290</v>
      </c>
      <c r="D136" s="250"/>
      <c r="E136" s="253">
        <f>Dat_02!C135</f>
        <v>9.2524961541686785</v>
      </c>
      <c r="F136" s="253">
        <f>Dat_02!D135</f>
        <v>22.281040209732421</v>
      </c>
      <c r="G136" s="253">
        <f>Dat_02!E135</f>
        <v>9.2524961541686785</v>
      </c>
      <c r="I136" s="254">
        <f>Dat_02!G135</f>
        <v>0</v>
      </c>
      <c r="J136" s="266" t="str">
        <f>IF(Dat_02!H135=0,"",Dat_02!H135)</f>
        <v/>
      </c>
    </row>
    <row r="137" spans="2:10">
      <c r="B137" s="250"/>
      <c r="C137" s="251" t="s">
        <v>291</v>
      </c>
      <c r="D137" s="250"/>
      <c r="E137" s="253">
        <f>Dat_02!C136</f>
        <v>17.113809906556309</v>
      </c>
      <c r="F137" s="253">
        <f>Dat_02!D136</f>
        <v>22.281040209732421</v>
      </c>
      <c r="G137" s="253">
        <f>Dat_02!E136</f>
        <v>17.113809906556309</v>
      </c>
      <c r="I137" s="254">
        <f>Dat_02!G136</f>
        <v>0</v>
      </c>
      <c r="J137" s="266" t="str">
        <f>IF(Dat_02!H136=0,"",Dat_02!H136)</f>
        <v/>
      </c>
    </row>
    <row r="138" spans="2:10">
      <c r="B138" s="250"/>
      <c r="C138" s="251" t="s">
        <v>292</v>
      </c>
      <c r="D138" s="250"/>
      <c r="E138" s="253">
        <f>Dat_02!C137</f>
        <v>25.507597080556312</v>
      </c>
      <c r="F138" s="253">
        <f>Dat_02!D137</f>
        <v>22.281040209732421</v>
      </c>
      <c r="G138" s="253">
        <f>Dat_02!E137</f>
        <v>22.281040209732421</v>
      </c>
      <c r="I138" s="254">
        <f>Dat_02!G137</f>
        <v>0</v>
      </c>
      <c r="J138" s="266" t="str">
        <f>IF(Dat_02!H137=0,"",Dat_02!H137)</f>
        <v/>
      </c>
    </row>
    <row r="139" spans="2:10">
      <c r="B139" s="250"/>
      <c r="C139" s="251" t="s">
        <v>293</v>
      </c>
      <c r="D139" s="250"/>
      <c r="E139" s="253">
        <f>Dat_02!C138</f>
        <v>20.034511860554449</v>
      </c>
      <c r="F139" s="253">
        <f>Dat_02!D138</f>
        <v>22.281040209732421</v>
      </c>
      <c r="G139" s="253">
        <f>Dat_02!E138</f>
        <v>20.034511860554449</v>
      </c>
      <c r="I139" s="254">
        <f>Dat_02!G138</f>
        <v>0</v>
      </c>
      <c r="J139" s="266" t="str">
        <f>IF(Dat_02!H138=0,"",Dat_02!H138)</f>
        <v/>
      </c>
    </row>
    <row r="140" spans="2:10">
      <c r="B140" s="250"/>
      <c r="C140" s="251" t="s">
        <v>294</v>
      </c>
      <c r="D140" s="250"/>
      <c r="E140" s="253">
        <f>Dat_02!C139</f>
        <v>3.6371299425572396</v>
      </c>
      <c r="F140" s="253">
        <f>Dat_02!D139</f>
        <v>22.281040209732421</v>
      </c>
      <c r="G140" s="253">
        <f>Dat_02!E139</f>
        <v>3.6371299425572396</v>
      </c>
      <c r="I140" s="254">
        <f>Dat_02!G139</f>
        <v>0</v>
      </c>
      <c r="J140" s="266" t="str">
        <f>IF(Dat_02!H139=0,"",Dat_02!H139)</f>
        <v/>
      </c>
    </row>
    <row r="141" spans="2:10">
      <c r="B141" s="250"/>
      <c r="C141" s="251" t="s">
        <v>295</v>
      </c>
      <c r="D141" s="250"/>
      <c r="E141" s="253">
        <f>Dat_02!C140</f>
        <v>2.6742494705553765</v>
      </c>
      <c r="F141" s="253">
        <f>Dat_02!D140</f>
        <v>22.281040209732421</v>
      </c>
      <c r="G141" s="253">
        <f>Dat_02!E140</f>
        <v>2.6742494705553765</v>
      </c>
      <c r="I141" s="254">
        <f>Dat_02!G140</f>
        <v>22.281040209732421</v>
      </c>
      <c r="J141" s="266" t="str">
        <f>IF(Dat_02!H140=0,"",Dat_02!H140)</f>
        <v/>
      </c>
    </row>
    <row r="142" spans="2:10">
      <c r="B142" s="250"/>
      <c r="C142" s="251" t="s">
        <v>296</v>
      </c>
      <c r="D142" s="250"/>
      <c r="E142" s="253">
        <f>Dat_02!C141</f>
        <v>40.739630954557242</v>
      </c>
      <c r="F142" s="253">
        <f>Dat_02!D141</f>
        <v>22.281040209732421</v>
      </c>
      <c r="G142" s="253">
        <f>Dat_02!E141</f>
        <v>22.281040209732421</v>
      </c>
      <c r="I142" s="254">
        <f>Dat_02!G141</f>
        <v>0</v>
      </c>
      <c r="J142" s="266" t="str">
        <f>IF(Dat_02!H141=0,"",Dat_02!H141)</f>
        <v/>
      </c>
    </row>
    <row r="143" spans="2:10">
      <c r="B143" s="250"/>
      <c r="C143" s="251" t="s">
        <v>297</v>
      </c>
      <c r="D143" s="250"/>
      <c r="E143" s="253">
        <f>Dat_02!C142</f>
        <v>39.242641318555378</v>
      </c>
      <c r="F143" s="253">
        <f>Dat_02!D142</f>
        <v>22.281040209732421</v>
      </c>
      <c r="G143" s="253">
        <f>Dat_02!E142</f>
        <v>22.281040209732421</v>
      </c>
      <c r="I143" s="254">
        <f>Dat_02!G142</f>
        <v>0</v>
      </c>
      <c r="J143" s="266" t="str">
        <f>IF(Dat_02!H142=0,"",Dat_02!H142)</f>
        <v/>
      </c>
    </row>
    <row r="144" spans="2:10">
      <c r="B144" s="250"/>
      <c r="C144" s="251" t="s">
        <v>298</v>
      </c>
      <c r="D144" s="250"/>
      <c r="E144" s="253">
        <f>Dat_02!C143</f>
        <v>23.118648947825168</v>
      </c>
      <c r="F144" s="253">
        <f>Dat_02!D143</f>
        <v>22.281040209732421</v>
      </c>
      <c r="G144" s="253">
        <f>Dat_02!E143</f>
        <v>22.281040209732421</v>
      </c>
      <c r="I144" s="254">
        <f>Dat_02!G143</f>
        <v>0</v>
      </c>
      <c r="J144" s="266" t="str">
        <f>IF(Dat_02!H143=0,"",Dat_02!H143)</f>
        <v/>
      </c>
    </row>
    <row r="145" spans="2:10">
      <c r="B145" s="250"/>
      <c r="C145" s="251" t="s">
        <v>299</v>
      </c>
      <c r="D145" s="250"/>
      <c r="E145" s="253">
        <f>Dat_02!C144</f>
        <v>27.61844785182517</v>
      </c>
      <c r="F145" s="253">
        <f>Dat_02!D144</f>
        <v>22.281040209732421</v>
      </c>
      <c r="G145" s="253">
        <f>Dat_02!E144</f>
        <v>22.281040209732421</v>
      </c>
      <c r="I145" s="254">
        <f>Dat_02!G144</f>
        <v>0</v>
      </c>
      <c r="J145" s="266" t="str">
        <f>IF(Dat_02!H144=0,"",Dat_02!H144)</f>
        <v/>
      </c>
    </row>
    <row r="146" spans="2:10">
      <c r="B146" s="250"/>
      <c r="C146" s="251" t="s">
        <v>300</v>
      </c>
      <c r="D146" s="250"/>
      <c r="E146" s="253">
        <f>Dat_02!C145</f>
        <v>6.5242940318261029</v>
      </c>
      <c r="F146" s="253">
        <f>Dat_02!D145</f>
        <v>22.281040209732421</v>
      </c>
      <c r="G146" s="253">
        <f>Dat_02!E145</f>
        <v>6.5242940318261029</v>
      </c>
      <c r="I146" s="254">
        <f>Dat_02!G145</f>
        <v>0</v>
      </c>
      <c r="J146" s="266" t="str">
        <f>IF(Dat_02!H145=0,"",Dat_02!H145)</f>
        <v/>
      </c>
    </row>
    <row r="147" spans="2:10">
      <c r="B147" s="250"/>
      <c r="C147" s="251" t="s">
        <v>301</v>
      </c>
      <c r="D147" s="250"/>
      <c r="E147" s="253">
        <f>Dat_02!C146</f>
        <v>5.9345660678251697</v>
      </c>
      <c r="F147" s="253">
        <f>Dat_02!D146</f>
        <v>22.281040209732421</v>
      </c>
      <c r="G147" s="253">
        <f>Dat_02!E146</f>
        <v>5.9345660678251697</v>
      </c>
      <c r="I147" s="254">
        <f>Dat_02!G146</f>
        <v>0</v>
      </c>
      <c r="J147" s="266" t="str">
        <f>IF(Dat_02!H146=0,"",Dat_02!H146)</f>
        <v/>
      </c>
    </row>
    <row r="148" spans="2:10">
      <c r="B148" s="250"/>
      <c r="C148" s="251" t="s">
        <v>302</v>
      </c>
      <c r="D148" s="250"/>
      <c r="E148" s="253">
        <f>Dat_02!C147</f>
        <v>2.0039890278251695</v>
      </c>
      <c r="F148" s="253">
        <f>Dat_02!D147</f>
        <v>22.281040209732421</v>
      </c>
      <c r="G148" s="253">
        <f>Dat_02!E147</f>
        <v>2.0039890278251695</v>
      </c>
      <c r="I148" s="254">
        <f>Dat_02!G147</f>
        <v>0</v>
      </c>
      <c r="J148" s="266" t="str">
        <f>IF(Dat_02!H147=0,"",Dat_02!H147)</f>
        <v/>
      </c>
    </row>
    <row r="149" spans="2:10">
      <c r="B149" s="250"/>
      <c r="C149" s="251" t="s">
        <v>303</v>
      </c>
      <c r="D149" s="250"/>
      <c r="E149" s="253">
        <f>Dat_02!C148</f>
        <v>10.812123067824235</v>
      </c>
      <c r="F149" s="253">
        <f>Dat_02!D148</f>
        <v>22.281040209732421</v>
      </c>
      <c r="G149" s="253">
        <f>Dat_02!E148</f>
        <v>10.812123067824235</v>
      </c>
      <c r="I149" s="254">
        <f>Dat_02!G148</f>
        <v>0</v>
      </c>
      <c r="J149" s="266" t="str">
        <f>IF(Dat_02!H148=0,"",Dat_02!H148)</f>
        <v/>
      </c>
    </row>
    <row r="150" spans="2:10">
      <c r="B150" s="250"/>
      <c r="C150" s="251" t="s">
        <v>304</v>
      </c>
      <c r="D150" s="250"/>
      <c r="E150" s="253">
        <f>Dat_02!C149</f>
        <v>6.8628073918270314</v>
      </c>
      <c r="F150" s="253">
        <f>Dat_02!D149</f>
        <v>22.281040209732421</v>
      </c>
      <c r="G150" s="253">
        <f>Dat_02!E149</f>
        <v>6.8628073918270314</v>
      </c>
      <c r="I150" s="254">
        <f>Dat_02!G149</f>
        <v>0</v>
      </c>
      <c r="J150" s="266" t="str">
        <f>IF(Dat_02!H149=0,"",Dat_02!H149)</f>
        <v/>
      </c>
    </row>
    <row r="151" spans="2:10">
      <c r="B151" s="250"/>
      <c r="C151" s="251" t="s">
        <v>305</v>
      </c>
      <c r="D151" s="250"/>
      <c r="E151" s="253">
        <f>Dat_02!C150</f>
        <v>21.66226604055921</v>
      </c>
      <c r="F151" s="253">
        <f>Dat_02!D150</f>
        <v>22.281040209732421</v>
      </c>
      <c r="G151" s="253">
        <f>Dat_02!E150</f>
        <v>21.66226604055921</v>
      </c>
      <c r="I151" s="254">
        <f>Dat_02!G150</f>
        <v>0</v>
      </c>
      <c r="J151" s="266" t="str">
        <f>IF(Dat_02!H150=0,"",Dat_02!H150)</f>
        <v/>
      </c>
    </row>
    <row r="152" spans="2:10">
      <c r="B152" s="250"/>
      <c r="C152" s="251" t="s">
        <v>306</v>
      </c>
      <c r="D152" s="250"/>
      <c r="E152" s="253">
        <f>Dat_02!C151</f>
        <v>22.57161161256014</v>
      </c>
      <c r="F152" s="253">
        <f>Dat_02!D151</f>
        <v>22.281040209732421</v>
      </c>
      <c r="G152" s="253">
        <f>Dat_02!E151</f>
        <v>22.281040209732421</v>
      </c>
      <c r="I152" s="254">
        <f>Dat_02!G151</f>
        <v>0</v>
      </c>
      <c r="J152" s="266" t="str">
        <f>IF(Dat_02!H151=0,"",Dat_02!H151)</f>
        <v/>
      </c>
    </row>
    <row r="153" spans="2:10">
      <c r="B153" s="250"/>
      <c r="C153" s="251" t="s">
        <v>307</v>
      </c>
      <c r="D153" s="250"/>
      <c r="E153" s="253">
        <f>Dat_02!C152</f>
        <v>19.632589916559212</v>
      </c>
      <c r="F153" s="253">
        <f>Dat_02!D152</f>
        <v>22.281040209732421</v>
      </c>
      <c r="G153" s="253">
        <f>Dat_02!E152</f>
        <v>19.632589916559212</v>
      </c>
      <c r="I153" s="254">
        <f>Dat_02!G152</f>
        <v>0</v>
      </c>
      <c r="J153" s="266" t="str">
        <f>IF(Dat_02!H152=0,"",Dat_02!H152)</f>
        <v/>
      </c>
    </row>
    <row r="154" spans="2:10">
      <c r="B154" s="250"/>
      <c r="C154" s="251" t="s">
        <v>308</v>
      </c>
      <c r="D154" s="250"/>
      <c r="E154" s="253">
        <f>Dat_02!C153</f>
        <v>13.274553664561074</v>
      </c>
      <c r="F154" s="253">
        <f>Dat_02!D153</f>
        <v>22.281040209732421</v>
      </c>
      <c r="G154" s="253">
        <f>Dat_02!E153</f>
        <v>13.274553664561074</v>
      </c>
      <c r="I154" s="254">
        <f>Dat_02!G153</f>
        <v>0</v>
      </c>
      <c r="J154" s="266" t="str">
        <f>IF(Dat_02!H153=0,"",Dat_02!H153)</f>
        <v/>
      </c>
    </row>
    <row r="155" spans="2:10">
      <c r="B155" s="250"/>
      <c r="C155" s="251" t="s">
        <v>309</v>
      </c>
      <c r="D155" s="250"/>
      <c r="E155" s="253">
        <f>Dat_02!C154</f>
        <v>11.291133864560143</v>
      </c>
      <c r="F155" s="253">
        <f>Dat_02!D154</f>
        <v>22.281040209732421</v>
      </c>
      <c r="G155" s="253">
        <f>Dat_02!E154</f>
        <v>11.291133864560143</v>
      </c>
      <c r="I155" s="254">
        <f>Dat_02!G154</f>
        <v>0</v>
      </c>
      <c r="J155" s="266" t="str">
        <f>IF(Dat_02!H154=0,"",Dat_02!H154)</f>
        <v/>
      </c>
    </row>
    <row r="156" spans="2:10">
      <c r="B156" s="252"/>
      <c r="C156" s="257" t="s">
        <v>310</v>
      </c>
      <c r="D156" s="252"/>
      <c r="E156" s="253">
        <f>Dat_02!C155</f>
        <v>24.859265244560142</v>
      </c>
      <c r="F156" s="253">
        <f>Dat_02!D155</f>
        <v>22.281040209732421</v>
      </c>
      <c r="G156" s="253">
        <f>Dat_02!E155</f>
        <v>22.281040209732421</v>
      </c>
      <c r="I156" s="254">
        <f>Dat_02!G155</f>
        <v>0</v>
      </c>
      <c r="J156" s="266" t="str">
        <f>IF(Dat_02!H155=0,"",Dat_02!H155)</f>
        <v/>
      </c>
    </row>
    <row r="157" spans="2:10">
      <c r="B157" s="250" t="s">
        <v>311</v>
      </c>
      <c r="C157" s="251" t="s">
        <v>312</v>
      </c>
      <c r="D157" s="252"/>
      <c r="E157" s="253">
        <f>Dat_02!C156</f>
        <v>14.781061360559208</v>
      </c>
      <c r="F157" s="253">
        <f>Dat_02!D156</f>
        <v>44.550149357058011</v>
      </c>
      <c r="G157" s="253">
        <f>Dat_02!E156</f>
        <v>14.781061360559208</v>
      </c>
      <c r="I157" s="254">
        <f>Dat_02!G156</f>
        <v>0</v>
      </c>
      <c r="J157" s="266" t="str">
        <f>IF(Dat_02!H156=0,"",Dat_02!H156)</f>
        <v/>
      </c>
    </row>
    <row r="158" spans="2:10">
      <c r="B158" s="252"/>
      <c r="C158" s="251" t="s">
        <v>313</v>
      </c>
      <c r="D158" s="252"/>
      <c r="E158" s="253">
        <f>Dat_02!C157</f>
        <v>6.2565393393767081</v>
      </c>
      <c r="F158" s="253">
        <f>Dat_02!D157</f>
        <v>44.550149357058011</v>
      </c>
      <c r="G158" s="253">
        <f>Dat_02!E157</f>
        <v>6.2565393393767081</v>
      </c>
      <c r="I158" s="254">
        <f>Dat_02!G157</f>
        <v>0</v>
      </c>
      <c r="J158" s="266" t="str">
        <f>IF(Dat_02!H157=0,"",Dat_02!H157)</f>
        <v/>
      </c>
    </row>
    <row r="159" spans="2:10">
      <c r="B159" s="250"/>
      <c r="C159" s="251" t="s">
        <v>314</v>
      </c>
      <c r="D159" s="250"/>
      <c r="E159" s="253">
        <f>Dat_02!C158</f>
        <v>10.3045557753795</v>
      </c>
      <c r="F159" s="253">
        <f>Dat_02!D158</f>
        <v>44.550149357058011</v>
      </c>
      <c r="G159" s="253">
        <f>Dat_02!E158</f>
        <v>10.3045557753795</v>
      </c>
      <c r="I159" s="254">
        <f>Dat_02!G158</f>
        <v>0</v>
      </c>
      <c r="J159" s="266" t="str">
        <f>IF(Dat_02!H158=0,"",Dat_02!H158)</f>
        <v/>
      </c>
    </row>
    <row r="160" spans="2:10">
      <c r="B160" s="250"/>
      <c r="C160" s="251" t="s">
        <v>315</v>
      </c>
      <c r="D160" s="250"/>
      <c r="E160" s="253">
        <f>Dat_02!C159</f>
        <v>15.241644839375775</v>
      </c>
      <c r="F160" s="253">
        <f>Dat_02!D159</f>
        <v>44.550149357058011</v>
      </c>
      <c r="G160" s="253">
        <f>Dat_02!E159</f>
        <v>15.241644839375775</v>
      </c>
      <c r="I160" s="254">
        <f>Dat_02!G159</f>
        <v>0</v>
      </c>
      <c r="J160" s="266" t="str">
        <f>IF(Dat_02!H159=0,"",Dat_02!H159)</f>
        <v/>
      </c>
    </row>
    <row r="161" spans="2:10">
      <c r="B161" s="250"/>
      <c r="C161" s="251" t="s">
        <v>316</v>
      </c>
      <c r="D161" s="250"/>
      <c r="E161" s="253">
        <f>Dat_02!C160</f>
        <v>2.7889515433776397</v>
      </c>
      <c r="F161" s="253">
        <f>Dat_02!D160</f>
        <v>44.550149357058011</v>
      </c>
      <c r="G161" s="253">
        <f>Dat_02!E160</f>
        <v>2.7889515433776397</v>
      </c>
      <c r="I161" s="254">
        <f>Dat_02!G160</f>
        <v>0</v>
      </c>
      <c r="J161" s="266" t="str">
        <f>IF(Dat_02!H160=0,"",Dat_02!H160)</f>
        <v/>
      </c>
    </row>
    <row r="162" spans="2:10">
      <c r="B162" s="250"/>
      <c r="C162" s="251" t="s">
        <v>317</v>
      </c>
      <c r="D162" s="250"/>
      <c r="E162" s="253">
        <f>Dat_02!C161</f>
        <v>3.2068728873776382</v>
      </c>
      <c r="F162" s="253">
        <f>Dat_02!D161</f>
        <v>44.550149357058011</v>
      </c>
      <c r="G162" s="253">
        <f>Dat_02!E161</f>
        <v>3.2068728873776382</v>
      </c>
      <c r="I162" s="254">
        <f>Dat_02!G161</f>
        <v>0</v>
      </c>
      <c r="J162" s="266" t="str">
        <f>IF(Dat_02!H161=0,"",Dat_02!H161)</f>
        <v/>
      </c>
    </row>
    <row r="163" spans="2:10">
      <c r="B163" s="250"/>
      <c r="C163" s="251" t="s">
        <v>318</v>
      </c>
      <c r="D163" s="250"/>
      <c r="E163" s="253">
        <f>Dat_02!C162</f>
        <v>9.1855651673767067</v>
      </c>
      <c r="F163" s="253">
        <f>Dat_02!D162</f>
        <v>44.550149357058011</v>
      </c>
      <c r="G163" s="253">
        <f>Dat_02!E162</f>
        <v>9.1855651673767067</v>
      </c>
      <c r="I163" s="254">
        <f>Dat_02!G162</f>
        <v>0</v>
      </c>
      <c r="J163" s="266" t="str">
        <f>IF(Dat_02!H162=0,"",Dat_02!H162)</f>
        <v/>
      </c>
    </row>
    <row r="164" spans="2:10">
      <c r="B164" s="250"/>
      <c r="C164" s="251" t="s">
        <v>319</v>
      </c>
      <c r="D164" s="250"/>
      <c r="E164" s="253">
        <f>Dat_02!C163</f>
        <v>11.677231503377639</v>
      </c>
      <c r="F164" s="253">
        <f>Dat_02!D163</f>
        <v>44.550149357058011</v>
      </c>
      <c r="G164" s="253">
        <f>Dat_02!E163</f>
        <v>11.677231503377639</v>
      </c>
      <c r="I164" s="254">
        <f>Dat_02!G163</f>
        <v>0</v>
      </c>
      <c r="J164" s="266" t="str">
        <f>IF(Dat_02!H163=0,"",Dat_02!H163)</f>
        <v/>
      </c>
    </row>
    <row r="165" spans="2:10">
      <c r="B165" s="250"/>
      <c r="C165" s="251" t="s">
        <v>320</v>
      </c>
      <c r="D165" s="250"/>
      <c r="E165" s="253">
        <f>Dat_02!C164</f>
        <v>10.996567968998283</v>
      </c>
      <c r="F165" s="253">
        <f>Dat_02!D164</f>
        <v>44.550149357058011</v>
      </c>
      <c r="G165" s="253">
        <f>Dat_02!E164</f>
        <v>10.996567968998283</v>
      </c>
      <c r="I165" s="254">
        <f>Dat_02!G164</f>
        <v>0</v>
      </c>
      <c r="J165" s="266" t="str">
        <f>IF(Dat_02!H164=0,"",Dat_02!H164)</f>
        <v/>
      </c>
    </row>
    <row r="166" spans="2:10">
      <c r="B166" s="250"/>
      <c r="C166" s="251" t="s">
        <v>321</v>
      </c>
      <c r="D166" s="250"/>
      <c r="E166" s="253">
        <f>Dat_02!C165</f>
        <v>12.459002417001077</v>
      </c>
      <c r="F166" s="253">
        <f>Dat_02!D165</f>
        <v>44.550149357058011</v>
      </c>
      <c r="G166" s="253">
        <f>Dat_02!E165</f>
        <v>12.459002417001077</v>
      </c>
      <c r="I166" s="254">
        <f>Dat_02!G165</f>
        <v>0</v>
      </c>
      <c r="J166" s="266" t="str">
        <f>IF(Dat_02!H165=0,"",Dat_02!H165)</f>
        <v/>
      </c>
    </row>
    <row r="167" spans="2:10">
      <c r="B167" s="250"/>
      <c r="C167" s="251" t="s">
        <v>322</v>
      </c>
      <c r="D167" s="250"/>
      <c r="E167" s="253">
        <f>Dat_02!C166</f>
        <v>8.7930956969982841</v>
      </c>
      <c r="F167" s="253">
        <f>Dat_02!D166</f>
        <v>44.550149357058011</v>
      </c>
      <c r="G167" s="253">
        <f>Dat_02!E166</f>
        <v>8.7930956969982841</v>
      </c>
      <c r="I167" s="254">
        <f>Dat_02!G166</f>
        <v>0</v>
      </c>
      <c r="J167" s="266" t="str">
        <f>IF(Dat_02!H166=0,"",Dat_02!H166)</f>
        <v/>
      </c>
    </row>
    <row r="168" spans="2:10">
      <c r="B168" s="250"/>
      <c r="C168" s="251" t="s">
        <v>323</v>
      </c>
      <c r="D168" s="250"/>
      <c r="E168" s="253">
        <f>Dat_02!C167</f>
        <v>2.3732397330001476</v>
      </c>
      <c r="F168" s="253">
        <f>Dat_02!D167</f>
        <v>44.550149357058011</v>
      </c>
      <c r="G168" s="253">
        <f>Dat_02!E167</f>
        <v>2.3732397330001476</v>
      </c>
      <c r="I168" s="254">
        <f>Dat_02!G167</f>
        <v>0</v>
      </c>
      <c r="J168" s="266" t="str">
        <f>IF(Dat_02!H167=0,"",Dat_02!H167)</f>
        <v/>
      </c>
    </row>
    <row r="169" spans="2:10">
      <c r="B169" s="250"/>
      <c r="C169" s="251" t="s">
        <v>324</v>
      </c>
      <c r="D169" s="250"/>
      <c r="E169" s="253">
        <f>Dat_02!C168</f>
        <v>1.316133279000147</v>
      </c>
      <c r="F169" s="253">
        <f>Dat_02!D168</f>
        <v>44.550149357058011</v>
      </c>
      <c r="G169" s="253">
        <f>Dat_02!E168</f>
        <v>1.316133279000147</v>
      </c>
      <c r="I169" s="254">
        <f>Dat_02!G168</f>
        <v>0</v>
      </c>
      <c r="J169" s="266" t="str">
        <f>IF(Dat_02!H168=0,"",Dat_02!H168)</f>
        <v/>
      </c>
    </row>
    <row r="170" spans="2:10">
      <c r="B170" s="250"/>
      <c r="C170" s="251" t="s">
        <v>325</v>
      </c>
      <c r="D170" s="250"/>
      <c r="E170" s="253">
        <f>Dat_02!C169</f>
        <v>4.5086452089992166</v>
      </c>
      <c r="F170" s="253">
        <f>Dat_02!D169</f>
        <v>44.550149357058011</v>
      </c>
      <c r="G170" s="253">
        <f>Dat_02!E169</f>
        <v>4.5086452089992166</v>
      </c>
      <c r="I170" s="254">
        <f>Dat_02!G169</f>
        <v>0</v>
      </c>
      <c r="J170" s="266" t="str">
        <f>IF(Dat_02!H169=0,"",Dat_02!H169)</f>
        <v/>
      </c>
    </row>
    <row r="171" spans="2:10">
      <c r="B171" s="250"/>
      <c r="C171" s="251" t="s">
        <v>326</v>
      </c>
      <c r="D171" s="250"/>
      <c r="E171" s="253">
        <f>Dat_02!C170</f>
        <v>9.1268459910001472</v>
      </c>
      <c r="F171" s="253">
        <f>Dat_02!D170</f>
        <v>44.550149357058011</v>
      </c>
      <c r="G171" s="253">
        <f>Dat_02!E170</f>
        <v>9.1268459910001472</v>
      </c>
      <c r="I171" s="254">
        <f>Dat_02!G170</f>
        <v>44.550149357058011</v>
      </c>
      <c r="J171" s="266" t="str">
        <f>IF(Dat_02!H170=0,"",Dat_02!H170)</f>
        <v/>
      </c>
    </row>
    <row r="172" spans="2:10">
      <c r="B172" s="250"/>
      <c r="C172" s="251" t="s">
        <v>327</v>
      </c>
      <c r="D172" s="250"/>
      <c r="E172" s="253">
        <f>Dat_02!C171</f>
        <v>35.163272275212989</v>
      </c>
      <c r="F172" s="253">
        <f>Dat_02!D171</f>
        <v>44.550149357058011</v>
      </c>
      <c r="G172" s="253">
        <f>Dat_02!E171</f>
        <v>35.163272275212989</v>
      </c>
      <c r="I172" s="254">
        <f>Dat_02!G171</f>
        <v>0</v>
      </c>
      <c r="J172" s="266" t="str">
        <f>IF(Dat_02!H171=0,"",Dat_02!H171)</f>
        <v/>
      </c>
    </row>
    <row r="173" spans="2:10">
      <c r="B173" s="250"/>
      <c r="C173" s="251" t="s">
        <v>328</v>
      </c>
      <c r="D173" s="250"/>
      <c r="E173" s="253">
        <f>Dat_02!C172</f>
        <v>45.962849463213928</v>
      </c>
      <c r="F173" s="253">
        <f>Dat_02!D172</f>
        <v>44.550149357058011</v>
      </c>
      <c r="G173" s="253">
        <f>Dat_02!E172</f>
        <v>44.550149357058011</v>
      </c>
      <c r="I173" s="254">
        <f>Dat_02!G172</f>
        <v>0</v>
      </c>
      <c r="J173" s="266" t="str">
        <f>IF(Dat_02!H172=0,"",Dat_02!H172)</f>
        <v/>
      </c>
    </row>
    <row r="174" spans="2:10">
      <c r="B174" s="250"/>
      <c r="C174" s="251" t="s">
        <v>329</v>
      </c>
      <c r="D174" s="250"/>
      <c r="E174" s="253">
        <f>Dat_02!C173</f>
        <v>44.609275749213928</v>
      </c>
      <c r="F174" s="253">
        <f>Dat_02!D173</f>
        <v>44.550149357058011</v>
      </c>
      <c r="G174" s="253">
        <f>Dat_02!E173</f>
        <v>44.550149357058011</v>
      </c>
      <c r="I174" s="254">
        <f>Dat_02!G173</f>
        <v>0</v>
      </c>
      <c r="J174" s="266" t="str">
        <f>IF(Dat_02!H173=0,"",Dat_02!H173)</f>
        <v/>
      </c>
    </row>
    <row r="175" spans="2:10">
      <c r="B175" s="250"/>
      <c r="C175" s="251" t="s">
        <v>330</v>
      </c>
      <c r="D175" s="250"/>
      <c r="E175" s="253">
        <f>Dat_02!C174</f>
        <v>37.402150681213925</v>
      </c>
      <c r="F175" s="253">
        <f>Dat_02!D174</f>
        <v>44.550149357058011</v>
      </c>
      <c r="G175" s="253">
        <f>Dat_02!E174</f>
        <v>37.402150681213925</v>
      </c>
      <c r="I175" s="254">
        <f>Dat_02!G174</f>
        <v>0</v>
      </c>
      <c r="J175" s="266" t="str">
        <f>IF(Dat_02!H174=0,"",Dat_02!H174)</f>
        <v/>
      </c>
    </row>
    <row r="176" spans="2:10">
      <c r="B176" s="250"/>
      <c r="C176" s="251" t="s">
        <v>331</v>
      </c>
      <c r="D176" s="250"/>
      <c r="E176" s="253">
        <f>Dat_02!C175</f>
        <v>48.838777803214853</v>
      </c>
      <c r="F176" s="253">
        <f>Dat_02!D175</f>
        <v>44.550149357058011</v>
      </c>
      <c r="G176" s="253">
        <f>Dat_02!E175</f>
        <v>44.550149357058011</v>
      </c>
      <c r="I176" s="254">
        <f>Dat_02!G175</f>
        <v>0</v>
      </c>
      <c r="J176" s="266" t="str">
        <f>IF(Dat_02!H175=0,"",Dat_02!H175)</f>
        <v/>
      </c>
    </row>
    <row r="177" spans="2:10">
      <c r="B177" s="250"/>
      <c r="C177" s="251" t="s">
        <v>332</v>
      </c>
      <c r="D177" s="250"/>
      <c r="E177" s="253">
        <f>Dat_02!C176</f>
        <v>71.58681603721206</v>
      </c>
      <c r="F177" s="253">
        <f>Dat_02!D176</f>
        <v>44.550149357058011</v>
      </c>
      <c r="G177" s="253">
        <f>Dat_02!E176</f>
        <v>44.550149357058011</v>
      </c>
      <c r="I177" s="254">
        <f>Dat_02!G176</f>
        <v>0</v>
      </c>
      <c r="J177" s="266" t="str">
        <f>IF(Dat_02!H176=0,"",Dat_02!H176)</f>
        <v/>
      </c>
    </row>
    <row r="178" spans="2:10">
      <c r="B178" s="250"/>
      <c r="C178" s="251" t="s">
        <v>333</v>
      </c>
      <c r="D178" s="250"/>
      <c r="E178" s="253">
        <f>Dat_02!C177</f>
        <v>67.130447513212999</v>
      </c>
      <c r="F178" s="253">
        <f>Dat_02!D177</f>
        <v>44.550149357058011</v>
      </c>
      <c r="G178" s="253">
        <f>Dat_02!E177</f>
        <v>44.550149357058011</v>
      </c>
      <c r="I178" s="254">
        <f>Dat_02!G177</f>
        <v>0</v>
      </c>
      <c r="J178" s="266" t="str">
        <f>IF(Dat_02!H177=0,"",Dat_02!H177)</f>
        <v/>
      </c>
    </row>
    <row r="179" spans="2:10">
      <c r="B179" s="250"/>
      <c r="C179" s="251" t="s">
        <v>334</v>
      </c>
      <c r="D179" s="250"/>
      <c r="E179" s="253">
        <f>Dat_02!C178</f>
        <v>69.624279461879198</v>
      </c>
      <c r="F179" s="253">
        <f>Dat_02!D178</f>
        <v>44.550149357058011</v>
      </c>
      <c r="G179" s="253">
        <f>Dat_02!E178</f>
        <v>44.550149357058011</v>
      </c>
      <c r="I179" s="254">
        <f>Dat_02!G178</f>
        <v>0</v>
      </c>
      <c r="J179" s="266" t="str">
        <f>IF(Dat_02!H178=0,"",Dat_02!H178)</f>
        <v/>
      </c>
    </row>
    <row r="180" spans="2:10">
      <c r="B180" s="250"/>
      <c r="C180" s="251" t="s">
        <v>335</v>
      </c>
      <c r="D180" s="250"/>
      <c r="E180" s="253">
        <f>Dat_02!C179</f>
        <v>65.795393141877341</v>
      </c>
      <c r="F180" s="253">
        <f>Dat_02!D179</f>
        <v>44.550149357058011</v>
      </c>
      <c r="G180" s="253">
        <f>Dat_02!E179</f>
        <v>44.550149357058011</v>
      </c>
      <c r="I180" s="254">
        <f>Dat_02!G179</f>
        <v>0</v>
      </c>
      <c r="J180" s="266" t="str">
        <f>IF(Dat_02!H179=0,"",Dat_02!H179)</f>
        <v/>
      </c>
    </row>
    <row r="181" spans="2:10">
      <c r="B181" s="250"/>
      <c r="C181" s="251" t="s">
        <v>336</v>
      </c>
      <c r="D181" s="250"/>
      <c r="E181" s="253">
        <f>Dat_02!C180</f>
        <v>59.146039661877346</v>
      </c>
      <c r="F181" s="253">
        <f>Dat_02!D180</f>
        <v>44.550149357058011</v>
      </c>
      <c r="G181" s="253">
        <f>Dat_02!E180</f>
        <v>44.550149357058011</v>
      </c>
      <c r="I181" s="254">
        <f>Dat_02!G180</f>
        <v>0</v>
      </c>
      <c r="J181" s="266" t="str">
        <f>IF(Dat_02!H180=0,"",Dat_02!H180)</f>
        <v/>
      </c>
    </row>
    <row r="182" spans="2:10">
      <c r="B182" s="250"/>
      <c r="C182" s="251" t="s">
        <v>337</v>
      </c>
      <c r="D182" s="250"/>
      <c r="E182" s="253">
        <f>Dat_02!C181</f>
        <v>50.330193125876413</v>
      </c>
      <c r="F182" s="253">
        <f>Dat_02!D181</f>
        <v>44.550149357058011</v>
      </c>
      <c r="G182" s="253">
        <f>Dat_02!E181</f>
        <v>44.550149357058011</v>
      </c>
      <c r="I182" s="254">
        <f>Dat_02!G181</f>
        <v>0</v>
      </c>
      <c r="J182" s="266" t="str">
        <f>IF(Dat_02!H181=0,"",Dat_02!H181)</f>
        <v/>
      </c>
    </row>
    <row r="183" spans="2:10">
      <c r="B183" s="250"/>
      <c r="C183" s="251" t="s">
        <v>338</v>
      </c>
      <c r="D183" s="250"/>
      <c r="E183" s="253">
        <f>Dat_02!C182</f>
        <v>53.567178997879211</v>
      </c>
      <c r="F183" s="253">
        <f>Dat_02!D182</f>
        <v>44.550149357058011</v>
      </c>
      <c r="G183" s="253">
        <f>Dat_02!E182</f>
        <v>44.550149357058011</v>
      </c>
      <c r="I183" s="254">
        <f>Dat_02!G182</f>
        <v>0</v>
      </c>
      <c r="J183" s="266" t="str">
        <f>IF(Dat_02!H182=0,"",Dat_02!H182)</f>
        <v/>
      </c>
    </row>
    <row r="184" spans="2:10">
      <c r="B184" s="250"/>
      <c r="C184" s="251" t="s">
        <v>339</v>
      </c>
      <c r="D184" s="250"/>
      <c r="E184" s="253">
        <f>Dat_02!C183</f>
        <v>64.463528269877344</v>
      </c>
      <c r="F184" s="253">
        <f>Dat_02!D183</f>
        <v>44.550149357058011</v>
      </c>
      <c r="G184" s="253">
        <f>Dat_02!E183</f>
        <v>44.550149357058011</v>
      </c>
      <c r="I184" s="254">
        <f>Dat_02!G183</f>
        <v>0</v>
      </c>
      <c r="J184" s="266" t="str">
        <f>IF(Dat_02!H183=0,"",Dat_02!H183)</f>
        <v/>
      </c>
    </row>
    <row r="185" spans="2:10">
      <c r="B185" s="250"/>
      <c r="C185" s="251" t="s">
        <v>340</v>
      </c>
      <c r="D185" s="250"/>
      <c r="E185" s="253">
        <f>Dat_02!C184</f>
        <v>70.271443819877348</v>
      </c>
      <c r="F185" s="253">
        <f>Dat_02!D184</f>
        <v>44.550149357058011</v>
      </c>
      <c r="G185" s="253">
        <f>Dat_02!E184</f>
        <v>44.550149357058011</v>
      </c>
      <c r="I185" s="254">
        <f>Dat_02!G184</f>
        <v>0</v>
      </c>
      <c r="J185" s="266" t="str">
        <f>IF(Dat_02!H184=0,"",Dat_02!H184)</f>
        <v/>
      </c>
    </row>
    <row r="186" spans="2:10">
      <c r="B186" s="252"/>
      <c r="C186" s="257" t="s">
        <v>341</v>
      </c>
      <c r="D186" s="250"/>
      <c r="E186" s="253">
        <f>Dat_02!C185</f>
        <v>57.926969861749711</v>
      </c>
      <c r="F186" s="253">
        <f>Dat_02!D185</f>
        <v>44.550149357058011</v>
      </c>
      <c r="G186" s="253">
        <f>Dat_02!E185</f>
        <v>44.550149357058011</v>
      </c>
      <c r="I186" s="254">
        <f>Dat_02!G185</f>
        <v>0</v>
      </c>
      <c r="J186" s="266" t="str">
        <f>IF(Dat_02!H185=0,"",Dat_02!H185)</f>
        <v/>
      </c>
    </row>
    <row r="187" spans="2:10">
      <c r="B187" s="252"/>
      <c r="C187" s="257" t="s">
        <v>342</v>
      </c>
      <c r="D187" s="252"/>
      <c r="E187" s="253">
        <f>Dat_02!C186</f>
        <v>48.899821057750643</v>
      </c>
      <c r="F187" s="253">
        <f>Dat_02!D186</f>
        <v>44.550149357058011</v>
      </c>
      <c r="G187" s="253">
        <f>Dat_02!E186</f>
        <v>44.550149357058011</v>
      </c>
      <c r="I187" s="254">
        <f>Dat_02!G186</f>
        <v>0</v>
      </c>
      <c r="J187" s="266" t="str">
        <f>IF(Dat_02!H186=0,"",Dat_02!H186)</f>
        <v/>
      </c>
    </row>
    <row r="188" spans="2:10">
      <c r="B188" s="250" t="s">
        <v>343</v>
      </c>
      <c r="C188" s="251" t="s">
        <v>344</v>
      </c>
      <c r="D188" s="252"/>
      <c r="E188" s="253">
        <f>Dat_02!C187</f>
        <v>32.73462340975064</v>
      </c>
      <c r="F188" s="253">
        <f>Dat_02!D187</f>
        <v>83.137557492553753</v>
      </c>
      <c r="G188" s="253">
        <f>Dat_02!E187</f>
        <v>32.73462340975064</v>
      </c>
      <c r="I188" s="254">
        <f>Dat_02!G187</f>
        <v>0</v>
      </c>
      <c r="J188" s="266" t="str">
        <f>IF(Dat_02!H187=0,"",Dat_02!H187)</f>
        <v/>
      </c>
    </row>
    <row r="189" spans="2:10">
      <c r="B189" s="252"/>
      <c r="C189" s="251" t="s">
        <v>345</v>
      </c>
      <c r="D189" s="252"/>
      <c r="E189" s="253">
        <f>Dat_02!C188</f>
        <v>33.38881780174971</v>
      </c>
      <c r="F189" s="253">
        <f>Dat_02!D188</f>
        <v>83.137557492553753</v>
      </c>
      <c r="G189" s="253">
        <f>Dat_02!E188</f>
        <v>33.38881780174971</v>
      </c>
      <c r="I189" s="254">
        <f>Dat_02!G188</f>
        <v>0</v>
      </c>
      <c r="J189" s="266" t="str">
        <f>IF(Dat_02!H188=0,"",Dat_02!H188)</f>
        <v/>
      </c>
    </row>
    <row r="190" spans="2:10">
      <c r="B190" s="250"/>
      <c r="C190" s="251" t="s">
        <v>346</v>
      </c>
      <c r="D190" s="250"/>
      <c r="E190" s="253">
        <f>Dat_02!C189</f>
        <v>39.345418997751572</v>
      </c>
      <c r="F190" s="253">
        <f>Dat_02!D189</f>
        <v>83.137557492553753</v>
      </c>
      <c r="G190" s="253">
        <f>Dat_02!E189</f>
        <v>39.345418997751572</v>
      </c>
      <c r="I190" s="254">
        <f>Dat_02!G189</f>
        <v>0</v>
      </c>
      <c r="J190" s="266" t="str">
        <f>IF(Dat_02!H189=0,"",Dat_02!H189)</f>
        <v/>
      </c>
    </row>
    <row r="191" spans="2:10">
      <c r="B191" s="250"/>
      <c r="C191" s="251" t="s">
        <v>347</v>
      </c>
      <c r="D191" s="250"/>
      <c r="E191" s="253">
        <f>Dat_02!C190</f>
        <v>49.566678269750639</v>
      </c>
      <c r="F191" s="253">
        <f>Dat_02!D190</f>
        <v>83.137557492553753</v>
      </c>
      <c r="G191" s="253">
        <f>Dat_02!E190</f>
        <v>49.566678269750639</v>
      </c>
      <c r="I191" s="254">
        <f>Dat_02!G190</f>
        <v>0</v>
      </c>
      <c r="J191" s="266" t="str">
        <f>IF(Dat_02!H190=0,"",Dat_02!H190)</f>
        <v/>
      </c>
    </row>
    <row r="192" spans="2:10">
      <c r="B192" s="250"/>
      <c r="C192" s="251" t="s">
        <v>348</v>
      </c>
      <c r="D192" s="250"/>
      <c r="E192" s="253">
        <f>Dat_02!C191</f>
        <v>55.287790661749703</v>
      </c>
      <c r="F192" s="253">
        <f>Dat_02!D191</f>
        <v>83.137557492553753</v>
      </c>
      <c r="G192" s="253">
        <f>Dat_02!E191</f>
        <v>55.287790661749703</v>
      </c>
      <c r="I192" s="254">
        <f>Dat_02!G191</f>
        <v>0</v>
      </c>
      <c r="J192" s="266" t="str">
        <f>IF(Dat_02!H191=0,"",Dat_02!H191)</f>
        <v/>
      </c>
    </row>
    <row r="193" spans="2:10">
      <c r="B193" s="250"/>
      <c r="C193" s="251" t="s">
        <v>349</v>
      </c>
      <c r="D193" s="250"/>
      <c r="E193" s="253">
        <f>Dat_02!C192</f>
        <v>96.676974272140029</v>
      </c>
      <c r="F193" s="253">
        <f>Dat_02!D192</f>
        <v>83.137557492553753</v>
      </c>
      <c r="G193" s="253">
        <f>Dat_02!E192</f>
        <v>83.137557492553753</v>
      </c>
      <c r="I193" s="254">
        <f>Dat_02!G192</f>
        <v>0</v>
      </c>
      <c r="J193" s="266" t="str">
        <f>IF(Dat_02!H192=0,"",Dat_02!H192)</f>
        <v/>
      </c>
    </row>
    <row r="194" spans="2:10">
      <c r="B194" s="250"/>
      <c r="C194" s="251" t="s">
        <v>350</v>
      </c>
      <c r="D194" s="250"/>
      <c r="E194" s="253">
        <f>Dat_02!C193</f>
        <v>97.143881774139075</v>
      </c>
      <c r="F194" s="253">
        <f>Dat_02!D193</f>
        <v>83.137557492553753</v>
      </c>
      <c r="G194" s="253">
        <f>Dat_02!E193</f>
        <v>83.137557492553753</v>
      </c>
      <c r="I194" s="254">
        <f>Dat_02!G193</f>
        <v>0</v>
      </c>
      <c r="J194" s="266" t="str">
        <f>IF(Dat_02!H193=0,"",Dat_02!H193)</f>
        <v/>
      </c>
    </row>
    <row r="195" spans="2:10">
      <c r="B195" s="250"/>
      <c r="C195" s="251" t="s">
        <v>351</v>
      </c>
      <c r="D195" s="250"/>
      <c r="E195" s="253">
        <f>Dat_02!C194</f>
        <v>99.433973608140022</v>
      </c>
      <c r="F195" s="253">
        <f>Dat_02!D194</f>
        <v>83.137557492553753</v>
      </c>
      <c r="G195" s="253">
        <f>Dat_02!E194</f>
        <v>83.137557492553753</v>
      </c>
      <c r="I195" s="254">
        <f>Dat_02!G194</f>
        <v>0</v>
      </c>
      <c r="J195" s="266" t="str">
        <f>IF(Dat_02!H194=0,"",Dat_02!H194)</f>
        <v/>
      </c>
    </row>
    <row r="196" spans="2:10">
      <c r="B196" s="250"/>
      <c r="C196" s="251" t="s">
        <v>352</v>
      </c>
      <c r="D196" s="250"/>
      <c r="E196" s="253">
        <f>Dat_02!C195</f>
        <v>100.54868697614002</v>
      </c>
      <c r="F196" s="253">
        <f>Dat_02!D195</f>
        <v>83.137557492553753</v>
      </c>
      <c r="G196" s="253">
        <f>Dat_02!E195</f>
        <v>83.137557492553753</v>
      </c>
      <c r="I196" s="254">
        <f>Dat_02!G195</f>
        <v>0</v>
      </c>
      <c r="J196" s="266" t="str">
        <f>IF(Dat_02!H195=0,"",Dat_02!H195)</f>
        <v/>
      </c>
    </row>
    <row r="197" spans="2:10">
      <c r="B197" s="250"/>
      <c r="C197" s="251" t="s">
        <v>353</v>
      </c>
      <c r="D197" s="250"/>
      <c r="E197" s="253">
        <f>Dat_02!C196</f>
        <v>100.13652210214002</v>
      </c>
      <c r="F197" s="253">
        <f>Dat_02!D196</f>
        <v>83.137557492553753</v>
      </c>
      <c r="G197" s="253">
        <f>Dat_02!E196</f>
        <v>83.137557492553753</v>
      </c>
      <c r="I197" s="254">
        <f>Dat_02!G196</f>
        <v>0</v>
      </c>
      <c r="J197" s="266" t="str">
        <f>IF(Dat_02!H196=0,"",Dat_02!H196)</f>
        <v/>
      </c>
    </row>
    <row r="198" spans="2:10">
      <c r="B198" s="250"/>
      <c r="C198" s="251" t="s">
        <v>354</v>
      </c>
      <c r="D198" s="250"/>
      <c r="E198" s="253">
        <f>Dat_02!C197</f>
        <v>103.71821768413909</v>
      </c>
      <c r="F198" s="253">
        <f>Dat_02!D197</f>
        <v>83.137557492553753</v>
      </c>
      <c r="G198" s="253">
        <f>Dat_02!E197</f>
        <v>83.137557492553753</v>
      </c>
      <c r="I198" s="254">
        <f>Dat_02!G197</f>
        <v>0</v>
      </c>
      <c r="J198" s="266" t="str">
        <f>IF(Dat_02!H197=0,"",Dat_02!H197)</f>
        <v/>
      </c>
    </row>
    <row r="199" spans="2:10">
      <c r="B199" s="250"/>
      <c r="C199" s="251" t="s">
        <v>355</v>
      </c>
      <c r="D199" s="250"/>
      <c r="E199" s="253">
        <f>Dat_02!C198</f>
        <v>108.03057053814095</v>
      </c>
      <c r="F199" s="253">
        <f>Dat_02!D198</f>
        <v>83.137557492553753</v>
      </c>
      <c r="G199" s="253">
        <f>Dat_02!E198</f>
        <v>83.137557492553753</v>
      </c>
      <c r="I199" s="254">
        <f>Dat_02!G198</f>
        <v>0</v>
      </c>
      <c r="J199" s="266" t="str">
        <f>IF(Dat_02!H198=0,"",Dat_02!H198)</f>
        <v/>
      </c>
    </row>
    <row r="200" spans="2:10">
      <c r="B200" s="250"/>
      <c r="C200" s="251" t="s">
        <v>356</v>
      </c>
      <c r="D200" s="250"/>
      <c r="E200" s="253">
        <f>Dat_02!C199</f>
        <v>169.51385566546199</v>
      </c>
      <c r="F200" s="253">
        <f>Dat_02!D199</f>
        <v>83.137557492553753</v>
      </c>
      <c r="G200" s="253">
        <f>Dat_02!E199</f>
        <v>83.137557492553753</v>
      </c>
      <c r="I200" s="254">
        <f>Dat_02!G199</f>
        <v>0</v>
      </c>
      <c r="J200" s="266" t="str">
        <f>IF(Dat_02!H199=0,"",Dat_02!H199)</f>
        <v/>
      </c>
    </row>
    <row r="201" spans="2:10">
      <c r="B201" s="250"/>
      <c r="C201" s="251" t="s">
        <v>357</v>
      </c>
      <c r="D201" s="250"/>
      <c r="E201" s="253">
        <f>Dat_02!C200</f>
        <v>179.05990190546009</v>
      </c>
      <c r="F201" s="253">
        <f>Dat_02!D200</f>
        <v>83.137557492553753</v>
      </c>
      <c r="G201" s="253">
        <f>Dat_02!E200</f>
        <v>83.137557492553753</v>
      </c>
      <c r="I201" s="254">
        <f>Dat_02!G200</f>
        <v>0</v>
      </c>
      <c r="J201" s="266" t="str">
        <f>IF(Dat_02!H200=0,"",Dat_02!H200)</f>
        <v/>
      </c>
    </row>
    <row r="202" spans="2:10">
      <c r="B202" s="250"/>
      <c r="C202" s="251" t="s">
        <v>358</v>
      </c>
      <c r="D202" s="250"/>
      <c r="E202" s="253">
        <f>Dat_02!C201</f>
        <v>175.82401766546013</v>
      </c>
      <c r="F202" s="253">
        <f>Dat_02!D201</f>
        <v>83.137557492553753</v>
      </c>
      <c r="G202" s="253">
        <f>Dat_02!E201</f>
        <v>83.137557492553753</v>
      </c>
      <c r="I202" s="254">
        <f>Dat_02!G201</f>
        <v>83.137557492553753</v>
      </c>
      <c r="J202" s="266" t="str">
        <f>IF(Dat_02!H201=0,"",Dat_02!H201)</f>
        <v/>
      </c>
    </row>
    <row r="203" spans="2:10">
      <c r="B203" s="250"/>
      <c r="C203" s="251" t="s">
        <v>359</v>
      </c>
      <c r="D203" s="250"/>
      <c r="E203" s="253">
        <f>Dat_02!C202</f>
        <v>172.45193314546199</v>
      </c>
      <c r="F203" s="253">
        <f>Dat_02!D202</f>
        <v>83.137557492553753</v>
      </c>
      <c r="G203" s="253">
        <f>Dat_02!E202</f>
        <v>83.137557492553753</v>
      </c>
      <c r="I203" s="254">
        <f>Dat_02!G202</f>
        <v>0</v>
      </c>
      <c r="J203" s="266" t="str">
        <f>IF(Dat_02!H202=0,"",Dat_02!H202)</f>
        <v/>
      </c>
    </row>
    <row r="204" spans="2:10">
      <c r="B204" s="250"/>
      <c r="C204" s="251" t="s">
        <v>360</v>
      </c>
      <c r="D204" s="250"/>
      <c r="E204" s="253">
        <f>Dat_02!C203</f>
        <v>168.65561138546013</v>
      </c>
      <c r="F204" s="253">
        <f>Dat_02!D203</f>
        <v>83.137557492553753</v>
      </c>
      <c r="G204" s="253">
        <f>Dat_02!E203</f>
        <v>83.137557492553753</v>
      </c>
      <c r="I204" s="254">
        <f>Dat_02!G203</f>
        <v>0</v>
      </c>
      <c r="J204" s="266" t="str">
        <f>IF(Dat_02!H203=0,"",Dat_02!H203)</f>
        <v/>
      </c>
    </row>
    <row r="205" spans="2:10">
      <c r="B205" s="250"/>
      <c r="C205" s="251" t="s">
        <v>361</v>
      </c>
      <c r="D205" s="250"/>
      <c r="E205" s="253">
        <f>Dat_02!C204</f>
        <v>177.02247349546104</v>
      </c>
      <c r="F205" s="253">
        <f>Dat_02!D204</f>
        <v>83.137557492553753</v>
      </c>
      <c r="G205" s="253">
        <f>Dat_02!E204</f>
        <v>83.137557492553753</v>
      </c>
      <c r="I205" s="254">
        <f>Dat_02!G204</f>
        <v>0</v>
      </c>
      <c r="J205" s="266" t="str">
        <f>IF(Dat_02!H204=0,"",Dat_02!H204)</f>
        <v/>
      </c>
    </row>
    <row r="206" spans="2:10">
      <c r="B206" s="250"/>
      <c r="C206" s="251" t="s">
        <v>362</v>
      </c>
      <c r="D206" s="250"/>
      <c r="E206" s="253">
        <f>Dat_02!C205</f>
        <v>191.33918294546015</v>
      </c>
      <c r="F206" s="253">
        <f>Dat_02!D205</f>
        <v>83.137557492553753</v>
      </c>
      <c r="G206" s="253">
        <f>Dat_02!E205</f>
        <v>83.137557492553753</v>
      </c>
      <c r="I206" s="254">
        <f>Dat_02!G205</f>
        <v>0</v>
      </c>
      <c r="J206" s="266" t="str">
        <f>IF(Dat_02!H205=0,"",Dat_02!H205)</f>
        <v/>
      </c>
    </row>
    <row r="207" spans="2:10">
      <c r="B207" s="250"/>
      <c r="C207" s="251" t="s">
        <v>363</v>
      </c>
      <c r="D207" s="250"/>
      <c r="E207" s="253">
        <f>Dat_02!C206</f>
        <v>165.67905746046273</v>
      </c>
      <c r="F207" s="253">
        <f>Dat_02!D206</f>
        <v>83.137557492553753</v>
      </c>
      <c r="G207" s="253">
        <f>Dat_02!E206</f>
        <v>83.137557492553753</v>
      </c>
      <c r="I207" s="254">
        <f>Dat_02!G206</f>
        <v>0</v>
      </c>
      <c r="J207" s="266" t="str">
        <f>IF(Dat_02!H206=0,"",Dat_02!H206)</f>
        <v/>
      </c>
    </row>
    <row r="208" spans="2:10">
      <c r="B208" s="250"/>
      <c r="C208" s="251" t="s">
        <v>364</v>
      </c>
      <c r="D208" s="250"/>
      <c r="E208" s="253">
        <f>Dat_02!C207</f>
        <v>164.62326708046365</v>
      </c>
      <c r="F208" s="253">
        <f>Dat_02!D207</f>
        <v>83.137557492553753</v>
      </c>
      <c r="G208" s="253">
        <f>Dat_02!E207</f>
        <v>83.137557492553753</v>
      </c>
      <c r="I208" s="254">
        <f>Dat_02!G207</f>
        <v>0</v>
      </c>
      <c r="J208" s="266" t="str">
        <f>IF(Dat_02!H207=0,"",Dat_02!H207)</f>
        <v/>
      </c>
    </row>
    <row r="209" spans="2:10">
      <c r="B209" s="250"/>
      <c r="C209" s="251" t="s">
        <v>365</v>
      </c>
      <c r="D209" s="250"/>
      <c r="E209" s="253">
        <f>Dat_02!C208</f>
        <v>142.68954312046458</v>
      </c>
      <c r="F209" s="253">
        <f>Dat_02!D208</f>
        <v>83.137557492553753</v>
      </c>
      <c r="G209" s="253">
        <f>Dat_02!E208</f>
        <v>83.137557492553753</v>
      </c>
      <c r="I209" s="254">
        <f>Dat_02!G208</f>
        <v>0</v>
      </c>
      <c r="J209" s="266" t="str">
        <f>IF(Dat_02!H208=0,"",Dat_02!H208)</f>
        <v/>
      </c>
    </row>
    <row r="210" spans="2:10">
      <c r="B210" s="250"/>
      <c r="C210" s="251" t="s">
        <v>366</v>
      </c>
      <c r="D210" s="250"/>
      <c r="E210" s="253">
        <f>Dat_02!C209</f>
        <v>149.94975210046366</v>
      </c>
      <c r="F210" s="253">
        <f>Dat_02!D209</f>
        <v>83.137557492553753</v>
      </c>
      <c r="G210" s="253">
        <f>Dat_02!E209</f>
        <v>83.137557492553753</v>
      </c>
      <c r="I210" s="254">
        <f>Dat_02!G209</f>
        <v>0</v>
      </c>
      <c r="J210" s="266" t="str">
        <f>IF(Dat_02!H209=0,"",Dat_02!H209)</f>
        <v/>
      </c>
    </row>
    <row r="211" spans="2:10">
      <c r="B211" s="250"/>
      <c r="C211" s="251" t="s">
        <v>367</v>
      </c>
      <c r="D211" s="250"/>
      <c r="E211" s="253">
        <f>Dat_02!C210</f>
        <v>152.78424521046364</v>
      </c>
      <c r="F211" s="253">
        <f>Dat_02!D210</f>
        <v>83.137557492553753</v>
      </c>
      <c r="G211" s="253">
        <f>Dat_02!E210</f>
        <v>83.137557492553753</v>
      </c>
      <c r="I211" s="254">
        <f>Dat_02!G210</f>
        <v>0</v>
      </c>
      <c r="J211" s="266" t="str">
        <f>IF(Dat_02!H210=0,"",Dat_02!H210)</f>
        <v/>
      </c>
    </row>
    <row r="212" spans="2:10">
      <c r="B212" s="250"/>
      <c r="C212" s="251" t="s">
        <v>368</v>
      </c>
      <c r="D212" s="250"/>
      <c r="E212" s="253">
        <f>Dat_02!C211</f>
        <v>160.68922480046365</v>
      </c>
      <c r="F212" s="253">
        <f>Dat_02!D211</f>
        <v>83.137557492553753</v>
      </c>
      <c r="G212" s="253">
        <f>Dat_02!E211</f>
        <v>83.137557492553753</v>
      </c>
      <c r="I212" s="254">
        <f>Dat_02!G211</f>
        <v>0</v>
      </c>
      <c r="J212" s="266" t="str">
        <f>IF(Dat_02!H211=0,"",Dat_02!H211)</f>
        <v/>
      </c>
    </row>
    <row r="213" spans="2:10">
      <c r="B213" s="250"/>
      <c r="C213" s="251" t="s">
        <v>369</v>
      </c>
      <c r="D213" s="250"/>
      <c r="E213" s="253">
        <f>Dat_02!C212</f>
        <v>154.97288004046177</v>
      </c>
      <c r="F213" s="253">
        <f>Dat_02!D212</f>
        <v>83.137557492553753</v>
      </c>
      <c r="G213" s="253">
        <f>Dat_02!E212</f>
        <v>83.137557492553753</v>
      </c>
      <c r="I213" s="254">
        <f>Dat_02!G212</f>
        <v>0</v>
      </c>
      <c r="J213" s="266" t="str">
        <f>IF(Dat_02!H212=0,"",Dat_02!H212)</f>
        <v/>
      </c>
    </row>
    <row r="214" spans="2:10">
      <c r="B214" s="250"/>
      <c r="C214" s="251" t="s">
        <v>370</v>
      </c>
      <c r="D214" s="250"/>
      <c r="E214" s="253">
        <f>Dat_02!C213</f>
        <v>208.89603719452077</v>
      </c>
      <c r="F214" s="253">
        <f>Dat_02!D213</f>
        <v>83.137557492553753</v>
      </c>
      <c r="G214" s="253">
        <f>Dat_02!E213</f>
        <v>83.137557492553753</v>
      </c>
      <c r="I214" s="254">
        <f>Dat_02!G213</f>
        <v>0</v>
      </c>
      <c r="J214" s="266" t="str">
        <f>IF(Dat_02!H213=0,"",Dat_02!H213)</f>
        <v/>
      </c>
    </row>
    <row r="215" spans="2:10">
      <c r="B215" s="250"/>
      <c r="C215" s="251" t="s">
        <v>371</v>
      </c>
      <c r="D215" s="250"/>
      <c r="E215" s="253">
        <f>Dat_02!C214</f>
        <v>218.69629402451983</v>
      </c>
      <c r="F215" s="253">
        <f>Dat_02!D214</f>
        <v>83.137557492553753</v>
      </c>
      <c r="G215" s="253">
        <f>Dat_02!E214</f>
        <v>83.137557492553753</v>
      </c>
      <c r="I215" s="254">
        <f>Dat_02!G214</f>
        <v>0</v>
      </c>
      <c r="J215" s="266" t="str">
        <f>IF(Dat_02!H214=0,"",Dat_02!H214)</f>
        <v/>
      </c>
    </row>
    <row r="216" spans="2:10">
      <c r="B216" s="250" t="s">
        <v>372</v>
      </c>
      <c r="C216" s="251" t="s">
        <v>373</v>
      </c>
      <c r="D216" s="250"/>
      <c r="E216" s="253">
        <f>Dat_02!C215</f>
        <v>228.57109474451983</v>
      </c>
      <c r="F216" s="253">
        <f>Dat_02!D215</f>
        <v>83.137557492553753</v>
      </c>
      <c r="G216" s="253">
        <f>Dat_02!E215</f>
        <v>83.137557492553753</v>
      </c>
      <c r="I216" s="254">
        <f>Dat_02!G215</f>
        <v>0</v>
      </c>
      <c r="J216" s="266" t="str">
        <f>IF(Dat_02!H215=0,"",Dat_02!H215)</f>
        <v/>
      </c>
    </row>
    <row r="217" spans="2:10">
      <c r="B217" s="252"/>
      <c r="C217" s="257" t="s">
        <v>374</v>
      </c>
      <c r="D217" s="252"/>
      <c r="E217" s="253">
        <f>Dat_02!C216</f>
        <v>214.70374978452077</v>
      </c>
      <c r="F217" s="253">
        <f>Dat_02!D216</f>
        <v>83.137557492553753</v>
      </c>
      <c r="G217" s="253">
        <f>Dat_02!E216</f>
        <v>83.137557492553753</v>
      </c>
      <c r="I217" s="254">
        <f>Dat_02!G216</f>
        <v>0</v>
      </c>
      <c r="J217" s="266" t="str">
        <f>IF(Dat_02!H216=0,"",Dat_02!H216)</f>
        <v/>
      </c>
    </row>
    <row r="218" spans="2:10">
      <c r="B218" s="252"/>
      <c r="C218" s="257" t="s">
        <v>375</v>
      </c>
      <c r="D218" s="252"/>
      <c r="E218" s="253">
        <f>Dat_02!C217</f>
        <v>218.2287677045189</v>
      </c>
      <c r="F218" s="253">
        <f>Dat_02!D217</f>
        <v>104.08859355090497</v>
      </c>
      <c r="G218" s="253">
        <f>Dat_02!E217</f>
        <v>104.08859355090497</v>
      </c>
      <c r="I218" s="254">
        <f>Dat_02!G217</f>
        <v>0</v>
      </c>
      <c r="J218" s="266" t="str">
        <f>IF(Dat_02!H217=0,"",Dat_02!H217)</f>
        <v/>
      </c>
    </row>
    <row r="219" spans="2:10">
      <c r="B219" s="250"/>
      <c r="C219" s="251" t="s">
        <v>376</v>
      </c>
      <c r="D219" s="252"/>
      <c r="E219" s="253">
        <f>Dat_02!C218</f>
        <v>220.55566256452076</v>
      </c>
      <c r="F219" s="253">
        <f>Dat_02!D218</f>
        <v>104.08859355090497</v>
      </c>
      <c r="G219" s="253">
        <f>Dat_02!E218</f>
        <v>104.08859355090497</v>
      </c>
      <c r="I219" s="254">
        <f>Dat_02!G218</f>
        <v>0</v>
      </c>
      <c r="J219" s="266" t="str">
        <f>IF(Dat_02!H218=0,"",Dat_02!H218)</f>
        <v/>
      </c>
    </row>
    <row r="220" spans="2:10">
      <c r="B220" s="252"/>
      <c r="C220" s="251" t="s">
        <v>377</v>
      </c>
      <c r="D220" s="252"/>
      <c r="E220" s="253">
        <f>Dat_02!C219</f>
        <v>238.30345646452074</v>
      </c>
      <c r="F220" s="253">
        <f>Dat_02!D219</f>
        <v>104.08859355090497</v>
      </c>
      <c r="G220" s="253">
        <f>Dat_02!E219</f>
        <v>104.08859355090497</v>
      </c>
      <c r="I220" s="254">
        <f>Dat_02!G219</f>
        <v>0</v>
      </c>
      <c r="J220" s="266" t="str">
        <f>IF(Dat_02!H219=0,"",Dat_02!H219)</f>
        <v/>
      </c>
    </row>
    <row r="221" spans="2:10">
      <c r="B221" s="250"/>
      <c r="C221" s="251" t="s">
        <v>378</v>
      </c>
      <c r="D221" s="250"/>
      <c r="E221" s="253">
        <f>Dat_02!C220</f>
        <v>156.9385402917531</v>
      </c>
      <c r="F221" s="253">
        <f>Dat_02!D220</f>
        <v>104.08859355090497</v>
      </c>
      <c r="G221" s="253">
        <f>Dat_02!E220</f>
        <v>104.08859355090497</v>
      </c>
      <c r="I221" s="254">
        <f>Dat_02!G220</f>
        <v>0</v>
      </c>
      <c r="J221" s="266" t="str">
        <f>IF(Dat_02!H220=0,"",Dat_02!H220)</f>
        <v/>
      </c>
    </row>
    <row r="222" spans="2:10">
      <c r="B222" s="250"/>
      <c r="C222" s="251" t="s">
        <v>379</v>
      </c>
      <c r="D222" s="250"/>
      <c r="E222" s="253">
        <f>Dat_02!C221</f>
        <v>156.32882797175404</v>
      </c>
      <c r="F222" s="253">
        <f>Dat_02!D221</f>
        <v>104.08859355090497</v>
      </c>
      <c r="G222" s="253">
        <f>Dat_02!E221</f>
        <v>104.08859355090497</v>
      </c>
      <c r="I222" s="254">
        <f>Dat_02!G221</f>
        <v>0</v>
      </c>
      <c r="J222" s="266" t="str">
        <f>IF(Dat_02!H221=0,"",Dat_02!H221)</f>
        <v/>
      </c>
    </row>
    <row r="223" spans="2:10">
      <c r="B223" s="250"/>
      <c r="C223" s="251" t="s">
        <v>380</v>
      </c>
      <c r="D223" s="250"/>
      <c r="E223" s="253">
        <f>Dat_02!C222</f>
        <v>145.6949723417531</v>
      </c>
      <c r="F223" s="253">
        <f>Dat_02!D222</f>
        <v>104.08859355090497</v>
      </c>
      <c r="G223" s="253">
        <f>Dat_02!E222</f>
        <v>104.08859355090497</v>
      </c>
      <c r="I223" s="254">
        <f>Dat_02!G222</f>
        <v>0</v>
      </c>
      <c r="J223" s="266" t="str">
        <f>IF(Dat_02!H222=0,"",Dat_02!H222)</f>
        <v/>
      </c>
    </row>
    <row r="224" spans="2:10">
      <c r="B224" s="250"/>
      <c r="C224" s="251" t="s">
        <v>381</v>
      </c>
      <c r="D224" s="250"/>
      <c r="E224" s="253">
        <f>Dat_02!C223</f>
        <v>138.44655853175311</v>
      </c>
      <c r="F224" s="253">
        <f>Dat_02!D223</f>
        <v>104.08859355090497</v>
      </c>
      <c r="G224" s="253">
        <f>Dat_02!E223</f>
        <v>104.08859355090497</v>
      </c>
      <c r="I224" s="254">
        <f>Dat_02!G223</f>
        <v>0</v>
      </c>
      <c r="J224" s="266" t="str">
        <f>IF(Dat_02!H223=0,"",Dat_02!H223)</f>
        <v/>
      </c>
    </row>
    <row r="225" spans="2:10">
      <c r="B225" s="250"/>
      <c r="C225" s="251" t="s">
        <v>382</v>
      </c>
      <c r="D225" s="250"/>
      <c r="E225" s="253">
        <f>Dat_02!C224</f>
        <v>123.6557726717531</v>
      </c>
      <c r="F225" s="253">
        <f>Dat_02!D224</f>
        <v>104.08859355090497</v>
      </c>
      <c r="G225" s="253">
        <f>Dat_02!E224</f>
        <v>104.08859355090497</v>
      </c>
      <c r="I225" s="254">
        <f>Dat_02!G224</f>
        <v>0</v>
      </c>
      <c r="J225" s="266" t="str">
        <f>IF(Dat_02!H224=0,"",Dat_02!H224)</f>
        <v/>
      </c>
    </row>
    <row r="226" spans="2:10">
      <c r="B226" s="250"/>
      <c r="C226" s="251" t="s">
        <v>383</v>
      </c>
      <c r="D226" s="250"/>
      <c r="E226" s="253">
        <f>Dat_02!C225</f>
        <v>121.25891309175216</v>
      </c>
      <c r="F226" s="253">
        <f>Dat_02!D225</f>
        <v>104.08859355090497</v>
      </c>
      <c r="G226" s="253">
        <f>Dat_02!E225</f>
        <v>104.08859355090497</v>
      </c>
      <c r="I226" s="254">
        <f>Dat_02!G225</f>
        <v>0</v>
      </c>
      <c r="J226" s="266" t="str">
        <f>IF(Dat_02!H225=0,"",Dat_02!H225)</f>
        <v/>
      </c>
    </row>
    <row r="227" spans="2:10">
      <c r="B227" s="250"/>
      <c r="C227" s="251" t="s">
        <v>384</v>
      </c>
      <c r="D227" s="250"/>
      <c r="E227" s="253">
        <f>Dat_02!C226</f>
        <v>130.25936048375311</v>
      </c>
      <c r="F227" s="253">
        <f>Dat_02!D226</f>
        <v>104.08859355090497</v>
      </c>
      <c r="G227" s="253">
        <f>Dat_02!E226</f>
        <v>104.08859355090497</v>
      </c>
      <c r="I227" s="254">
        <f>Dat_02!G226</f>
        <v>0</v>
      </c>
      <c r="J227" s="266" t="str">
        <f>IF(Dat_02!H226=0,"",Dat_02!H226)</f>
        <v/>
      </c>
    </row>
    <row r="228" spans="2:10">
      <c r="B228" s="250"/>
      <c r="C228" s="251" t="s">
        <v>385</v>
      </c>
      <c r="D228" s="250"/>
      <c r="E228" s="253">
        <f>Dat_02!C227</f>
        <v>138.67852652671945</v>
      </c>
      <c r="F228" s="253">
        <f>Dat_02!D227</f>
        <v>104.08859355090497</v>
      </c>
      <c r="G228" s="253">
        <f>Dat_02!E227</f>
        <v>104.08859355090497</v>
      </c>
      <c r="I228" s="254">
        <f>Dat_02!G227</f>
        <v>0</v>
      </c>
      <c r="J228" s="266" t="str">
        <f>IF(Dat_02!H227=0,"",Dat_02!H227)</f>
        <v/>
      </c>
    </row>
    <row r="229" spans="2:10">
      <c r="B229" s="250"/>
      <c r="C229" s="251" t="s">
        <v>386</v>
      </c>
      <c r="D229" s="250"/>
      <c r="E229" s="253">
        <f>Dat_02!C228</f>
        <v>127.65946454672039</v>
      </c>
      <c r="F229" s="253">
        <f>Dat_02!D228</f>
        <v>104.08859355090497</v>
      </c>
      <c r="G229" s="253">
        <f>Dat_02!E228</f>
        <v>104.08859355090497</v>
      </c>
      <c r="I229" s="254">
        <f>Dat_02!G228</f>
        <v>0</v>
      </c>
      <c r="J229" s="266" t="str">
        <f>IF(Dat_02!H228=0,"",Dat_02!H228)</f>
        <v/>
      </c>
    </row>
    <row r="230" spans="2:10">
      <c r="B230" s="250"/>
      <c r="C230" s="251" t="s">
        <v>387</v>
      </c>
      <c r="D230" s="250"/>
      <c r="E230" s="253">
        <f>Dat_02!C229</f>
        <v>135.44948644671851</v>
      </c>
      <c r="F230" s="253">
        <f>Dat_02!D229</f>
        <v>104.08859355090497</v>
      </c>
      <c r="G230" s="253">
        <f>Dat_02!E229</f>
        <v>104.08859355090497</v>
      </c>
      <c r="I230" s="254">
        <f>Dat_02!G229</f>
        <v>0</v>
      </c>
      <c r="J230" s="266" t="str">
        <f>IF(Dat_02!H229=0,"",Dat_02!H229)</f>
        <v/>
      </c>
    </row>
    <row r="231" spans="2:10">
      <c r="B231" s="250"/>
      <c r="C231" s="251" t="s">
        <v>388</v>
      </c>
      <c r="D231" s="250"/>
      <c r="E231" s="253">
        <f>Dat_02!C230</f>
        <v>142.35783714671945</v>
      </c>
      <c r="F231" s="253">
        <f>Dat_02!D230</f>
        <v>104.08859355090497</v>
      </c>
      <c r="G231" s="253">
        <f>Dat_02!E230</f>
        <v>104.08859355090497</v>
      </c>
      <c r="I231" s="254">
        <f>Dat_02!G230</f>
        <v>0</v>
      </c>
      <c r="J231" s="266" t="str">
        <f>IF(Dat_02!H230=0,"",Dat_02!H230)</f>
        <v/>
      </c>
    </row>
    <row r="232" spans="2:10">
      <c r="B232" s="250"/>
      <c r="C232" s="251" t="s">
        <v>389</v>
      </c>
      <c r="D232" s="250"/>
      <c r="E232" s="253">
        <f>Dat_02!C231</f>
        <v>136.75510288672038</v>
      </c>
      <c r="F232" s="253">
        <f>Dat_02!D231</f>
        <v>104.08859355090497</v>
      </c>
      <c r="G232" s="253">
        <f>Dat_02!E231</f>
        <v>104.08859355090497</v>
      </c>
      <c r="I232" s="254">
        <f>Dat_02!G231</f>
        <v>104.08859355090497</v>
      </c>
      <c r="J232" s="266" t="str">
        <f>IF(Dat_02!H231=0,"",Dat_02!H231)</f>
        <v/>
      </c>
    </row>
    <row r="233" spans="2:10">
      <c r="B233" s="250"/>
      <c r="C233" s="251" t="s">
        <v>390</v>
      </c>
      <c r="D233" s="250"/>
      <c r="E233" s="253">
        <f>Dat_02!C232</f>
        <v>157.62298900672036</v>
      </c>
      <c r="F233" s="253">
        <f>Dat_02!D232</f>
        <v>104.08859355090497</v>
      </c>
      <c r="G233" s="253">
        <f>Dat_02!E232</f>
        <v>104.08859355090497</v>
      </c>
      <c r="I233" s="254">
        <f>Dat_02!G232</f>
        <v>0</v>
      </c>
      <c r="J233" s="266" t="str">
        <f>IF(Dat_02!H232=0,"",Dat_02!H232)</f>
        <v/>
      </c>
    </row>
    <row r="234" spans="2:10">
      <c r="B234" s="250"/>
      <c r="C234" s="251" t="s">
        <v>391</v>
      </c>
      <c r="D234" s="250"/>
      <c r="E234" s="253">
        <f>Dat_02!C233</f>
        <v>173.70177067671943</v>
      </c>
      <c r="F234" s="253">
        <f>Dat_02!D233</f>
        <v>104.08859355090497</v>
      </c>
      <c r="G234" s="253">
        <f>Dat_02!E233</f>
        <v>104.08859355090497</v>
      </c>
      <c r="I234" s="254">
        <f>Dat_02!G233</f>
        <v>0</v>
      </c>
      <c r="J234" s="266" t="str">
        <f>IF(Dat_02!H233=0,"",Dat_02!H233)</f>
        <v/>
      </c>
    </row>
    <row r="235" spans="2:10">
      <c r="B235" s="250"/>
      <c r="C235" s="251" t="s">
        <v>392</v>
      </c>
      <c r="D235" s="250"/>
      <c r="E235" s="253">
        <f>Dat_02!C234</f>
        <v>334.33582489784095</v>
      </c>
      <c r="F235" s="253">
        <f>Dat_02!D234</f>
        <v>104.08859355090497</v>
      </c>
      <c r="G235" s="253">
        <f>Dat_02!E234</f>
        <v>104.08859355090497</v>
      </c>
      <c r="I235" s="254">
        <f>Dat_02!G234</f>
        <v>0</v>
      </c>
      <c r="J235" s="266" t="str">
        <f>IF(Dat_02!H234=0,"",Dat_02!H234)</f>
        <v/>
      </c>
    </row>
    <row r="236" spans="2:10">
      <c r="B236" s="250"/>
      <c r="C236" s="251" t="s">
        <v>393</v>
      </c>
      <c r="D236" s="250"/>
      <c r="E236" s="253">
        <f>Dat_02!C235</f>
        <v>332.77180704184462</v>
      </c>
      <c r="F236" s="253">
        <f>Dat_02!D235</f>
        <v>104.08859355090497</v>
      </c>
      <c r="G236" s="253">
        <f>Dat_02!E235</f>
        <v>104.08859355090497</v>
      </c>
      <c r="I236" s="254">
        <f>Dat_02!G235</f>
        <v>0</v>
      </c>
      <c r="J236" s="266" t="str">
        <f>IF(Dat_02!H235=0,"",Dat_02!H235)</f>
        <v/>
      </c>
    </row>
    <row r="237" spans="2:10">
      <c r="B237" s="250"/>
      <c r="C237" s="251" t="s">
        <v>394</v>
      </c>
      <c r="D237" s="250"/>
      <c r="E237" s="253">
        <f>Dat_02!C236</f>
        <v>354.7552728558428</v>
      </c>
      <c r="F237" s="253">
        <f>Dat_02!D236</f>
        <v>104.08859355090497</v>
      </c>
      <c r="G237" s="253">
        <f>Dat_02!E236</f>
        <v>104.08859355090497</v>
      </c>
      <c r="I237" s="254">
        <f>Dat_02!G236</f>
        <v>0</v>
      </c>
      <c r="J237" s="266" t="str">
        <f>IF(Dat_02!H236=0,"",Dat_02!H236)</f>
        <v/>
      </c>
    </row>
    <row r="238" spans="2:10">
      <c r="B238" s="250"/>
      <c r="C238" s="251" t="s">
        <v>395</v>
      </c>
      <c r="D238" s="250"/>
      <c r="E238" s="253">
        <f>Dat_02!C237</f>
        <v>354.47881043784469</v>
      </c>
      <c r="F238" s="253">
        <f>Dat_02!D237</f>
        <v>104.08859355090497</v>
      </c>
      <c r="G238" s="253">
        <f>Dat_02!E237</f>
        <v>104.08859355090497</v>
      </c>
      <c r="I238" s="254">
        <f>Dat_02!G237</f>
        <v>0</v>
      </c>
      <c r="J238" s="266" t="str">
        <f>IF(Dat_02!H237=0,"",Dat_02!H237)</f>
        <v/>
      </c>
    </row>
    <row r="239" spans="2:10">
      <c r="B239" s="250"/>
      <c r="C239" s="251" t="s">
        <v>396</v>
      </c>
      <c r="D239" s="250"/>
      <c r="E239" s="253">
        <f>Dat_02!C238</f>
        <v>343.6142677478428</v>
      </c>
      <c r="F239" s="253">
        <f>Dat_02!D238</f>
        <v>104.08859355090497</v>
      </c>
      <c r="G239" s="253">
        <f>Dat_02!E238</f>
        <v>104.08859355090497</v>
      </c>
      <c r="I239" s="254">
        <f>Dat_02!G238</f>
        <v>0</v>
      </c>
      <c r="J239" s="266" t="str">
        <f>IF(Dat_02!H238=0,"",Dat_02!H238)</f>
        <v/>
      </c>
    </row>
    <row r="240" spans="2:10">
      <c r="B240" s="250"/>
      <c r="C240" s="251" t="s">
        <v>397</v>
      </c>
      <c r="D240" s="250"/>
      <c r="E240" s="253">
        <f>Dat_02!C239</f>
        <v>350.85995438784465</v>
      </c>
      <c r="F240" s="253">
        <f>Dat_02!D239</f>
        <v>104.08859355090497</v>
      </c>
      <c r="G240" s="253">
        <f>Dat_02!E239</f>
        <v>104.08859355090497</v>
      </c>
      <c r="I240" s="254">
        <f>Dat_02!G239</f>
        <v>0</v>
      </c>
      <c r="J240" s="266" t="str">
        <f>IF(Dat_02!H239=0,"",Dat_02!H239)</f>
        <v/>
      </c>
    </row>
    <row r="241" spans="2:10">
      <c r="B241" s="250"/>
      <c r="C241" s="251" t="s">
        <v>398</v>
      </c>
      <c r="D241" s="250"/>
      <c r="E241" s="253">
        <f>Dat_02!C240</f>
        <v>355.5669529878428</v>
      </c>
      <c r="F241" s="253">
        <f>Dat_02!D240</f>
        <v>104.08859355090497</v>
      </c>
      <c r="G241" s="253">
        <f>Dat_02!E240</f>
        <v>104.08859355090497</v>
      </c>
      <c r="I241" s="254">
        <f>Dat_02!G240</f>
        <v>0</v>
      </c>
      <c r="J241" s="266" t="str">
        <f>IF(Dat_02!H240=0,"",Dat_02!H240)</f>
        <v/>
      </c>
    </row>
    <row r="242" spans="2:10">
      <c r="B242" s="250"/>
      <c r="C242" s="251" t="s">
        <v>399</v>
      </c>
      <c r="D242" s="250"/>
      <c r="E242" s="253">
        <f>Dat_02!C241</f>
        <v>172.92981326917945</v>
      </c>
      <c r="F242" s="253">
        <f>Dat_02!D241</f>
        <v>104.08859355090497</v>
      </c>
      <c r="G242" s="253">
        <f>Dat_02!E241</f>
        <v>104.08859355090497</v>
      </c>
      <c r="I242" s="254">
        <f>Dat_02!G241</f>
        <v>0</v>
      </c>
      <c r="J242" s="266" t="str">
        <f>IF(Dat_02!H241=0,"",Dat_02!H241)</f>
        <v/>
      </c>
    </row>
    <row r="243" spans="2:10">
      <c r="B243" s="250"/>
      <c r="C243" s="251" t="s">
        <v>400</v>
      </c>
      <c r="D243" s="250"/>
      <c r="E243" s="253">
        <f>Dat_02!C242</f>
        <v>174.74706976918131</v>
      </c>
      <c r="F243" s="253">
        <f>Dat_02!D242</f>
        <v>104.08859355090497</v>
      </c>
      <c r="G243" s="253">
        <f>Dat_02!E242</f>
        <v>104.08859355090497</v>
      </c>
      <c r="I243" s="254">
        <f>Dat_02!G242</f>
        <v>0</v>
      </c>
      <c r="J243" s="266" t="str">
        <f>IF(Dat_02!H242=0,"",Dat_02!H242)</f>
        <v/>
      </c>
    </row>
    <row r="244" spans="2:10">
      <c r="B244" s="250"/>
      <c r="C244" s="251" t="s">
        <v>401</v>
      </c>
      <c r="D244" s="250"/>
      <c r="E244" s="253">
        <f>Dat_02!C243</f>
        <v>178.61956586918316</v>
      </c>
      <c r="F244" s="253">
        <f>Dat_02!D243</f>
        <v>104.08859355090497</v>
      </c>
      <c r="G244" s="253">
        <f>Dat_02!E243</f>
        <v>104.08859355090497</v>
      </c>
      <c r="I244" s="254">
        <f>Dat_02!G243</f>
        <v>0</v>
      </c>
      <c r="J244" s="266" t="str">
        <f>IF(Dat_02!H243=0,"",Dat_02!H243)</f>
        <v/>
      </c>
    </row>
    <row r="245" spans="2:10">
      <c r="B245" s="250"/>
      <c r="C245" s="251" t="s">
        <v>402</v>
      </c>
      <c r="D245" s="250"/>
      <c r="E245" s="253">
        <f>Dat_02!C244</f>
        <v>175.30934110117946</v>
      </c>
      <c r="F245" s="253">
        <f>Dat_02!D244</f>
        <v>104.08859355090497</v>
      </c>
      <c r="G245" s="253">
        <f>Dat_02!E244</f>
        <v>104.08859355090497</v>
      </c>
      <c r="I245" s="254">
        <f>Dat_02!G244</f>
        <v>0</v>
      </c>
      <c r="J245" s="266" t="str">
        <f>IF(Dat_02!H244=0,"",Dat_02!H244)</f>
        <v/>
      </c>
    </row>
    <row r="246" spans="2:10">
      <c r="B246" s="250"/>
      <c r="C246" s="251" t="s">
        <v>403</v>
      </c>
      <c r="D246" s="250"/>
      <c r="E246" s="253">
        <f>Dat_02!C245</f>
        <v>165.08533139318132</v>
      </c>
      <c r="F246" s="253">
        <f>Dat_02!D245</f>
        <v>104.08859355090497</v>
      </c>
      <c r="G246" s="253">
        <f>Dat_02!E245</f>
        <v>104.08859355090497</v>
      </c>
      <c r="I246" s="254">
        <f>Dat_02!G245</f>
        <v>0</v>
      </c>
      <c r="J246" s="266" t="str">
        <f>IF(Dat_02!H245=0,"",Dat_02!H245)</f>
        <v/>
      </c>
    </row>
    <row r="247" spans="2:10">
      <c r="B247" s="252" t="s">
        <v>404</v>
      </c>
      <c r="C247" s="257" t="s">
        <v>405</v>
      </c>
      <c r="D247" s="250"/>
      <c r="E247" s="253">
        <f>Dat_02!C246</f>
        <v>163.68921035718131</v>
      </c>
      <c r="F247" s="253">
        <f>Dat_02!D246</f>
        <v>104.08859355090497</v>
      </c>
      <c r="G247" s="253">
        <f>Dat_02!E246</f>
        <v>104.08859355090497</v>
      </c>
      <c r="I247" s="254">
        <f>Dat_02!G246</f>
        <v>0</v>
      </c>
      <c r="J247" s="266" t="str">
        <f>IF(Dat_02!H246=0,"",Dat_02!H246)</f>
        <v/>
      </c>
    </row>
    <row r="248" spans="2:10">
      <c r="B248" s="250"/>
      <c r="C248" s="251" t="s">
        <v>406</v>
      </c>
      <c r="D248" s="252"/>
      <c r="E248" s="253">
        <f>Dat_02!C247</f>
        <v>161.17847208718877</v>
      </c>
      <c r="F248" s="253">
        <f>Dat_02!D247</f>
        <v>104.08859355090497</v>
      </c>
      <c r="G248" s="253">
        <f>Dat_02!E247</f>
        <v>104.08859355090497</v>
      </c>
      <c r="I248" s="254">
        <f>Dat_02!G247</f>
        <v>0</v>
      </c>
      <c r="J248" s="266" t="str">
        <f>IF(Dat_02!H247=0,"",Dat_02!H247)</f>
        <v/>
      </c>
    </row>
    <row r="249" spans="2:10">
      <c r="B249" s="250"/>
      <c r="C249" s="251" t="s">
        <v>407</v>
      </c>
      <c r="D249" s="252"/>
      <c r="E249" s="253">
        <f>Dat_02!C248</f>
        <v>184.28144213992655</v>
      </c>
      <c r="F249" s="253">
        <f>Dat_02!D248</f>
        <v>120.61015823780208</v>
      </c>
      <c r="G249" s="253">
        <f>Dat_02!E248</f>
        <v>120.61015823780208</v>
      </c>
      <c r="I249" s="254">
        <f>Dat_02!G248</f>
        <v>0</v>
      </c>
      <c r="J249" s="266" t="str">
        <f>IF(Dat_02!H248=0,"",Dat_02!H248)</f>
        <v/>
      </c>
    </row>
    <row r="250" spans="2:10">
      <c r="B250" s="250"/>
      <c r="C250" s="251" t="s">
        <v>408</v>
      </c>
      <c r="D250" s="252"/>
      <c r="E250" s="253">
        <f>Dat_02!C249</f>
        <v>191.98249320592654</v>
      </c>
      <c r="F250" s="253">
        <f>Dat_02!D249</f>
        <v>120.61015823780208</v>
      </c>
      <c r="G250" s="253">
        <f>Dat_02!E249</f>
        <v>120.61015823780208</v>
      </c>
      <c r="I250" s="254">
        <f>Dat_02!G249</f>
        <v>0</v>
      </c>
      <c r="J250" s="266" t="str">
        <f>IF(Dat_02!H249=0,"",Dat_02!H249)</f>
        <v/>
      </c>
    </row>
    <row r="251" spans="2:10">
      <c r="B251" s="250"/>
      <c r="C251" s="251" t="s">
        <v>409</v>
      </c>
      <c r="D251" s="252"/>
      <c r="E251" s="253">
        <f>Dat_02!C250</f>
        <v>184.82002859392654</v>
      </c>
      <c r="F251" s="253">
        <f>Dat_02!D250</f>
        <v>120.61015823780208</v>
      </c>
      <c r="G251" s="253">
        <f>Dat_02!E250</f>
        <v>120.61015823780208</v>
      </c>
      <c r="I251" s="254">
        <f>Dat_02!G250</f>
        <v>0</v>
      </c>
      <c r="J251" s="266" t="str">
        <f>IF(Dat_02!H250=0,"",Dat_02!H250)</f>
        <v/>
      </c>
    </row>
    <row r="252" spans="2:10">
      <c r="B252" s="250"/>
      <c r="C252" s="251" t="s">
        <v>410</v>
      </c>
      <c r="D252" s="250"/>
      <c r="E252" s="253">
        <f>Dat_02!C251</f>
        <v>172.69258700392467</v>
      </c>
      <c r="F252" s="253">
        <f>Dat_02!D251</f>
        <v>120.61015823780208</v>
      </c>
      <c r="G252" s="253">
        <f>Dat_02!E251</f>
        <v>120.61015823780208</v>
      </c>
      <c r="I252" s="254">
        <f>Dat_02!G251</f>
        <v>0</v>
      </c>
      <c r="J252" s="266" t="str">
        <f>IF(Dat_02!H251=0,"",Dat_02!H251)</f>
        <v/>
      </c>
    </row>
    <row r="253" spans="2:10">
      <c r="B253" s="250"/>
      <c r="C253" s="251" t="s">
        <v>411</v>
      </c>
      <c r="D253" s="250"/>
      <c r="E253" s="253">
        <f>Dat_02!C252</f>
        <v>159.62570620392654</v>
      </c>
      <c r="F253" s="253">
        <f>Dat_02!D252</f>
        <v>120.61015823780208</v>
      </c>
      <c r="G253" s="253">
        <f>Dat_02!E252</f>
        <v>120.61015823780208</v>
      </c>
      <c r="I253" s="254">
        <f>Dat_02!G252</f>
        <v>0</v>
      </c>
      <c r="J253" s="266" t="str">
        <f>IF(Dat_02!H252=0,"",Dat_02!H252)</f>
        <v/>
      </c>
    </row>
    <row r="254" spans="2:10">
      <c r="B254" s="250"/>
      <c r="C254" s="251" t="s">
        <v>412</v>
      </c>
      <c r="D254" s="250"/>
      <c r="E254" s="253">
        <f>Dat_02!C253</f>
        <v>163.10893749992655</v>
      </c>
      <c r="F254" s="253">
        <f>Dat_02!D253</f>
        <v>120.61015823780208</v>
      </c>
      <c r="G254" s="253">
        <f>Dat_02!E253</f>
        <v>120.61015823780208</v>
      </c>
      <c r="I254" s="254">
        <f>Dat_02!G253</f>
        <v>0</v>
      </c>
      <c r="J254" s="266" t="str">
        <f>IF(Dat_02!H253=0,"",Dat_02!H253)</f>
        <v/>
      </c>
    </row>
    <row r="255" spans="2:10">
      <c r="B255" s="250"/>
      <c r="C255" s="251" t="s">
        <v>413</v>
      </c>
      <c r="D255" s="250"/>
      <c r="E255" s="253">
        <f>Dat_02!C254</f>
        <v>178.37745706792657</v>
      </c>
      <c r="F255" s="253">
        <f>Dat_02!D254</f>
        <v>120.61015823780208</v>
      </c>
      <c r="G255" s="253">
        <f>Dat_02!E254</f>
        <v>120.61015823780208</v>
      </c>
      <c r="I255" s="254">
        <f>Dat_02!G254</f>
        <v>0</v>
      </c>
      <c r="J255" s="266" t="str">
        <f>IF(Dat_02!H254=0,"",Dat_02!H254)</f>
        <v/>
      </c>
    </row>
    <row r="256" spans="2:10">
      <c r="B256" s="250"/>
      <c r="C256" s="251" t="s">
        <v>414</v>
      </c>
      <c r="D256" s="250"/>
      <c r="E256" s="253">
        <f>Dat_02!C255</f>
        <v>184.30236432720474</v>
      </c>
      <c r="F256" s="253">
        <f>Dat_02!D255</f>
        <v>120.61015823780208</v>
      </c>
      <c r="G256" s="253">
        <f>Dat_02!E255</f>
        <v>120.61015823780208</v>
      </c>
      <c r="I256" s="254">
        <f>Dat_02!G255</f>
        <v>0</v>
      </c>
      <c r="J256" s="266" t="str">
        <f>IF(Dat_02!H255=0,"",Dat_02!H255)</f>
        <v/>
      </c>
    </row>
    <row r="257" spans="2:10">
      <c r="B257" s="250"/>
      <c r="C257" s="251" t="s">
        <v>415</v>
      </c>
      <c r="D257" s="250"/>
      <c r="E257" s="253">
        <f>Dat_02!C256</f>
        <v>167.72312205720473</v>
      </c>
      <c r="F257" s="253">
        <f>Dat_02!D256</f>
        <v>120.61015823780208</v>
      </c>
      <c r="G257" s="253">
        <f>Dat_02!E256</f>
        <v>120.61015823780208</v>
      </c>
      <c r="I257" s="254">
        <f>Dat_02!G256</f>
        <v>0</v>
      </c>
      <c r="J257" s="266" t="str">
        <f>IF(Dat_02!H256=0,"",Dat_02!H256)</f>
        <v/>
      </c>
    </row>
    <row r="258" spans="2:10">
      <c r="B258" s="250"/>
      <c r="C258" s="251" t="s">
        <v>416</v>
      </c>
      <c r="D258" s="250"/>
      <c r="E258" s="253">
        <f>Dat_02!C257</f>
        <v>172.46751310720475</v>
      </c>
      <c r="F258" s="253">
        <f>Dat_02!D257</f>
        <v>120.61015823780208</v>
      </c>
      <c r="G258" s="253">
        <f>Dat_02!E257</f>
        <v>120.61015823780208</v>
      </c>
      <c r="I258" s="254">
        <f>Dat_02!G257</f>
        <v>0</v>
      </c>
      <c r="J258" s="266" t="str">
        <f>IF(Dat_02!H257=0,"",Dat_02!H257)</f>
        <v/>
      </c>
    </row>
    <row r="259" spans="2:10">
      <c r="B259" s="250"/>
      <c r="C259" s="251" t="s">
        <v>417</v>
      </c>
      <c r="D259" s="250"/>
      <c r="E259" s="253">
        <f>Dat_02!C258</f>
        <v>146.39772162920474</v>
      </c>
      <c r="F259" s="253">
        <f>Dat_02!D258</f>
        <v>120.61015823780208</v>
      </c>
      <c r="G259" s="253">
        <f>Dat_02!E258</f>
        <v>120.61015823780208</v>
      </c>
      <c r="I259" s="254">
        <f>Dat_02!G258</f>
        <v>0</v>
      </c>
      <c r="J259" s="266" t="str">
        <f>IF(Dat_02!H258=0,"",Dat_02!H258)</f>
        <v/>
      </c>
    </row>
    <row r="260" spans="2:10">
      <c r="B260" s="250"/>
      <c r="C260" s="251" t="s">
        <v>418</v>
      </c>
      <c r="D260" s="250"/>
      <c r="E260" s="253">
        <f>Dat_02!C259</f>
        <v>143.13331812520474</v>
      </c>
      <c r="F260" s="253">
        <f>Dat_02!D259</f>
        <v>120.61015823780208</v>
      </c>
      <c r="G260" s="253">
        <f>Dat_02!E259</f>
        <v>120.61015823780208</v>
      </c>
      <c r="I260" s="254">
        <f>Dat_02!G259</f>
        <v>0</v>
      </c>
      <c r="J260" s="266" t="str">
        <f>IF(Dat_02!H259=0,"",Dat_02!H259)</f>
        <v/>
      </c>
    </row>
    <row r="261" spans="2:10">
      <c r="B261" s="250"/>
      <c r="C261" s="251" t="s">
        <v>419</v>
      </c>
      <c r="D261" s="250"/>
      <c r="E261" s="253">
        <f>Dat_02!C260</f>
        <v>167.97807088120473</v>
      </c>
      <c r="F261" s="253">
        <f>Dat_02!D260</f>
        <v>120.61015823780208</v>
      </c>
      <c r="G261" s="253">
        <f>Dat_02!E260</f>
        <v>120.61015823780208</v>
      </c>
      <c r="I261" s="254">
        <f>Dat_02!G260</f>
        <v>0</v>
      </c>
      <c r="J261" s="266" t="str">
        <f>IF(Dat_02!H260=0,"",Dat_02!H260)</f>
        <v/>
      </c>
    </row>
    <row r="262" spans="2:10">
      <c r="B262" s="250"/>
      <c r="C262" s="251" t="s">
        <v>420</v>
      </c>
      <c r="D262" s="250"/>
      <c r="E262" s="253">
        <f>Dat_02!C261</f>
        <v>161.94725678920472</v>
      </c>
      <c r="F262" s="253">
        <f>Dat_02!D261</f>
        <v>120.61015823780208</v>
      </c>
      <c r="G262" s="253">
        <f>Dat_02!E261</f>
        <v>120.61015823780208</v>
      </c>
      <c r="I262" s="254">
        <f>Dat_02!G261</f>
        <v>0</v>
      </c>
      <c r="J262" s="266" t="str">
        <f>IF(Dat_02!H261=0,"",Dat_02!H261)</f>
        <v/>
      </c>
    </row>
    <row r="263" spans="2:10">
      <c r="B263" s="250"/>
      <c r="C263" s="251" t="s">
        <v>421</v>
      </c>
      <c r="D263" s="250"/>
      <c r="E263" s="253">
        <f>Dat_02!C262</f>
        <v>109.49582320692852</v>
      </c>
      <c r="F263" s="253">
        <f>Dat_02!D262</f>
        <v>120.61015823780208</v>
      </c>
      <c r="G263" s="253">
        <f>Dat_02!E262</f>
        <v>109.49582320692852</v>
      </c>
      <c r="I263" s="254">
        <f>Dat_02!G262</f>
        <v>120.61015823780208</v>
      </c>
      <c r="J263" s="266" t="str">
        <f>IF(Dat_02!H262=0,"",Dat_02!H262)</f>
        <v/>
      </c>
    </row>
    <row r="264" spans="2:10">
      <c r="B264" s="250"/>
      <c r="C264" s="251" t="s">
        <v>422</v>
      </c>
      <c r="D264" s="250"/>
      <c r="E264" s="253">
        <f>Dat_02!C263</f>
        <v>102.67586179493038</v>
      </c>
      <c r="F264" s="253">
        <f>Dat_02!D263</f>
        <v>120.61015823780208</v>
      </c>
      <c r="G264" s="253">
        <f>Dat_02!E263</f>
        <v>102.67586179493038</v>
      </c>
      <c r="I264" s="254">
        <f>Dat_02!G263</f>
        <v>0</v>
      </c>
      <c r="J264" s="266" t="str">
        <f>IF(Dat_02!H263=0,"",Dat_02!H263)</f>
        <v/>
      </c>
    </row>
    <row r="265" spans="2:10">
      <c r="B265" s="250"/>
      <c r="C265" s="251" t="s">
        <v>423</v>
      </c>
      <c r="D265" s="250"/>
      <c r="E265" s="253">
        <f>Dat_02!C264</f>
        <v>95.39468468092852</v>
      </c>
      <c r="F265" s="253">
        <f>Dat_02!D264</f>
        <v>120.61015823780208</v>
      </c>
      <c r="G265" s="253">
        <f>Dat_02!E264</f>
        <v>95.39468468092852</v>
      </c>
      <c r="I265" s="254">
        <f>Dat_02!G264</f>
        <v>0</v>
      </c>
      <c r="J265" s="266" t="str">
        <f>IF(Dat_02!H264=0,"",Dat_02!H264)</f>
        <v/>
      </c>
    </row>
    <row r="266" spans="2:10">
      <c r="B266" s="250"/>
      <c r="C266" s="251" t="s">
        <v>424</v>
      </c>
      <c r="D266" s="250"/>
      <c r="E266" s="253">
        <f>Dat_02!C265</f>
        <v>78.374164868930379</v>
      </c>
      <c r="F266" s="253">
        <f>Dat_02!D265</f>
        <v>120.61015823780208</v>
      </c>
      <c r="G266" s="253">
        <f>Dat_02!E265</f>
        <v>78.374164868930379</v>
      </c>
      <c r="I266" s="254">
        <f>Dat_02!G265</f>
        <v>0</v>
      </c>
      <c r="J266" s="266" t="str">
        <f>IF(Dat_02!H265=0,"",Dat_02!H265)</f>
        <v/>
      </c>
    </row>
    <row r="267" spans="2:10">
      <c r="B267" s="250"/>
      <c r="C267" s="251" t="s">
        <v>425</v>
      </c>
      <c r="D267" s="250"/>
      <c r="E267" s="253">
        <f>Dat_02!C266</f>
        <v>81.129962914928512</v>
      </c>
      <c r="F267" s="253">
        <f>Dat_02!D266</f>
        <v>120.61015823780208</v>
      </c>
      <c r="G267" s="253">
        <f>Dat_02!E266</f>
        <v>81.129962914928512</v>
      </c>
      <c r="I267" s="254">
        <f>Dat_02!G266</f>
        <v>0</v>
      </c>
      <c r="J267" s="266" t="str">
        <f>IF(Dat_02!H266=0,"",Dat_02!H266)</f>
        <v/>
      </c>
    </row>
    <row r="268" spans="2:10">
      <c r="B268" s="250"/>
      <c r="C268" s="251" t="s">
        <v>426</v>
      </c>
      <c r="D268" s="250"/>
      <c r="E268" s="253">
        <f>Dat_02!C267</f>
        <v>107.03590699893039</v>
      </c>
      <c r="F268" s="253">
        <f>Dat_02!D267</f>
        <v>120.61015823780208</v>
      </c>
      <c r="G268" s="253">
        <f>Dat_02!E267</f>
        <v>107.03590699893039</v>
      </c>
      <c r="I268" s="254">
        <f>Dat_02!G267</f>
        <v>0</v>
      </c>
      <c r="J268" s="266" t="str">
        <f>IF(Dat_02!H267=0,"",Dat_02!H267)</f>
        <v/>
      </c>
    </row>
    <row r="269" spans="2:10">
      <c r="B269" s="250"/>
      <c r="C269" s="251" t="s">
        <v>427</v>
      </c>
      <c r="D269" s="250"/>
      <c r="E269" s="253">
        <f>Dat_02!C268</f>
        <v>109.99561480092852</v>
      </c>
      <c r="F269" s="253">
        <f>Dat_02!D268</f>
        <v>120.61015823780208</v>
      </c>
      <c r="G269" s="253">
        <f>Dat_02!E268</f>
        <v>109.99561480092852</v>
      </c>
      <c r="I269" s="254">
        <f>Dat_02!G268</f>
        <v>0</v>
      </c>
      <c r="J269" s="266" t="str">
        <f>IF(Dat_02!H268=0,"",Dat_02!H268)</f>
        <v/>
      </c>
    </row>
    <row r="270" spans="2:10">
      <c r="B270" s="250"/>
      <c r="C270" s="251" t="s">
        <v>428</v>
      </c>
      <c r="D270" s="250"/>
      <c r="E270" s="253">
        <f>Dat_02!C269</f>
        <v>156.58368622485577</v>
      </c>
      <c r="F270" s="253">
        <f>Dat_02!D269</f>
        <v>120.61015823780208</v>
      </c>
      <c r="G270" s="253">
        <f>Dat_02!E269</f>
        <v>120.61015823780208</v>
      </c>
      <c r="I270" s="254">
        <f>Dat_02!G269</f>
        <v>0</v>
      </c>
      <c r="J270" s="266" t="str">
        <f>IF(Dat_02!H269=0,"",Dat_02!H269)</f>
        <v/>
      </c>
    </row>
    <row r="271" spans="2:10">
      <c r="B271" s="250"/>
      <c r="C271" s="251" t="s">
        <v>429</v>
      </c>
      <c r="D271" s="250"/>
      <c r="E271" s="253">
        <f>Dat_02!C270</f>
        <v>153.58304342085762</v>
      </c>
      <c r="F271" s="253">
        <f>Dat_02!D270</f>
        <v>120.61015823780208</v>
      </c>
      <c r="G271" s="253">
        <f>Dat_02!E270</f>
        <v>120.61015823780208</v>
      </c>
      <c r="I271" s="254">
        <f>Dat_02!G270</f>
        <v>0</v>
      </c>
      <c r="J271" s="266" t="str">
        <f>IF(Dat_02!H270=0,"",Dat_02!H270)</f>
        <v/>
      </c>
    </row>
    <row r="272" spans="2:10">
      <c r="B272" s="250"/>
      <c r="C272" s="251" t="s">
        <v>430</v>
      </c>
      <c r="D272" s="250"/>
      <c r="E272" s="253">
        <f>Dat_02!C271</f>
        <v>158.12235552485575</v>
      </c>
      <c r="F272" s="253">
        <f>Dat_02!D271</f>
        <v>120.61015823780208</v>
      </c>
      <c r="G272" s="253">
        <f>Dat_02!E271</f>
        <v>120.61015823780208</v>
      </c>
      <c r="I272" s="254">
        <f>Dat_02!G271</f>
        <v>0</v>
      </c>
      <c r="J272" s="266" t="str">
        <f>IF(Dat_02!H271=0,"",Dat_02!H271)</f>
        <v/>
      </c>
    </row>
    <row r="273" spans="2:10">
      <c r="B273" s="250"/>
      <c r="C273" s="251" t="s">
        <v>431</v>
      </c>
      <c r="D273" s="250"/>
      <c r="E273" s="253">
        <f>Dat_02!C272</f>
        <v>141.99157814085578</v>
      </c>
      <c r="F273" s="253">
        <f>Dat_02!D272</f>
        <v>120.61015823780208</v>
      </c>
      <c r="G273" s="253">
        <f>Dat_02!E272</f>
        <v>120.61015823780208</v>
      </c>
      <c r="I273" s="254">
        <f>Dat_02!G272</f>
        <v>0</v>
      </c>
      <c r="J273" s="266" t="str">
        <f>IF(Dat_02!H272=0,"",Dat_02!H272)</f>
        <v/>
      </c>
    </row>
    <row r="274" spans="2:10">
      <c r="B274" s="250"/>
      <c r="C274" s="251" t="s">
        <v>432</v>
      </c>
      <c r="D274" s="250"/>
      <c r="E274" s="253">
        <f>Dat_02!C273</f>
        <v>112.88597481685575</v>
      </c>
      <c r="F274" s="253">
        <f>Dat_02!D273</f>
        <v>120.61015823780208</v>
      </c>
      <c r="G274" s="253">
        <f>Dat_02!E273</f>
        <v>112.88597481685575</v>
      </c>
      <c r="I274" s="254">
        <f>Dat_02!G273</f>
        <v>0</v>
      </c>
      <c r="J274" s="266" t="str">
        <f>IF(Dat_02!H273=0,"",Dat_02!H273)</f>
        <v/>
      </c>
    </row>
    <row r="275" spans="2:10">
      <c r="B275" s="250"/>
      <c r="C275" s="251" t="s">
        <v>433</v>
      </c>
      <c r="D275" s="250"/>
      <c r="E275" s="253">
        <f>Dat_02!C274</f>
        <v>106.23869020485763</v>
      </c>
      <c r="F275" s="253">
        <f>Dat_02!D274</f>
        <v>120.61015823780208</v>
      </c>
      <c r="G275" s="253">
        <f>Dat_02!E274</f>
        <v>106.23869020485763</v>
      </c>
      <c r="I275" s="254">
        <f>Dat_02!G274</f>
        <v>0</v>
      </c>
      <c r="J275" s="266" t="str">
        <f>IF(Dat_02!H274=0,"",Dat_02!H274)</f>
        <v/>
      </c>
    </row>
    <row r="276" spans="2:10">
      <c r="B276" s="250"/>
      <c r="C276" s="251" t="s">
        <v>434</v>
      </c>
      <c r="D276" s="250"/>
      <c r="E276" s="253">
        <f>Dat_02!C275</f>
        <v>117.17310467885576</v>
      </c>
      <c r="F276" s="253">
        <f>Dat_02!D275</f>
        <v>120.61015823780208</v>
      </c>
      <c r="G276" s="253">
        <f>Dat_02!E275</f>
        <v>117.17310467885576</v>
      </c>
      <c r="I276" s="254">
        <f>Dat_02!G275</f>
        <v>0</v>
      </c>
      <c r="J276" s="266" t="str">
        <f>IF(Dat_02!H275=0,"",Dat_02!H275)</f>
        <v/>
      </c>
    </row>
    <row r="277" spans="2:10">
      <c r="B277" s="250" t="s">
        <v>435</v>
      </c>
      <c r="C277" s="251" t="s">
        <v>436</v>
      </c>
      <c r="D277" s="250"/>
      <c r="E277" s="253">
        <f>Dat_02!C276</f>
        <v>163.03294659618942</v>
      </c>
      <c r="F277" s="253">
        <f>Dat_02!D276</f>
        <v>120.61015823780208</v>
      </c>
      <c r="G277" s="253">
        <f>Dat_02!E276</f>
        <v>120.61015823780208</v>
      </c>
      <c r="I277" s="254">
        <f>Dat_02!G276</f>
        <v>0</v>
      </c>
      <c r="J277" s="266" t="str">
        <f>IF(Dat_02!H276=0,"",Dat_02!H276)</f>
        <v/>
      </c>
    </row>
    <row r="278" spans="2:10">
      <c r="B278" s="252"/>
      <c r="C278" s="257" t="s">
        <v>437</v>
      </c>
      <c r="D278" s="252"/>
      <c r="E278" s="253">
        <f>Dat_02!C277</f>
        <v>149.19285034619128</v>
      </c>
      <c r="F278" s="253">
        <f>Dat_02!D277</f>
        <v>120.61015823780208</v>
      </c>
      <c r="G278" s="253">
        <f>Dat_02!E277</f>
        <v>120.61015823780208</v>
      </c>
      <c r="I278" s="254">
        <f>Dat_02!G277</f>
        <v>0</v>
      </c>
      <c r="J278" s="266" t="str">
        <f>IF(Dat_02!H277=0,"",Dat_02!H277)</f>
        <v/>
      </c>
    </row>
    <row r="279" spans="2:10">
      <c r="B279" s="250"/>
      <c r="C279" s="251" t="s">
        <v>438</v>
      </c>
      <c r="D279" s="252"/>
      <c r="E279" s="253">
        <f>Dat_02!C278</f>
        <v>155.9150725441857</v>
      </c>
      <c r="F279" s="253">
        <f>Dat_02!D278</f>
        <v>120.61015823780208</v>
      </c>
      <c r="G279" s="253">
        <f>Dat_02!E278</f>
        <v>120.61015823780208</v>
      </c>
      <c r="I279" s="254">
        <f>Dat_02!G278</f>
        <v>0</v>
      </c>
      <c r="J279" s="266" t="str">
        <f>IF(Dat_02!H278=0,"",Dat_02!H278)</f>
        <v/>
      </c>
    </row>
    <row r="280" spans="2:10">
      <c r="B280" s="250"/>
      <c r="C280" s="251" t="s">
        <v>439</v>
      </c>
      <c r="D280" s="250"/>
      <c r="E280" s="253">
        <f>Dat_02!C279</f>
        <v>145.22588934219127</v>
      </c>
      <c r="F280" s="253">
        <f>Dat_02!D279</f>
        <v>123.04180331015149</v>
      </c>
      <c r="G280" s="253">
        <f>Dat_02!E279</f>
        <v>123.04180331015149</v>
      </c>
      <c r="I280" s="254">
        <f>Dat_02!G279</f>
        <v>0</v>
      </c>
      <c r="J280" s="266" t="str">
        <f>IF(Dat_02!H279=0,"",Dat_02!H279)</f>
        <v/>
      </c>
    </row>
    <row r="281" spans="2:10">
      <c r="B281" s="250"/>
      <c r="C281" s="251" t="s">
        <v>440</v>
      </c>
      <c r="D281" s="250"/>
      <c r="E281" s="253">
        <f>Dat_02!C280</f>
        <v>144.93629586419132</v>
      </c>
      <c r="F281" s="253">
        <f>Dat_02!D280</f>
        <v>123.04180331015149</v>
      </c>
      <c r="G281" s="253">
        <f>Dat_02!E280</f>
        <v>123.04180331015149</v>
      </c>
      <c r="I281" s="254">
        <f>Dat_02!G280</f>
        <v>0</v>
      </c>
      <c r="J281" s="266" t="str">
        <f>IF(Dat_02!H280=0,"",Dat_02!H280)</f>
        <v/>
      </c>
    </row>
    <row r="282" spans="2:10">
      <c r="B282" s="250"/>
      <c r="C282" s="251" t="s">
        <v>441</v>
      </c>
      <c r="D282" s="250"/>
      <c r="E282" s="253">
        <f>Dat_02!C281</f>
        <v>153.95467699618942</v>
      </c>
      <c r="F282" s="253">
        <f>Dat_02!D281</f>
        <v>123.04180331015149</v>
      </c>
      <c r="G282" s="253">
        <f>Dat_02!E281</f>
        <v>123.04180331015149</v>
      </c>
      <c r="I282" s="254">
        <f>Dat_02!G281</f>
        <v>0</v>
      </c>
      <c r="J282" s="266" t="str">
        <f>IF(Dat_02!H281=0,"",Dat_02!H281)</f>
        <v/>
      </c>
    </row>
    <row r="283" spans="2:10">
      <c r="B283" s="250"/>
      <c r="C283" s="251" t="s">
        <v>442</v>
      </c>
      <c r="D283" s="250"/>
      <c r="E283" s="253">
        <f>Dat_02!C282</f>
        <v>147.42883619619315</v>
      </c>
      <c r="F283" s="253">
        <f>Dat_02!D282</f>
        <v>123.04180331015149</v>
      </c>
      <c r="G283" s="253">
        <f>Dat_02!E282</f>
        <v>123.04180331015149</v>
      </c>
      <c r="I283" s="254">
        <f>Dat_02!G282</f>
        <v>0</v>
      </c>
      <c r="J283" s="266" t="str">
        <f>IF(Dat_02!H282=0,"",Dat_02!H282)</f>
        <v/>
      </c>
    </row>
    <row r="284" spans="2:10">
      <c r="B284" s="250"/>
      <c r="C284" s="251" t="s">
        <v>443</v>
      </c>
      <c r="D284" s="250"/>
      <c r="E284" s="253">
        <f>Dat_02!C283</f>
        <v>101.07640066068176</v>
      </c>
      <c r="F284" s="253">
        <f>Dat_02!D283</f>
        <v>123.04180331015149</v>
      </c>
      <c r="G284" s="253">
        <f>Dat_02!E283</f>
        <v>101.07640066068176</v>
      </c>
      <c r="I284" s="254">
        <f>Dat_02!G283</f>
        <v>0</v>
      </c>
      <c r="J284" s="266" t="str">
        <f>IF(Dat_02!H283=0,"",Dat_02!H283)</f>
        <v/>
      </c>
    </row>
    <row r="285" spans="2:10">
      <c r="B285" s="250"/>
      <c r="C285" s="251" t="s">
        <v>444</v>
      </c>
      <c r="D285" s="250"/>
      <c r="E285" s="253">
        <f>Dat_02!C284</f>
        <v>119.89341306868175</v>
      </c>
      <c r="F285" s="253">
        <f>Dat_02!D284</f>
        <v>123.04180331015149</v>
      </c>
      <c r="G285" s="253">
        <f>Dat_02!E284</f>
        <v>119.89341306868175</v>
      </c>
      <c r="I285" s="254">
        <f>Dat_02!G284</f>
        <v>0</v>
      </c>
      <c r="J285" s="266" t="str">
        <f>IF(Dat_02!H284=0,"",Dat_02!H284)</f>
        <v/>
      </c>
    </row>
    <row r="286" spans="2:10">
      <c r="B286" s="250"/>
      <c r="C286" s="251" t="s">
        <v>445</v>
      </c>
      <c r="D286" s="250"/>
      <c r="E286" s="253">
        <f>Dat_02!C285</f>
        <v>132.50550094868177</v>
      </c>
      <c r="F286" s="253">
        <f>Dat_02!D285</f>
        <v>123.04180331015149</v>
      </c>
      <c r="G286" s="253">
        <f>Dat_02!E285</f>
        <v>123.04180331015149</v>
      </c>
      <c r="I286" s="254">
        <f>Dat_02!G285</f>
        <v>0</v>
      </c>
      <c r="J286" s="266" t="str">
        <f>IF(Dat_02!H285=0,"",Dat_02!H285)</f>
        <v/>
      </c>
    </row>
    <row r="287" spans="2:10">
      <c r="B287" s="250"/>
      <c r="C287" s="251" t="s">
        <v>446</v>
      </c>
      <c r="D287" s="250"/>
      <c r="E287" s="253">
        <f>Dat_02!C286</f>
        <v>111.28489861868175</v>
      </c>
      <c r="F287" s="253">
        <f>Dat_02!D286</f>
        <v>123.04180331015149</v>
      </c>
      <c r="G287" s="253">
        <f>Dat_02!E286</f>
        <v>111.28489861868175</v>
      </c>
      <c r="I287" s="254">
        <f>Dat_02!G286</f>
        <v>0</v>
      </c>
      <c r="J287" s="266" t="str">
        <f>IF(Dat_02!H286=0,"",Dat_02!H286)</f>
        <v/>
      </c>
    </row>
    <row r="288" spans="2:10">
      <c r="B288" s="250"/>
      <c r="C288" s="251" t="s">
        <v>447</v>
      </c>
      <c r="D288" s="250"/>
      <c r="E288" s="253">
        <f>Dat_02!C287</f>
        <v>81.630615828679893</v>
      </c>
      <c r="F288" s="253">
        <f>Dat_02!D287</f>
        <v>123.04180331015149</v>
      </c>
      <c r="G288" s="253">
        <f>Dat_02!E287</f>
        <v>81.630615828679893</v>
      </c>
      <c r="I288" s="254">
        <f>Dat_02!G287</f>
        <v>0</v>
      </c>
      <c r="J288" s="266" t="str">
        <f>IF(Dat_02!H287=0,"",Dat_02!H287)</f>
        <v/>
      </c>
    </row>
    <row r="289" spans="2:10">
      <c r="B289" s="250"/>
      <c r="C289" s="251" t="s">
        <v>448</v>
      </c>
      <c r="D289" s="250"/>
      <c r="E289" s="253">
        <f>Dat_02!C288</f>
        <v>93.520249556683609</v>
      </c>
      <c r="F289" s="253">
        <f>Dat_02!D288</f>
        <v>123.04180331015149</v>
      </c>
      <c r="G289" s="253">
        <f>Dat_02!E288</f>
        <v>93.520249556683609</v>
      </c>
      <c r="I289" s="254">
        <f>Dat_02!G288</f>
        <v>0</v>
      </c>
      <c r="J289" s="266" t="str">
        <f>IF(Dat_02!H288=0,"",Dat_02!H288)</f>
        <v/>
      </c>
    </row>
    <row r="290" spans="2:10">
      <c r="B290" s="250"/>
      <c r="C290" s="251" t="s">
        <v>449</v>
      </c>
      <c r="D290" s="250"/>
      <c r="E290" s="253">
        <f>Dat_02!C289</f>
        <v>120.85801470868363</v>
      </c>
      <c r="F290" s="253">
        <f>Dat_02!D289</f>
        <v>123.04180331015149</v>
      </c>
      <c r="G290" s="253">
        <f>Dat_02!E289</f>
        <v>120.85801470868363</v>
      </c>
      <c r="I290" s="254">
        <f>Dat_02!G289</f>
        <v>0</v>
      </c>
      <c r="J290" s="266" t="str">
        <f>IF(Dat_02!H289=0,"",Dat_02!H289)</f>
        <v/>
      </c>
    </row>
    <row r="291" spans="2:10">
      <c r="B291" s="250"/>
      <c r="C291" s="251" t="s">
        <v>450</v>
      </c>
      <c r="D291" s="250"/>
      <c r="E291" s="253">
        <f>Dat_02!C290</f>
        <v>138.6151154695182</v>
      </c>
      <c r="F291" s="253">
        <f>Dat_02!D290</f>
        <v>123.04180331015149</v>
      </c>
      <c r="G291" s="253">
        <f>Dat_02!E290</f>
        <v>123.04180331015149</v>
      </c>
      <c r="I291" s="254">
        <f>Dat_02!G290</f>
        <v>0</v>
      </c>
      <c r="J291" s="266" t="str">
        <f>IF(Dat_02!H290=0,"",Dat_02!H290)</f>
        <v/>
      </c>
    </row>
    <row r="292" spans="2:10">
      <c r="B292" s="250"/>
      <c r="C292" s="251" t="s">
        <v>451</v>
      </c>
      <c r="D292" s="250"/>
      <c r="E292" s="253">
        <f>Dat_02!C291</f>
        <v>96.82283322951821</v>
      </c>
      <c r="F292" s="253">
        <f>Dat_02!D291</f>
        <v>123.04180331015149</v>
      </c>
      <c r="G292" s="253">
        <f>Dat_02!E291</f>
        <v>96.82283322951821</v>
      </c>
      <c r="I292" s="254">
        <f>Dat_02!G291</f>
        <v>0</v>
      </c>
      <c r="J292" s="266" t="str">
        <f>IF(Dat_02!H291=0,"",Dat_02!H291)</f>
        <v/>
      </c>
    </row>
    <row r="293" spans="2:10">
      <c r="B293" s="250"/>
      <c r="C293" s="251" t="s">
        <v>452</v>
      </c>
      <c r="D293" s="250"/>
      <c r="E293" s="253">
        <f>Dat_02!C292</f>
        <v>124.76379878952007</v>
      </c>
      <c r="F293" s="253">
        <f>Dat_02!D292</f>
        <v>123.04180331015149</v>
      </c>
      <c r="G293" s="253">
        <f>Dat_02!E292</f>
        <v>123.04180331015149</v>
      </c>
      <c r="I293" s="254">
        <f>Dat_02!G292</f>
        <v>0</v>
      </c>
      <c r="J293" s="266" t="str">
        <f>IF(Dat_02!H292=0,"",Dat_02!H292)</f>
        <v/>
      </c>
    </row>
    <row r="294" spans="2:10">
      <c r="B294" s="250"/>
      <c r="C294" s="251" t="s">
        <v>453</v>
      </c>
      <c r="D294" s="250"/>
      <c r="E294" s="253">
        <f>Dat_02!C293</f>
        <v>77.748550899514484</v>
      </c>
      <c r="F294" s="253">
        <f>Dat_02!D293</f>
        <v>123.04180331015149</v>
      </c>
      <c r="G294" s="253">
        <f>Dat_02!E293</f>
        <v>77.748550899514484</v>
      </c>
      <c r="I294" s="254">
        <f>Dat_02!G293</f>
        <v>123.04180331015149</v>
      </c>
      <c r="J294" s="266" t="str">
        <f>IF(Dat_02!H293=0,"",Dat_02!H293)</f>
        <v/>
      </c>
    </row>
    <row r="295" spans="2:10">
      <c r="B295" s="250"/>
      <c r="C295" s="251" t="s">
        <v>454</v>
      </c>
      <c r="D295" s="250"/>
      <c r="E295" s="253">
        <f>Dat_02!C294</f>
        <v>60.013906629521927</v>
      </c>
      <c r="F295" s="253">
        <f>Dat_02!D294</f>
        <v>123.04180331015149</v>
      </c>
      <c r="G295" s="253">
        <f>Dat_02!E294</f>
        <v>60.013906629521927</v>
      </c>
      <c r="I295" s="254">
        <f>Dat_02!G294</f>
        <v>0</v>
      </c>
      <c r="J295" s="266" t="str">
        <f>IF(Dat_02!H294=0,"",Dat_02!H294)</f>
        <v/>
      </c>
    </row>
    <row r="296" spans="2:10">
      <c r="B296" s="250"/>
      <c r="C296" s="251" t="s">
        <v>455</v>
      </c>
      <c r="D296" s="250"/>
      <c r="E296" s="253">
        <f>Dat_02!C295</f>
        <v>83.613772823518204</v>
      </c>
      <c r="F296" s="253">
        <f>Dat_02!D295</f>
        <v>123.04180331015149</v>
      </c>
      <c r="G296" s="253">
        <f>Dat_02!E295</f>
        <v>83.613772823518204</v>
      </c>
      <c r="I296" s="254">
        <f>Dat_02!G295</f>
        <v>0</v>
      </c>
      <c r="J296" s="266" t="str">
        <f>IF(Dat_02!H295=0,"",Dat_02!H295)</f>
        <v/>
      </c>
    </row>
    <row r="297" spans="2:10">
      <c r="B297" s="250"/>
      <c r="C297" s="251" t="s">
        <v>456</v>
      </c>
      <c r="D297" s="250"/>
      <c r="E297" s="253">
        <f>Dat_02!C296</f>
        <v>108.03518642952007</v>
      </c>
      <c r="F297" s="253">
        <f>Dat_02!D296</f>
        <v>123.04180331015149</v>
      </c>
      <c r="G297" s="253">
        <f>Dat_02!E296</f>
        <v>108.03518642952007</v>
      </c>
      <c r="I297" s="254">
        <f>Dat_02!G296</f>
        <v>0</v>
      </c>
      <c r="J297" s="266" t="str">
        <f>IF(Dat_02!H296=0,"",Dat_02!H296)</f>
        <v/>
      </c>
    </row>
    <row r="298" spans="2:10">
      <c r="B298" s="250"/>
      <c r="C298" s="251" t="s">
        <v>457</v>
      </c>
      <c r="D298" s="250"/>
      <c r="E298" s="253">
        <f>Dat_02!C297</f>
        <v>106.5013032588887</v>
      </c>
      <c r="F298" s="253">
        <f>Dat_02!D297</f>
        <v>123.04180331015149</v>
      </c>
      <c r="G298" s="253">
        <f>Dat_02!E297</f>
        <v>106.5013032588887</v>
      </c>
      <c r="I298" s="254">
        <f>Dat_02!G297</f>
        <v>0</v>
      </c>
      <c r="J298" s="266" t="str">
        <f>IF(Dat_02!H297=0,"",Dat_02!H297)</f>
        <v/>
      </c>
    </row>
    <row r="299" spans="2:10">
      <c r="B299" s="250"/>
      <c r="C299" s="251" t="s">
        <v>458</v>
      </c>
      <c r="D299" s="250"/>
      <c r="E299" s="253">
        <f>Dat_02!C298</f>
        <v>108.2347364308887</v>
      </c>
      <c r="F299" s="253">
        <f>Dat_02!D298</f>
        <v>123.04180331015149</v>
      </c>
      <c r="G299" s="253">
        <f>Dat_02!E298</f>
        <v>108.2347364308887</v>
      </c>
      <c r="I299" s="254">
        <f>Dat_02!G298</f>
        <v>0</v>
      </c>
      <c r="J299" s="266" t="str">
        <f>IF(Dat_02!H298=0,"",Dat_02!H298)</f>
        <v/>
      </c>
    </row>
    <row r="300" spans="2:10">
      <c r="B300" s="250"/>
      <c r="C300" s="251" t="s">
        <v>459</v>
      </c>
      <c r="D300" s="250"/>
      <c r="E300" s="253">
        <f>Dat_02!C299</f>
        <v>96.360344498890569</v>
      </c>
      <c r="F300" s="253">
        <f>Dat_02!D299</f>
        <v>123.04180331015149</v>
      </c>
      <c r="G300" s="253">
        <f>Dat_02!E299</f>
        <v>96.360344498890569</v>
      </c>
      <c r="I300" s="254">
        <f>Dat_02!G299</f>
        <v>0</v>
      </c>
      <c r="J300" s="266" t="str">
        <f>IF(Dat_02!H299=0,"",Dat_02!H299)</f>
        <v/>
      </c>
    </row>
    <row r="301" spans="2:10">
      <c r="B301" s="250"/>
      <c r="C301" s="251" t="s">
        <v>460</v>
      </c>
      <c r="D301" s="250"/>
      <c r="E301" s="253">
        <f>Dat_02!C300</f>
        <v>87.226799430888704</v>
      </c>
      <c r="F301" s="253">
        <f>Dat_02!D300</f>
        <v>123.04180331015149</v>
      </c>
      <c r="G301" s="253">
        <f>Dat_02!E300</f>
        <v>87.226799430888704</v>
      </c>
      <c r="I301" s="254">
        <f>Dat_02!G300</f>
        <v>0</v>
      </c>
      <c r="J301" s="266" t="str">
        <f>IF(Dat_02!H300=0,"",Dat_02!H300)</f>
        <v/>
      </c>
    </row>
    <row r="302" spans="2:10">
      <c r="B302" s="250"/>
      <c r="C302" s="251" t="s">
        <v>461</v>
      </c>
      <c r="D302" s="250"/>
      <c r="E302" s="253">
        <f>Dat_02!C301</f>
        <v>70.259251382890568</v>
      </c>
      <c r="F302" s="253">
        <f>Dat_02!D301</f>
        <v>123.04180331015149</v>
      </c>
      <c r="G302" s="253">
        <f>Dat_02!E301</f>
        <v>70.259251382890568</v>
      </c>
      <c r="I302" s="254">
        <f>Dat_02!G301</f>
        <v>0</v>
      </c>
      <c r="J302" s="266" t="str">
        <f>IF(Dat_02!H301=0,"",Dat_02!H301)</f>
        <v/>
      </c>
    </row>
    <row r="303" spans="2:10">
      <c r="B303" s="250"/>
      <c r="C303" s="251" t="s">
        <v>462</v>
      </c>
      <c r="D303" s="250"/>
      <c r="E303" s="253">
        <f>Dat_02!C302</f>
        <v>100.42025046088871</v>
      </c>
      <c r="F303" s="253">
        <f>Dat_02!D302</f>
        <v>123.04180331015149</v>
      </c>
      <c r="G303" s="253">
        <f>Dat_02!E302</f>
        <v>100.42025046088871</v>
      </c>
      <c r="I303" s="254">
        <f>Dat_02!G302</f>
        <v>0</v>
      </c>
      <c r="J303" s="266" t="str">
        <f>IF(Dat_02!H302=0,"",Dat_02!H302)</f>
        <v/>
      </c>
    </row>
    <row r="304" spans="2:10">
      <c r="B304" s="250"/>
      <c r="C304" s="251" t="s">
        <v>463</v>
      </c>
      <c r="D304" s="250"/>
      <c r="E304" s="253">
        <f>Dat_02!C303</f>
        <v>64.318272080890566</v>
      </c>
      <c r="F304" s="253">
        <f>Dat_02!D303</f>
        <v>123.04180331015149</v>
      </c>
      <c r="G304" s="253">
        <f>Dat_02!E303</f>
        <v>64.318272080890566</v>
      </c>
      <c r="I304" s="254">
        <f>Dat_02!G303</f>
        <v>0</v>
      </c>
      <c r="J304" s="266" t="str">
        <f>IF(Dat_02!H303=0,"",Dat_02!H303)</f>
        <v/>
      </c>
    </row>
    <row r="305" spans="2:10">
      <c r="B305" s="250"/>
      <c r="C305" s="251" t="s">
        <v>464</v>
      </c>
      <c r="D305" s="250"/>
      <c r="E305" s="253">
        <f>Dat_02!C304</f>
        <v>73.964610691030188</v>
      </c>
      <c r="F305" s="253">
        <f>Dat_02!D304</f>
        <v>123.04180331015149</v>
      </c>
      <c r="G305" s="253">
        <f>Dat_02!E304</f>
        <v>73.964610691030188</v>
      </c>
      <c r="I305" s="254">
        <f>Dat_02!G304</f>
        <v>0</v>
      </c>
      <c r="J305" s="266" t="str">
        <f>IF(Dat_02!H304=0,"",Dat_02!H304)</f>
        <v/>
      </c>
    </row>
    <row r="306" spans="2:10">
      <c r="B306" s="250"/>
      <c r="C306" s="251" t="s">
        <v>465</v>
      </c>
      <c r="D306" s="250"/>
      <c r="E306" s="253">
        <f>Dat_02!C305</f>
        <v>62.857266969033908</v>
      </c>
      <c r="F306" s="253">
        <f>Dat_02!D305</f>
        <v>123.04180331015149</v>
      </c>
      <c r="G306" s="253">
        <f>Dat_02!E305</f>
        <v>62.857266969033908</v>
      </c>
      <c r="I306" s="254">
        <f>Dat_02!G305</f>
        <v>0</v>
      </c>
      <c r="J306" s="266" t="str">
        <f>IF(Dat_02!H305=0,"",Dat_02!H305)</f>
        <v/>
      </c>
    </row>
    <row r="307" spans="2:10">
      <c r="B307" s="250"/>
      <c r="C307" s="251" t="s">
        <v>466</v>
      </c>
      <c r="D307" s="250"/>
      <c r="E307" s="253">
        <f>Dat_02!C306</f>
        <v>77.917479185033912</v>
      </c>
      <c r="F307" s="253">
        <f>Dat_02!D306</f>
        <v>123.04180331015149</v>
      </c>
      <c r="G307" s="253">
        <f>Dat_02!E306</f>
        <v>77.917479185033912</v>
      </c>
      <c r="I307" s="254">
        <f>Dat_02!G306</f>
        <v>0</v>
      </c>
      <c r="J307" s="266" t="str">
        <f>IF(Dat_02!H306=0,"",Dat_02!H306)</f>
        <v/>
      </c>
    </row>
    <row r="308" spans="2:10">
      <c r="B308" s="252" t="s">
        <v>467</v>
      </c>
      <c r="C308" s="257" t="s">
        <v>468</v>
      </c>
      <c r="D308" s="250"/>
      <c r="E308" s="253">
        <f>Dat_02!C307</f>
        <v>37.532935961032045</v>
      </c>
      <c r="F308" s="253">
        <f>Dat_02!D307</f>
        <v>123.04180331015149</v>
      </c>
      <c r="G308" s="253">
        <f>Dat_02!E307</f>
        <v>37.532935961032045</v>
      </c>
      <c r="I308" s="254">
        <f>Dat_02!G307</f>
        <v>0</v>
      </c>
      <c r="J308" s="266" t="str">
        <f>IF(Dat_02!H307=0,"",Dat_02!H307)</f>
        <v/>
      </c>
    </row>
    <row r="309" spans="2:10">
      <c r="B309" s="250"/>
      <c r="C309" s="251" t="s">
        <v>469</v>
      </c>
      <c r="D309" s="252"/>
      <c r="E309" s="253">
        <f>Dat_02!C308</f>
        <v>43.039529777033913</v>
      </c>
      <c r="F309" s="253">
        <f>Dat_02!D308</f>
        <v>132.5377482022528</v>
      </c>
      <c r="G309" s="253">
        <f>Dat_02!E308</f>
        <v>43.039529777033913</v>
      </c>
      <c r="I309" s="254">
        <f>Dat_02!G308</f>
        <v>0</v>
      </c>
      <c r="J309" s="266" t="str">
        <f>IF(Dat_02!H308=0,"",Dat_02!H308)</f>
        <v/>
      </c>
    </row>
    <row r="310" spans="2:10">
      <c r="B310" s="250"/>
      <c r="C310" s="251" t="s">
        <v>470</v>
      </c>
      <c r="D310" s="252"/>
      <c r="E310" s="253">
        <f>Dat_02!C309</f>
        <v>76.244454159032045</v>
      </c>
      <c r="F310" s="253">
        <f>Dat_02!D309</f>
        <v>132.5377482022528</v>
      </c>
      <c r="G310" s="253">
        <f>Dat_02!E309</f>
        <v>76.244454159032045</v>
      </c>
      <c r="I310" s="254">
        <f>Dat_02!G309</f>
        <v>0</v>
      </c>
      <c r="J310" s="266" t="str">
        <f>IF(Dat_02!H309=0,"",Dat_02!H309)</f>
        <v/>
      </c>
    </row>
    <row r="311" spans="2:10">
      <c r="B311" s="250"/>
      <c r="C311" s="251" t="s">
        <v>471</v>
      </c>
      <c r="D311" s="250"/>
      <c r="E311" s="253">
        <f>Dat_02!C310</f>
        <v>77.843419835033913</v>
      </c>
      <c r="F311" s="253">
        <f>Dat_02!D310</f>
        <v>132.5377482022528</v>
      </c>
      <c r="G311" s="253">
        <f>Dat_02!E310</f>
        <v>77.843419835033913</v>
      </c>
      <c r="I311" s="254">
        <f>Dat_02!G310</f>
        <v>0</v>
      </c>
      <c r="J311" s="266" t="str">
        <f>IF(Dat_02!H310=0,"",Dat_02!H310)</f>
        <v/>
      </c>
    </row>
    <row r="312" spans="2:10">
      <c r="B312" s="250"/>
      <c r="C312" s="251" t="s">
        <v>472</v>
      </c>
      <c r="D312" s="250"/>
      <c r="E312" s="253">
        <f>Dat_02!C311</f>
        <v>163.05209390284128</v>
      </c>
      <c r="F312" s="253">
        <f>Dat_02!D311</f>
        <v>132.5377482022528</v>
      </c>
      <c r="G312" s="253">
        <f>Dat_02!E311</f>
        <v>132.5377482022528</v>
      </c>
      <c r="I312" s="254">
        <f>Dat_02!G311</f>
        <v>0</v>
      </c>
      <c r="J312" s="266" t="str">
        <f>IF(Dat_02!H311=0,"",Dat_02!H311)</f>
        <v/>
      </c>
    </row>
    <row r="313" spans="2:10">
      <c r="B313" s="250"/>
      <c r="C313" s="251" t="s">
        <v>473</v>
      </c>
      <c r="D313" s="250"/>
      <c r="E313" s="253">
        <f>Dat_02!C312</f>
        <v>152.76160582284314</v>
      </c>
      <c r="F313" s="253">
        <f>Dat_02!D312</f>
        <v>132.5377482022528</v>
      </c>
      <c r="G313" s="253">
        <f>Dat_02!E312</f>
        <v>132.5377482022528</v>
      </c>
      <c r="I313" s="254">
        <f>Dat_02!G312</f>
        <v>0</v>
      </c>
      <c r="J313" s="266" t="str">
        <f>IF(Dat_02!H312=0,"",Dat_02!H312)</f>
        <v/>
      </c>
    </row>
    <row r="314" spans="2:10">
      <c r="B314" s="250"/>
      <c r="C314" s="251" t="s">
        <v>474</v>
      </c>
      <c r="D314" s="250"/>
      <c r="E314" s="253">
        <f>Dat_02!C313</f>
        <v>160.05175500883942</v>
      </c>
      <c r="F314" s="253">
        <f>Dat_02!D313</f>
        <v>132.5377482022528</v>
      </c>
      <c r="G314" s="253">
        <f>Dat_02!E313</f>
        <v>132.5377482022528</v>
      </c>
      <c r="I314" s="254">
        <f>Dat_02!G313</f>
        <v>0</v>
      </c>
      <c r="J314" s="266" t="str">
        <f>IF(Dat_02!H313=0,"",Dat_02!H313)</f>
        <v/>
      </c>
    </row>
    <row r="315" spans="2:10">
      <c r="B315" s="250"/>
      <c r="C315" s="251" t="s">
        <v>475</v>
      </c>
      <c r="D315" s="250"/>
      <c r="E315" s="253">
        <f>Dat_02!C314</f>
        <v>163.16362224284316</v>
      </c>
      <c r="F315" s="253">
        <f>Dat_02!D314</f>
        <v>132.5377482022528</v>
      </c>
      <c r="G315" s="253">
        <f>Dat_02!E314</f>
        <v>132.5377482022528</v>
      </c>
      <c r="I315" s="254">
        <f>Dat_02!G314</f>
        <v>0</v>
      </c>
      <c r="J315" s="266" t="str">
        <f>IF(Dat_02!H314=0,"",Dat_02!H314)</f>
        <v/>
      </c>
    </row>
    <row r="316" spans="2:10">
      <c r="B316" s="250"/>
      <c r="C316" s="251" t="s">
        <v>476</v>
      </c>
      <c r="D316" s="250"/>
      <c r="E316" s="253">
        <f>Dat_02!C315</f>
        <v>160.07142046084127</v>
      </c>
      <c r="F316" s="253">
        <f>Dat_02!D315</f>
        <v>132.5377482022528</v>
      </c>
      <c r="G316" s="253">
        <f>Dat_02!E315</f>
        <v>132.5377482022528</v>
      </c>
      <c r="I316" s="254">
        <f>Dat_02!G315</f>
        <v>0</v>
      </c>
      <c r="J316" s="266" t="str">
        <f>IF(Dat_02!H315=0,"",Dat_02!H315)</f>
        <v/>
      </c>
    </row>
    <row r="317" spans="2:10">
      <c r="B317" s="250"/>
      <c r="C317" s="251" t="s">
        <v>477</v>
      </c>
      <c r="D317" s="250"/>
      <c r="E317" s="253">
        <f>Dat_02!C316</f>
        <v>178.92617121883941</v>
      </c>
      <c r="F317" s="253">
        <f>Dat_02!D316</f>
        <v>132.5377482022528</v>
      </c>
      <c r="G317" s="253">
        <f>Dat_02!E316</f>
        <v>132.5377482022528</v>
      </c>
      <c r="I317" s="254">
        <f>Dat_02!G316</f>
        <v>0</v>
      </c>
      <c r="J317" s="266" t="str">
        <f>IF(Dat_02!H316=0,"",Dat_02!H316)</f>
        <v/>
      </c>
    </row>
    <row r="318" spans="2:10">
      <c r="B318" s="250"/>
      <c r="C318" s="251" t="s">
        <v>478</v>
      </c>
      <c r="D318" s="250"/>
      <c r="E318" s="253">
        <f>Dat_02!C317</f>
        <v>190.49460300084314</v>
      </c>
      <c r="F318" s="253">
        <f>Dat_02!D317</f>
        <v>132.5377482022528</v>
      </c>
      <c r="G318" s="253">
        <f>Dat_02!E317</f>
        <v>132.5377482022528</v>
      </c>
      <c r="I318" s="254">
        <f>Dat_02!G317</f>
        <v>0</v>
      </c>
      <c r="J318" s="266" t="str">
        <f>IF(Dat_02!H317=0,"",Dat_02!H317)</f>
        <v/>
      </c>
    </row>
    <row r="319" spans="2:10">
      <c r="B319" s="250"/>
      <c r="C319" s="251" t="s">
        <v>479</v>
      </c>
      <c r="D319" s="250"/>
      <c r="E319" s="253">
        <f>Dat_02!C318</f>
        <v>136.67992481660988</v>
      </c>
      <c r="F319" s="253">
        <f>Dat_02!D318</f>
        <v>132.5377482022528</v>
      </c>
      <c r="G319" s="253">
        <f>Dat_02!E318</f>
        <v>132.5377482022528</v>
      </c>
      <c r="I319" s="254">
        <f>Dat_02!G318</f>
        <v>0</v>
      </c>
      <c r="J319" s="266" t="str">
        <f>IF(Dat_02!H318=0,"",Dat_02!H318)</f>
        <v/>
      </c>
    </row>
    <row r="320" spans="2:10">
      <c r="B320" s="250"/>
      <c r="C320" s="251" t="s">
        <v>480</v>
      </c>
      <c r="D320" s="250"/>
      <c r="E320" s="253">
        <f>Dat_02!C319</f>
        <v>137.02557728860987</v>
      </c>
      <c r="F320" s="253">
        <f>Dat_02!D319</f>
        <v>132.5377482022528</v>
      </c>
      <c r="G320" s="253">
        <f>Dat_02!E319</f>
        <v>132.5377482022528</v>
      </c>
      <c r="I320" s="254">
        <f>Dat_02!G319</f>
        <v>0</v>
      </c>
      <c r="J320" s="266" t="str">
        <f>IF(Dat_02!H319=0,"",Dat_02!H319)</f>
        <v/>
      </c>
    </row>
    <row r="321" spans="2:10">
      <c r="B321" s="250"/>
      <c r="C321" s="251" t="s">
        <v>481</v>
      </c>
      <c r="D321" s="250"/>
      <c r="E321" s="253">
        <f>Dat_02!C320</f>
        <v>118.55393463660988</v>
      </c>
      <c r="F321" s="253">
        <f>Dat_02!D320</f>
        <v>132.5377482022528</v>
      </c>
      <c r="G321" s="253">
        <f>Dat_02!E320</f>
        <v>118.55393463660988</v>
      </c>
      <c r="I321" s="254">
        <f>Dat_02!G320</f>
        <v>0</v>
      </c>
      <c r="J321" s="266" t="str">
        <f>IF(Dat_02!H320=0,"",Dat_02!H320)</f>
        <v/>
      </c>
    </row>
    <row r="322" spans="2:10">
      <c r="B322" s="250"/>
      <c r="C322" s="251" t="s">
        <v>482</v>
      </c>
      <c r="D322" s="250"/>
      <c r="E322" s="253">
        <f>Dat_02!C321</f>
        <v>117.25418945660802</v>
      </c>
      <c r="F322" s="253">
        <f>Dat_02!D321</f>
        <v>132.5377482022528</v>
      </c>
      <c r="G322" s="253">
        <f>Dat_02!E321</f>
        <v>117.25418945660802</v>
      </c>
      <c r="I322" s="254">
        <f>Dat_02!G321</f>
        <v>0</v>
      </c>
      <c r="J322" s="266" t="str">
        <f>IF(Dat_02!H321=0,"",Dat_02!H321)</f>
        <v/>
      </c>
    </row>
    <row r="323" spans="2:10">
      <c r="B323" s="250"/>
      <c r="C323" s="251" t="s">
        <v>483</v>
      </c>
      <c r="D323" s="250"/>
      <c r="E323" s="253">
        <f>Dat_02!C322</f>
        <v>86.322522016609867</v>
      </c>
      <c r="F323" s="253">
        <f>Dat_02!D322</f>
        <v>132.5377482022528</v>
      </c>
      <c r="G323" s="253">
        <f>Dat_02!E322</f>
        <v>86.322522016609867</v>
      </c>
      <c r="I323" s="254">
        <f>Dat_02!G322</f>
        <v>132.5377482022528</v>
      </c>
      <c r="J323" s="266" t="str">
        <f>IF(Dat_02!H322=0,"",Dat_02!H322)</f>
        <v/>
      </c>
    </row>
    <row r="324" spans="2:10">
      <c r="B324" s="250"/>
      <c r="C324" s="251" t="s">
        <v>484</v>
      </c>
      <c r="D324" s="250"/>
      <c r="E324" s="253">
        <f>Dat_02!C323</f>
        <v>108.79487328660987</v>
      </c>
      <c r="F324" s="253">
        <f>Dat_02!D323</f>
        <v>132.5377482022528</v>
      </c>
      <c r="G324" s="253">
        <f>Dat_02!E323</f>
        <v>108.79487328660987</v>
      </c>
      <c r="I324" s="254">
        <f>Dat_02!G323</f>
        <v>0</v>
      </c>
      <c r="J324" s="266" t="str">
        <f>IF(Dat_02!H323=0,"",Dat_02!H323)</f>
        <v/>
      </c>
    </row>
    <row r="325" spans="2:10">
      <c r="B325" s="250"/>
      <c r="C325" s="251" t="s">
        <v>485</v>
      </c>
      <c r="D325" s="250"/>
      <c r="E325" s="253">
        <f>Dat_02!C324</f>
        <v>108.812172970608</v>
      </c>
      <c r="F325" s="253">
        <f>Dat_02!D324</f>
        <v>132.5377482022528</v>
      </c>
      <c r="G325" s="253">
        <f>Dat_02!E324</f>
        <v>108.812172970608</v>
      </c>
      <c r="I325" s="254">
        <f>Dat_02!G324</f>
        <v>0</v>
      </c>
      <c r="J325" s="266" t="str">
        <f>IF(Dat_02!H324=0,"",Dat_02!H324)</f>
        <v/>
      </c>
    </row>
    <row r="326" spans="2:10">
      <c r="B326" s="250"/>
      <c r="C326" s="251" t="s">
        <v>486</v>
      </c>
      <c r="D326" s="250"/>
      <c r="E326" s="253">
        <f>Dat_02!C325</f>
        <v>170.31193099034408</v>
      </c>
      <c r="F326" s="253">
        <f>Dat_02!D325</f>
        <v>132.5377482022528</v>
      </c>
      <c r="G326" s="253">
        <f>Dat_02!E325</f>
        <v>132.5377482022528</v>
      </c>
      <c r="I326" s="254">
        <f>Dat_02!G325</f>
        <v>0</v>
      </c>
      <c r="J326" s="266" t="str">
        <f>IF(Dat_02!H325=0,"",Dat_02!H325)</f>
        <v/>
      </c>
    </row>
    <row r="327" spans="2:10">
      <c r="B327" s="250"/>
      <c r="C327" s="251" t="s">
        <v>487</v>
      </c>
      <c r="D327" s="250"/>
      <c r="E327" s="253">
        <f>Dat_02!C326</f>
        <v>159.99040792434593</v>
      </c>
      <c r="F327" s="253">
        <f>Dat_02!D326</f>
        <v>132.5377482022528</v>
      </c>
      <c r="G327" s="253">
        <f>Dat_02!E326</f>
        <v>132.5377482022528</v>
      </c>
      <c r="I327" s="254">
        <f>Dat_02!G326</f>
        <v>0</v>
      </c>
      <c r="J327" s="266" t="str">
        <f>IF(Dat_02!H326=0,"",Dat_02!H326)</f>
        <v/>
      </c>
    </row>
    <row r="328" spans="2:10">
      <c r="B328" s="250"/>
      <c r="C328" s="251" t="s">
        <v>488</v>
      </c>
      <c r="D328" s="250"/>
      <c r="E328" s="253">
        <f>Dat_02!C327</f>
        <v>155.44645036034223</v>
      </c>
      <c r="F328" s="253">
        <f>Dat_02!D327</f>
        <v>132.5377482022528</v>
      </c>
      <c r="G328" s="253">
        <f>Dat_02!E327</f>
        <v>132.5377482022528</v>
      </c>
      <c r="I328" s="254">
        <f>Dat_02!G327</f>
        <v>0</v>
      </c>
      <c r="J328" s="266" t="str">
        <f>IF(Dat_02!H327=0,"",Dat_02!H327)</f>
        <v/>
      </c>
    </row>
    <row r="329" spans="2:10">
      <c r="B329" s="250"/>
      <c r="C329" s="251" t="s">
        <v>489</v>
      </c>
      <c r="D329" s="250"/>
      <c r="E329" s="253">
        <f>Dat_02!C328</f>
        <v>144.9697089303441</v>
      </c>
      <c r="F329" s="253">
        <f>Dat_02!D328</f>
        <v>132.5377482022528</v>
      </c>
      <c r="G329" s="253">
        <f>Dat_02!E328</f>
        <v>132.5377482022528</v>
      </c>
      <c r="I329" s="254">
        <f>Dat_02!G328</f>
        <v>0</v>
      </c>
      <c r="J329" s="266" t="str">
        <f>IF(Dat_02!H328=0,"",Dat_02!H328)</f>
        <v/>
      </c>
    </row>
    <row r="330" spans="2:10">
      <c r="B330" s="250"/>
      <c r="C330" s="251" t="s">
        <v>490</v>
      </c>
      <c r="D330" s="250"/>
      <c r="E330" s="253">
        <f>Dat_02!C329</f>
        <v>137.91300055034407</v>
      </c>
      <c r="F330" s="253">
        <f>Dat_02!D329</f>
        <v>132.5377482022528</v>
      </c>
      <c r="G330" s="253">
        <f>Dat_02!E329</f>
        <v>132.5377482022528</v>
      </c>
      <c r="I330" s="254">
        <f>Dat_02!G329</f>
        <v>0</v>
      </c>
      <c r="J330" s="266" t="str">
        <f>IF(Dat_02!H329=0,"",Dat_02!H329)</f>
        <v/>
      </c>
    </row>
    <row r="331" spans="2:10">
      <c r="B331" s="250"/>
      <c r="C331" s="251" t="s">
        <v>491</v>
      </c>
      <c r="D331" s="250"/>
      <c r="E331" s="253">
        <f>Dat_02!C330</f>
        <v>145.77009761034591</v>
      </c>
      <c r="F331" s="253">
        <f>Dat_02!D330</f>
        <v>132.5377482022528</v>
      </c>
      <c r="G331" s="253">
        <f>Dat_02!E330</f>
        <v>132.5377482022528</v>
      </c>
      <c r="I331" s="254">
        <f>Dat_02!G330</f>
        <v>0</v>
      </c>
      <c r="J331" s="266" t="str">
        <f>IF(Dat_02!H330=0,"",Dat_02!H330)</f>
        <v/>
      </c>
    </row>
    <row r="332" spans="2:10">
      <c r="B332" s="250"/>
      <c r="C332" s="251" t="s">
        <v>492</v>
      </c>
      <c r="D332" s="250"/>
      <c r="E332" s="253">
        <f>Dat_02!C331</f>
        <v>140.19596647034223</v>
      </c>
      <c r="F332" s="253">
        <f>Dat_02!D331</f>
        <v>132.5377482022528</v>
      </c>
      <c r="G332" s="253">
        <f>Dat_02!E331</f>
        <v>132.5377482022528</v>
      </c>
      <c r="I332" s="254">
        <f>Dat_02!G331</f>
        <v>0</v>
      </c>
      <c r="J332" s="266" t="str">
        <f>IF(Dat_02!H331=0,"",Dat_02!H331)</f>
        <v/>
      </c>
    </row>
    <row r="333" spans="2:10">
      <c r="B333" s="250"/>
      <c r="C333" s="251" t="s">
        <v>493</v>
      </c>
      <c r="D333" s="250"/>
      <c r="E333" s="253">
        <f>Dat_02!C332</f>
        <v>112.95008632969642</v>
      </c>
      <c r="F333" s="253">
        <f>Dat_02!D332</f>
        <v>132.5377482022528</v>
      </c>
      <c r="G333" s="253">
        <f>Dat_02!E332</f>
        <v>112.95008632969642</v>
      </c>
      <c r="I333" s="254">
        <f>Dat_02!G332</f>
        <v>0</v>
      </c>
      <c r="J333" s="266" t="str">
        <f>IF(Dat_02!H332=0,"",Dat_02!H332)</f>
        <v/>
      </c>
    </row>
    <row r="334" spans="2:10">
      <c r="B334" s="250"/>
      <c r="C334" s="251" t="s">
        <v>494</v>
      </c>
      <c r="D334" s="250"/>
      <c r="E334" s="253">
        <f>Dat_02!C333</f>
        <v>71.459392169694567</v>
      </c>
      <c r="F334" s="253">
        <f>Dat_02!D333</f>
        <v>132.5377482022528</v>
      </c>
      <c r="G334" s="253">
        <f>Dat_02!E333</f>
        <v>71.459392169694567</v>
      </c>
      <c r="I334" s="254">
        <f>Dat_02!G333</f>
        <v>0</v>
      </c>
      <c r="J334" s="266" t="str">
        <f>IF(Dat_02!H333=0,"",Dat_02!H333)</f>
        <v/>
      </c>
    </row>
    <row r="335" spans="2:10">
      <c r="B335" s="250"/>
      <c r="C335" s="251" t="s">
        <v>495</v>
      </c>
      <c r="D335" s="250"/>
      <c r="E335" s="253">
        <f>Dat_02!C334</f>
        <v>92.539262263694553</v>
      </c>
      <c r="F335" s="253">
        <f>Dat_02!D334</f>
        <v>132.5377482022528</v>
      </c>
      <c r="G335" s="253">
        <f>Dat_02!E334</f>
        <v>92.539262263694553</v>
      </c>
      <c r="I335" s="254">
        <f>Dat_02!G334</f>
        <v>0</v>
      </c>
      <c r="J335" s="266" t="str">
        <f>IF(Dat_02!H334=0,"",Dat_02!H334)</f>
        <v/>
      </c>
    </row>
    <row r="336" spans="2:10">
      <c r="B336" s="250"/>
      <c r="C336" s="251" t="s">
        <v>496</v>
      </c>
      <c r="D336" s="250"/>
      <c r="E336" s="253">
        <f>Dat_02!C335</f>
        <v>91.944969359692692</v>
      </c>
      <c r="F336" s="253">
        <f>Dat_02!D335</f>
        <v>132.5377482022528</v>
      </c>
      <c r="G336" s="253">
        <f>Dat_02!E335</f>
        <v>91.944969359692692</v>
      </c>
      <c r="I336" s="254">
        <f>Dat_02!G335</f>
        <v>0</v>
      </c>
      <c r="J336" s="266" t="str">
        <f>IF(Dat_02!H335=0,"",Dat_02!H335)</f>
        <v/>
      </c>
    </row>
    <row r="337" spans="2:10">
      <c r="B337" s="250"/>
      <c r="C337" s="251" t="s">
        <v>497</v>
      </c>
      <c r="D337" s="250"/>
      <c r="E337" s="253">
        <f>Dat_02!C336</f>
        <v>39.289153359696428</v>
      </c>
      <c r="F337" s="253">
        <f>Dat_02!D336</f>
        <v>132.5377482022528</v>
      </c>
      <c r="G337" s="253">
        <f>Dat_02!E336</f>
        <v>39.289153359696428</v>
      </c>
      <c r="I337" s="254">
        <f>Dat_02!G336</f>
        <v>0</v>
      </c>
      <c r="J337" s="266" t="str">
        <f>IF(Dat_02!H336=0,"",Dat_02!H336)</f>
        <v/>
      </c>
    </row>
    <row r="338" spans="2:10">
      <c r="B338" s="252" t="s">
        <v>498</v>
      </c>
      <c r="C338" s="257" t="s">
        <v>499</v>
      </c>
      <c r="D338" s="250"/>
      <c r="E338" s="253">
        <f>Dat_02!C337</f>
        <v>46.053009759694561</v>
      </c>
      <c r="F338" s="253">
        <f>Dat_02!D337</f>
        <v>132.5377482022528</v>
      </c>
      <c r="G338" s="253">
        <f>Dat_02!E337</f>
        <v>46.053009759694561</v>
      </c>
      <c r="I338" s="254">
        <f>Dat_02!G337</f>
        <v>0</v>
      </c>
      <c r="J338" s="266" t="str">
        <f>IF(Dat_02!H337=0,"",Dat_02!H337)</f>
        <v/>
      </c>
    </row>
    <row r="339" spans="2:10">
      <c r="B339" s="250"/>
      <c r="C339" s="251" t="s">
        <v>500</v>
      </c>
      <c r="D339" s="252"/>
      <c r="E339" s="253">
        <f>Dat_02!C338</f>
        <v>51.324465719692697</v>
      </c>
      <c r="F339" s="253">
        <f>Dat_02!D338</f>
        <v>132.5377482022528</v>
      </c>
      <c r="G339" s="253">
        <f>Dat_02!E338</f>
        <v>51.324465719692697</v>
      </c>
      <c r="I339" s="254">
        <f>Dat_02!G338</f>
        <v>0</v>
      </c>
      <c r="J339" s="266" t="str">
        <f>IF(Dat_02!H338=0,"",Dat_02!H338)</f>
        <v/>
      </c>
    </row>
    <row r="340" spans="2:10">
      <c r="B340" s="250"/>
      <c r="C340" s="251" t="s">
        <v>501</v>
      </c>
      <c r="D340" s="252"/>
      <c r="E340" s="253">
        <f>Dat_02!C339</f>
        <v>134.40659279593535</v>
      </c>
      <c r="F340" s="253">
        <f>Dat_02!D339</f>
        <v>129.30997561700028</v>
      </c>
      <c r="G340" s="253">
        <f>Dat_02!E339</f>
        <v>129.30997561700028</v>
      </c>
      <c r="I340" s="254">
        <f>Dat_02!G339</f>
        <v>0</v>
      </c>
      <c r="J340" s="266" t="str">
        <f>IF(Dat_02!H339=0,"",Dat_02!H339)</f>
        <v/>
      </c>
    </row>
    <row r="341" spans="2:10">
      <c r="B341" s="250"/>
      <c r="C341" s="251" t="s">
        <v>502</v>
      </c>
      <c r="D341" s="250"/>
      <c r="E341" s="253">
        <f>Dat_02!C340</f>
        <v>122.0069091599335</v>
      </c>
      <c r="F341" s="253">
        <f>Dat_02!D340</f>
        <v>129.30997561700028</v>
      </c>
      <c r="G341" s="253">
        <f>Dat_02!E340</f>
        <v>122.0069091599335</v>
      </c>
      <c r="I341" s="254">
        <f>Dat_02!G340</f>
        <v>0</v>
      </c>
      <c r="J341" s="266" t="str">
        <f>IF(Dat_02!H340=0,"",Dat_02!H340)</f>
        <v/>
      </c>
    </row>
    <row r="342" spans="2:10">
      <c r="B342" s="250"/>
      <c r="C342" s="251" t="s">
        <v>503</v>
      </c>
      <c r="D342" s="250"/>
      <c r="E342" s="253">
        <f>Dat_02!C341</f>
        <v>126.25075315593163</v>
      </c>
      <c r="F342" s="253">
        <f>Dat_02!D341</f>
        <v>129.30997561700028</v>
      </c>
      <c r="G342" s="253">
        <f>Dat_02!E341</f>
        <v>126.25075315593163</v>
      </c>
      <c r="I342" s="254">
        <f>Dat_02!G341</f>
        <v>0</v>
      </c>
      <c r="J342" s="266" t="str">
        <f>IF(Dat_02!H341=0,"",Dat_02!H341)</f>
        <v/>
      </c>
    </row>
    <row r="343" spans="2:10">
      <c r="B343" s="250"/>
      <c r="C343" s="251" t="s">
        <v>504</v>
      </c>
      <c r="D343" s="250"/>
      <c r="E343" s="253">
        <f>Dat_02!C342</f>
        <v>94.489316413935356</v>
      </c>
      <c r="F343" s="253">
        <f>Dat_02!D342</f>
        <v>129.30997561700028</v>
      </c>
      <c r="G343" s="253">
        <f>Dat_02!E342</f>
        <v>94.489316413935356</v>
      </c>
      <c r="I343" s="254">
        <f>Dat_02!G342</f>
        <v>0</v>
      </c>
      <c r="J343" s="266" t="str">
        <f>IF(Dat_02!H342=0,"",Dat_02!H342)</f>
        <v/>
      </c>
    </row>
    <row r="344" spans="2:10">
      <c r="B344" s="250"/>
      <c r="C344" s="251" t="s">
        <v>505</v>
      </c>
      <c r="D344" s="250"/>
      <c r="E344" s="253">
        <f>Dat_02!C343</f>
        <v>96.53956311593349</v>
      </c>
      <c r="F344" s="253">
        <f>Dat_02!D343</f>
        <v>129.30997561700028</v>
      </c>
      <c r="G344" s="253">
        <f>Dat_02!E343</f>
        <v>96.53956311593349</v>
      </c>
      <c r="I344" s="254">
        <f>Dat_02!G343</f>
        <v>0</v>
      </c>
      <c r="J344" s="266" t="str">
        <f>IF(Dat_02!H343=0,"",Dat_02!H343)</f>
        <v/>
      </c>
    </row>
    <row r="345" spans="2:10">
      <c r="B345" s="250"/>
      <c r="C345" s="251" t="s">
        <v>506</v>
      </c>
      <c r="D345" s="250"/>
      <c r="E345" s="253">
        <f>Dat_02!C344</f>
        <v>126.33065485393536</v>
      </c>
      <c r="F345" s="253">
        <f>Dat_02!D344</f>
        <v>129.30997561700028</v>
      </c>
      <c r="G345" s="253">
        <f>Dat_02!E344</f>
        <v>126.33065485393536</v>
      </c>
      <c r="I345" s="254">
        <f>Dat_02!G344</f>
        <v>0</v>
      </c>
      <c r="J345" s="266" t="str">
        <f>IF(Dat_02!H344=0,"",Dat_02!H344)</f>
        <v/>
      </c>
    </row>
    <row r="346" spans="2:10">
      <c r="B346" s="250"/>
      <c r="C346" s="251" t="s">
        <v>507</v>
      </c>
      <c r="D346" s="250"/>
      <c r="E346" s="253">
        <f>Dat_02!C345</f>
        <v>128.87499983592977</v>
      </c>
      <c r="F346" s="253">
        <f>Dat_02!D345</f>
        <v>129.30997561700028</v>
      </c>
      <c r="G346" s="253">
        <f>Dat_02!E345</f>
        <v>128.87499983592977</v>
      </c>
      <c r="I346" s="254">
        <f>Dat_02!G345</f>
        <v>0</v>
      </c>
      <c r="J346" s="266" t="str">
        <f>IF(Dat_02!H345=0,"",Dat_02!H345)</f>
        <v/>
      </c>
    </row>
    <row r="347" spans="2:10">
      <c r="B347" s="250"/>
      <c r="C347" s="251" t="s">
        <v>508</v>
      </c>
      <c r="D347" s="250"/>
      <c r="E347" s="253">
        <f>Dat_02!C346</f>
        <v>113.31731436710226</v>
      </c>
      <c r="F347" s="253">
        <f>Dat_02!D346</f>
        <v>129.30997561700028</v>
      </c>
      <c r="G347" s="253">
        <f>Dat_02!E346</f>
        <v>113.31731436710226</v>
      </c>
      <c r="I347" s="254">
        <f>Dat_02!G346</f>
        <v>0</v>
      </c>
      <c r="J347" s="266" t="str">
        <f>IF(Dat_02!H346=0,"",Dat_02!H346)</f>
        <v/>
      </c>
    </row>
    <row r="348" spans="2:10">
      <c r="B348" s="250"/>
      <c r="C348" s="251" t="s">
        <v>509</v>
      </c>
      <c r="D348" s="250"/>
      <c r="E348" s="253">
        <f>Dat_02!C347</f>
        <v>102.35404743509854</v>
      </c>
      <c r="F348" s="253">
        <f>Dat_02!D347</f>
        <v>129.30997561700028</v>
      </c>
      <c r="G348" s="253">
        <f>Dat_02!E347</f>
        <v>102.35404743509854</v>
      </c>
      <c r="I348" s="254">
        <f>Dat_02!G347</f>
        <v>0</v>
      </c>
      <c r="J348" s="266" t="str">
        <f>IF(Dat_02!H347=0,"",Dat_02!H347)</f>
        <v/>
      </c>
    </row>
    <row r="349" spans="2:10">
      <c r="B349" s="250"/>
      <c r="C349" s="251" t="s">
        <v>510</v>
      </c>
      <c r="D349" s="250"/>
      <c r="E349" s="253">
        <f>Dat_02!C348</f>
        <v>100.01533286510038</v>
      </c>
      <c r="F349" s="253">
        <f>Dat_02!D348</f>
        <v>129.30997561700028</v>
      </c>
      <c r="G349" s="253">
        <f>Dat_02!E348</f>
        <v>100.01533286510038</v>
      </c>
      <c r="I349" s="254">
        <f>Dat_02!G348</f>
        <v>0</v>
      </c>
      <c r="J349" s="266" t="str">
        <f>IF(Dat_02!H348=0,"",Dat_02!H348)</f>
        <v/>
      </c>
    </row>
    <row r="350" spans="2:10">
      <c r="B350" s="250"/>
      <c r="C350" s="251" t="s">
        <v>511</v>
      </c>
      <c r="D350" s="250"/>
      <c r="E350" s="253">
        <f>Dat_02!C349</f>
        <v>104.55949907910039</v>
      </c>
      <c r="F350" s="253">
        <f>Dat_02!D349</f>
        <v>129.30997561700028</v>
      </c>
      <c r="G350" s="253">
        <f>Dat_02!E349</f>
        <v>104.55949907910039</v>
      </c>
      <c r="I350" s="254">
        <f>Dat_02!G349</f>
        <v>0</v>
      </c>
      <c r="J350" s="266" t="str">
        <f>IF(Dat_02!H349=0,"",Dat_02!H349)</f>
        <v/>
      </c>
    </row>
    <row r="351" spans="2:10">
      <c r="B351" s="250"/>
      <c r="C351" s="251" t="s">
        <v>512</v>
      </c>
      <c r="D351" s="250"/>
      <c r="E351" s="253">
        <f>Dat_02!C350</f>
        <v>94.140893721100383</v>
      </c>
      <c r="F351" s="253">
        <f>Dat_02!D350</f>
        <v>129.30997561700028</v>
      </c>
      <c r="G351" s="253">
        <f>Dat_02!E350</f>
        <v>94.140893721100383</v>
      </c>
      <c r="I351" s="254">
        <f>Dat_02!G350</f>
        <v>0</v>
      </c>
      <c r="J351" s="266" t="str">
        <f>IF(Dat_02!H350=0,"",Dat_02!H350)</f>
        <v/>
      </c>
    </row>
    <row r="352" spans="2:10">
      <c r="B352" s="250"/>
      <c r="C352" s="251" t="s">
        <v>513</v>
      </c>
      <c r="D352" s="250"/>
      <c r="E352" s="253">
        <f>Dat_02!C351</f>
        <v>102.57515264509853</v>
      </c>
      <c r="F352" s="253">
        <f>Dat_02!D351</f>
        <v>129.30997561700028</v>
      </c>
      <c r="G352" s="253">
        <f>Dat_02!E351</f>
        <v>102.57515264509853</v>
      </c>
      <c r="I352" s="254">
        <f>Dat_02!G351</f>
        <v>0</v>
      </c>
      <c r="J352" s="266" t="str">
        <f>IF(Dat_02!H351=0,"",Dat_02!H351)</f>
        <v/>
      </c>
    </row>
    <row r="353" spans="2:10">
      <c r="B353" s="250"/>
      <c r="C353" s="251" t="s">
        <v>514</v>
      </c>
      <c r="D353" s="250"/>
      <c r="E353" s="253">
        <f>Dat_02!C352</f>
        <v>114.40299303509852</v>
      </c>
      <c r="F353" s="253">
        <f>Dat_02!D352</f>
        <v>129.30997561700028</v>
      </c>
      <c r="G353" s="253">
        <f>Dat_02!E352</f>
        <v>114.40299303509852</v>
      </c>
      <c r="I353" s="254">
        <f>Dat_02!G352</f>
        <v>0</v>
      </c>
      <c r="J353" s="266" t="str">
        <f>IF(Dat_02!H352=0,"",Dat_02!H352)</f>
        <v/>
      </c>
    </row>
    <row r="354" spans="2:10">
      <c r="B354" s="250"/>
      <c r="C354" s="251" t="s">
        <v>515</v>
      </c>
      <c r="D354" s="250"/>
      <c r="E354" s="253">
        <f>Dat_02!C353</f>
        <v>158.2809093619199</v>
      </c>
      <c r="F354" s="253">
        <f>Dat_02!D353</f>
        <v>129.30997561700028</v>
      </c>
      <c r="G354" s="253">
        <f>Dat_02!E353</f>
        <v>129.30997561700028</v>
      </c>
      <c r="I354" s="254">
        <f>Dat_02!G353</f>
        <v>129.30997561700028</v>
      </c>
      <c r="J354" s="266" t="str">
        <f>IF(Dat_02!H353=0,"",Dat_02!H353)</f>
        <v/>
      </c>
    </row>
    <row r="355" spans="2:10">
      <c r="B355" s="250"/>
      <c r="C355" s="251" t="s">
        <v>516</v>
      </c>
      <c r="D355" s="250"/>
      <c r="E355" s="253">
        <f>Dat_02!C354</f>
        <v>162.33230678391243</v>
      </c>
      <c r="F355" s="253">
        <f>Dat_02!D354</f>
        <v>129.30997561700028</v>
      </c>
      <c r="G355" s="253">
        <f>Dat_02!E354</f>
        <v>129.30997561700028</v>
      </c>
      <c r="I355" s="254">
        <f>Dat_02!G354</f>
        <v>0</v>
      </c>
      <c r="J355" s="266" t="str">
        <f>IF(Dat_02!H354=0,"",Dat_02!H354)</f>
        <v/>
      </c>
    </row>
    <row r="356" spans="2:10">
      <c r="B356" s="250"/>
      <c r="C356" s="251" t="s">
        <v>517</v>
      </c>
      <c r="D356" s="250"/>
      <c r="E356" s="253">
        <f>Dat_02!C355</f>
        <v>181.24012402191431</v>
      </c>
      <c r="F356" s="253">
        <f>Dat_02!D355</f>
        <v>129.30997561700028</v>
      </c>
      <c r="G356" s="253">
        <f>Dat_02!E355</f>
        <v>129.30997561700028</v>
      </c>
      <c r="I356" s="254">
        <f>Dat_02!G355</f>
        <v>0</v>
      </c>
      <c r="J356" s="266" t="str">
        <f>IF(Dat_02!H355=0,"",Dat_02!H355)</f>
        <v/>
      </c>
    </row>
    <row r="357" spans="2:10">
      <c r="B357" s="250"/>
      <c r="C357" s="251" t="s">
        <v>518</v>
      </c>
      <c r="D357" s="250"/>
      <c r="E357" s="253">
        <f>Dat_02!C356</f>
        <v>189.86550276991429</v>
      </c>
      <c r="F357" s="253">
        <f>Dat_02!D356</f>
        <v>129.30997561700028</v>
      </c>
      <c r="G357" s="253">
        <f>Dat_02!E356</f>
        <v>129.30997561700028</v>
      </c>
      <c r="I357" s="254">
        <f>Dat_02!G356</f>
        <v>0</v>
      </c>
      <c r="J357" s="266" t="str">
        <f>IF(Dat_02!H356=0,"",Dat_02!H356)</f>
        <v/>
      </c>
    </row>
    <row r="358" spans="2:10">
      <c r="B358" s="250"/>
      <c r="C358" s="251" t="s">
        <v>519</v>
      </c>
      <c r="D358" s="250"/>
      <c r="E358" s="253">
        <f>Dat_02!C357</f>
        <v>186.59372900191616</v>
      </c>
      <c r="F358" s="253">
        <f>Dat_02!D357</f>
        <v>129.30997561700028</v>
      </c>
      <c r="G358" s="253">
        <f>Dat_02!E357</f>
        <v>129.30997561700028</v>
      </c>
      <c r="I358" s="254">
        <f>Dat_02!G357</f>
        <v>0</v>
      </c>
      <c r="J358" s="266" t="str">
        <f>IF(Dat_02!H357=0,"",Dat_02!H357)</f>
        <v/>
      </c>
    </row>
    <row r="359" spans="2:10">
      <c r="B359" s="250"/>
      <c r="C359" s="251" t="s">
        <v>520</v>
      </c>
      <c r="D359" s="250"/>
      <c r="E359" s="253">
        <f>Dat_02!C358</f>
        <v>187.59082334591432</v>
      </c>
      <c r="F359" s="253">
        <f>Dat_02!D358</f>
        <v>129.30997561700028</v>
      </c>
      <c r="G359" s="253">
        <f>Dat_02!E358</f>
        <v>129.30997561700028</v>
      </c>
      <c r="I359" s="254">
        <f>Dat_02!G358</f>
        <v>0</v>
      </c>
      <c r="J359" s="266" t="str">
        <f>IF(Dat_02!H358=0,"",Dat_02!H358)</f>
        <v/>
      </c>
    </row>
    <row r="360" spans="2:10">
      <c r="B360" s="250"/>
      <c r="C360" s="251" t="s">
        <v>521</v>
      </c>
      <c r="D360" s="250"/>
      <c r="E360" s="253">
        <f>Dat_02!C359</f>
        <v>201.51219188591429</v>
      </c>
      <c r="F360" s="253">
        <f>Dat_02!D359</f>
        <v>129.30997561700028</v>
      </c>
      <c r="G360" s="253">
        <f>Dat_02!E359</f>
        <v>129.30997561700028</v>
      </c>
      <c r="I360" s="254">
        <f>Dat_02!G359</f>
        <v>0</v>
      </c>
      <c r="J360" s="266" t="str">
        <f>IF(Dat_02!H359=0,"",Dat_02!H359)</f>
        <v/>
      </c>
    </row>
    <row r="361" spans="2:10">
      <c r="B361" s="250"/>
      <c r="C361" s="251" t="s">
        <v>522</v>
      </c>
      <c r="D361" s="250"/>
      <c r="E361" s="253">
        <f>Dat_02!C360</f>
        <v>163.16140321840066</v>
      </c>
      <c r="F361" s="253">
        <f>Dat_02!D360</f>
        <v>129.30997561700028</v>
      </c>
      <c r="G361" s="253">
        <f>Dat_02!E360</f>
        <v>129.30997561700028</v>
      </c>
      <c r="I361" s="254">
        <f>Dat_02!G360</f>
        <v>0</v>
      </c>
      <c r="J361" s="266" t="str">
        <f>IF(Dat_02!H360=0,"",Dat_02!H360)</f>
        <v/>
      </c>
    </row>
    <row r="362" spans="2:10">
      <c r="B362" s="250"/>
      <c r="C362" s="251" t="s">
        <v>523</v>
      </c>
      <c r="D362" s="250"/>
      <c r="E362" s="253">
        <f>Dat_02!C361</f>
        <v>190.99983304440437</v>
      </c>
      <c r="F362" s="253">
        <f>Dat_02!D361</f>
        <v>129.30997561700028</v>
      </c>
      <c r="G362" s="253">
        <f>Dat_02!E361</f>
        <v>129.30997561700028</v>
      </c>
      <c r="I362" s="254">
        <f>Dat_02!G361</f>
        <v>0</v>
      </c>
      <c r="J362" s="266" t="str">
        <f>IF(Dat_02!H361=0,"",Dat_02!H361)</f>
        <v/>
      </c>
    </row>
    <row r="363" spans="2:10">
      <c r="B363" s="250"/>
      <c r="C363" s="251" t="s">
        <v>524</v>
      </c>
      <c r="D363" s="250"/>
      <c r="E363" s="253">
        <f>Dat_02!C362</f>
        <v>187.45878019040254</v>
      </c>
      <c r="F363" s="253">
        <f>Dat_02!D362</f>
        <v>129.30997561700028</v>
      </c>
      <c r="G363" s="253">
        <f>Dat_02!E362</f>
        <v>129.30997561700028</v>
      </c>
      <c r="I363" s="254">
        <f>Dat_02!G362</f>
        <v>0</v>
      </c>
      <c r="J363" s="266" t="str">
        <f>IF(Dat_02!H362=0,"",Dat_02!H362)</f>
        <v/>
      </c>
    </row>
    <row r="364" spans="2:10">
      <c r="B364" s="250"/>
      <c r="C364" s="251" t="s">
        <v>525</v>
      </c>
      <c r="D364" s="250"/>
      <c r="E364" s="253">
        <f>Dat_02!C363</f>
        <v>176.51554970840252</v>
      </c>
      <c r="F364" s="253">
        <f>Dat_02!D363</f>
        <v>129.30997561700028</v>
      </c>
      <c r="G364" s="253">
        <f>Dat_02!E363</f>
        <v>129.30997561700028</v>
      </c>
      <c r="I364" s="254">
        <f>Dat_02!G363</f>
        <v>0</v>
      </c>
      <c r="J364" s="266" t="str">
        <f>IF(Dat_02!H363=0,"",Dat_02!H363)</f>
        <v/>
      </c>
    </row>
    <row r="365" spans="2:10">
      <c r="B365" s="250"/>
      <c r="C365" s="251" t="s">
        <v>526</v>
      </c>
      <c r="D365" s="250"/>
      <c r="E365" s="253">
        <f>Dat_02!C364</f>
        <v>173.53440731640254</v>
      </c>
      <c r="F365" s="253">
        <f>Dat_02!D364</f>
        <v>129.30997561700028</v>
      </c>
      <c r="G365" s="253">
        <f>Dat_02!E364</f>
        <v>129.30997561700028</v>
      </c>
      <c r="I365" s="254">
        <f>Dat_02!G364</f>
        <v>0</v>
      </c>
      <c r="J365" s="266" t="str">
        <f>IF(Dat_02!H364=0,"",Dat_02!H364)</f>
        <v/>
      </c>
    </row>
    <row r="366" spans="2:10">
      <c r="B366" s="250"/>
      <c r="C366" s="251" t="s">
        <v>527</v>
      </c>
      <c r="D366" s="250"/>
      <c r="E366" s="253">
        <f>Dat_02!C365</f>
        <v>187.57236235040438</v>
      </c>
      <c r="F366" s="253">
        <f>Dat_02!D365</f>
        <v>129.30997561700028</v>
      </c>
      <c r="G366" s="253">
        <f>Dat_02!E365</f>
        <v>129.30997561700028</v>
      </c>
      <c r="I366" s="254">
        <f>Dat_02!G365</f>
        <v>0</v>
      </c>
      <c r="J366" s="266" t="str">
        <f>IF(Dat_02!H365=0,"",Dat_02!H365)</f>
        <v/>
      </c>
    </row>
    <row r="367" spans="2:10">
      <c r="B367" s="250"/>
      <c r="C367" s="251" t="s">
        <v>528</v>
      </c>
      <c r="D367" s="250"/>
      <c r="E367" s="253">
        <f>Dat_02!C366</f>
        <v>175.33498242040253</v>
      </c>
      <c r="F367" s="253">
        <f>Dat_02!D366</f>
        <v>129.30997561700028</v>
      </c>
      <c r="G367" s="253">
        <f>Dat_02!E366</f>
        <v>129.30997561700028</v>
      </c>
      <c r="I367" s="254">
        <f>Dat_02!G366</f>
        <v>0</v>
      </c>
      <c r="J367" s="266" t="str">
        <f>IF(Dat_02!H366=0,"",Dat_02!H366)</f>
        <v/>
      </c>
    </row>
    <row r="368" spans="2:10">
      <c r="B368" s="250"/>
      <c r="C368" s="251" t="s">
        <v>529</v>
      </c>
      <c r="D368" s="250"/>
      <c r="E368" s="253">
        <f>Dat_02!C367</f>
        <v>179.65991672770664</v>
      </c>
      <c r="F368" s="253">
        <f>Dat_02!D367</f>
        <v>129.30997561700028</v>
      </c>
      <c r="G368" s="253">
        <f>Dat_02!E367</f>
        <v>129.30997561700028</v>
      </c>
      <c r="I368" s="254">
        <f>Dat_02!G367</f>
        <v>0</v>
      </c>
      <c r="J368" s="266" t="str">
        <f>IF(Dat_02!H367=0,"",Dat_02!H367)</f>
        <v/>
      </c>
    </row>
    <row r="369" spans="2:10">
      <c r="B369" s="252" t="s">
        <v>531</v>
      </c>
      <c r="C369" s="257" t="s">
        <v>532</v>
      </c>
      <c r="D369" s="252"/>
      <c r="E369" s="253">
        <f>Dat_02!C368</f>
        <v>159.42789781571037</v>
      </c>
      <c r="F369" s="253">
        <f>Dat_02!D368</f>
        <v>129.30997561700028</v>
      </c>
      <c r="G369" s="253">
        <f>Dat_02!E368</f>
        <v>129.30997561700028</v>
      </c>
      <c r="I369" s="254">
        <f>Dat_02!G368</f>
        <v>0</v>
      </c>
      <c r="J369" s="266" t="str">
        <f>IF(Dat_02!H368=0,"",Dat_02!H368)</f>
        <v/>
      </c>
    </row>
    <row r="370" spans="2:10">
      <c r="B370" s="250"/>
      <c r="C370" s="251" t="s">
        <v>533</v>
      </c>
      <c r="D370" s="252"/>
      <c r="E370" s="253">
        <f>Dat_02!C369</f>
        <v>141.89696399370848</v>
      </c>
      <c r="F370" s="253">
        <f>Dat_02!D369</f>
        <v>104.0249711788601</v>
      </c>
      <c r="G370" s="253">
        <f>Dat_02!E369</f>
        <v>104.0249711788601</v>
      </c>
      <c r="I370" s="254">
        <f>Dat_02!G369</f>
        <v>0</v>
      </c>
      <c r="J370" s="266" t="str">
        <f>IF(Dat_02!H369=0,"",Dat_02!H369)</f>
        <v/>
      </c>
    </row>
    <row r="371" spans="2:10">
      <c r="B371" s="250"/>
      <c r="C371" s="251" t="s">
        <v>534</v>
      </c>
      <c r="D371" s="250"/>
      <c r="E371" s="253">
        <f>Dat_02!C370</f>
        <v>162.41484310770477</v>
      </c>
      <c r="F371" s="253">
        <f>Dat_02!D370</f>
        <v>104.0249711788601</v>
      </c>
      <c r="G371" s="253">
        <f>Dat_02!E370</f>
        <v>104.0249711788601</v>
      </c>
      <c r="I371" s="254">
        <f>Dat_02!G370</f>
        <v>0</v>
      </c>
      <c r="J371" s="266" t="str">
        <f>IF(Dat_02!H370=0,"",Dat_02!H370)</f>
        <v/>
      </c>
    </row>
    <row r="372" spans="2:10">
      <c r="B372" s="250"/>
      <c r="C372" s="251" t="s">
        <v>535</v>
      </c>
      <c r="D372" s="250"/>
      <c r="E372" s="253">
        <f>Dat_02!C371</f>
        <v>156.19299011371038</v>
      </c>
      <c r="F372" s="253">
        <f>Dat_02!D371</f>
        <v>104.0249711788601</v>
      </c>
      <c r="G372" s="253">
        <f>Dat_02!E371</f>
        <v>104.0249711788601</v>
      </c>
      <c r="I372" s="254">
        <f>Dat_02!G371</f>
        <v>0</v>
      </c>
      <c r="J372" s="266" t="str">
        <f>IF(Dat_02!H371=0,"",Dat_02!H371)</f>
        <v/>
      </c>
    </row>
    <row r="373" spans="2:10">
      <c r="B373" s="250"/>
      <c r="C373" s="251" t="s">
        <v>536</v>
      </c>
      <c r="D373" s="250"/>
      <c r="E373" s="253">
        <f>Dat_02!C372</f>
        <v>150.40946639170667</v>
      </c>
      <c r="F373" s="253">
        <f>Dat_02!D372</f>
        <v>104.0249711788601</v>
      </c>
      <c r="G373" s="253">
        <f>Dat_02!E372</f>
        <v>104.0249711788601</v>
      </c>
      <c r="I373" s="254">
        <f>Dat_02!G372</f>
        <v>0</v>
      </c>
      <c r="J373" s="266" t="str">
        <f>IF(Dat_02!H372=0,"",Dat_02!H372)</f>
        <v/>
      </c>
    </row>
    <row r="374" spans="2:10">
      <c r="B374" s="250"/>
      <c r="C374" s="251" t="s">
        <v>537</v>
      </c>
      <c r="D374" s="250"/>
      <c r="E374" s="253">
        <f>Dat_02!C373</f>
        <v>195.03399033570665</v>
      </c>
      <c r="F374" s="253">
        <f>Dat_02!D373</f>
        <v>104.0249711788601</v>
      </c>
      <c r="G374" s="253">
        <f>Dat_02!E373</f>
        <v>104.0249711788601</v>
      </c>
      <c r="I374" s="254">
        <f>Dat_02!G373</f>
        <v>0</v>
      </c>
      <c r="J374" s="266" t="str">
        <f>IF(Dat_02!H373=0,"",Dat_02!H373)</f>
        <v/>
      </c>
    </row>
    <row r="375" spans="2:10">
      <c r="B375" s="250"/>
      <c r="C375" s="251" t="s">
        <v>538</v>
      </c>
      <c r="D375" s="250"/>
      <c r="E375" s="253">
        <f>Dat_02!C374</f>
        <v>136.10173681453497</v>
      </c>
      <c r="F375" s="253">
        <f>Dat_02!D374</f>
        <v>104.0249711788601</v>
      </c>
      <c r="G375" s="253">
        <f>Dat_02!E374</f>
        <v>104.0249711788601</v>
      </c>
      <c r="I375" s="254">
        <f>Dat_02!G374</f>
        <v>0</v>
      </c>
      <c r="J375" s="266" t="str">
        <f>IF(Dat_02!H374=0,"",Dat_02!H374)</f>
        <v/>
      </c>
    </row>
    <row r="376" spans="2:10">
      <c r="B376" s="250"/>
      <c r="C376" s="251" t="s">
        <v>539</v>
      </c>
      <c r="D376" s="250"/>
      <c r="E376" s="253">
        <f>Dat_02!C375</f>
        <v>121.59162591053311</v>
      </c>
      <c r="F376" s="253">
        <f>Dat_02!D375</f>
        <v>104.0249711788601</v>
      </c>
      <c r="G376" s="253">
        <f>Dat_02!E375</f>
        <v>104.0249711788601</v>
      </c>
      <c r="I376" s="254">
        <f>Dat_02!G375</f>
        <v>0</v>
      </c>
      <c r="J376" s="266" t="str">
        <f>IF(Dat_02!H375=0,"",Dat_02!H375)</f>
        <v/>
      </c>
    </row>
    <row r="377" spans="2:10">
      <c r="B377" s="250"/>
      <c r="C377" s="251" t="s">
        <v>540</v>
      </c>
      <c r="D377" s="250"/>
      <c r="E377" s="253">
        <f>Dat_02!C376</f>
        <v>112.46027719453124</v>
      </c>
      <c r="F377" s="253">
        <f>Dat_02!D376</f>
        <v>104.0249711788601</v>
      </c>
      <c r="G377" s="253">
        <f>Dat_02!E376</f>
        <v>104.0249711788601</v>
      </c>
      <c r="I377" s="254">
        <f>Dat_02!G376</f>
        <v>0</v>
      </c>
      <c r="J377" s="266" t="str">
        <f>IF(Dat_02!H376=0,"",Dat_02!H376)</f>
        <v/>
      </c>
    </row>
    <row r="378" spans="2:10">
      <c r="B378" s="250"/>
      <c r="C378" s="251" t="s">
        <v>541</v>
      </c>
      <c r="D378" s="250"/>
      <c r="E378" s="253">
        <f>Dat_02!C377</f>
        <v>99.306320848533119</v>
      </c>
      <c r="F378" s="253">
        <f>Dat_02!D377</f>
        <v>104.0249711788601</v>
      </c>
      <c r="G378" s="253">
        <f>Dat_02!E377</f>
        <v>99.306320848533119</v>
      </c>
      <c r="I378" s="254">
        <f>Dat_02!G377</f>
        <v>0</v>
      </c>
      <c r="J378" s="266" t="str">
        <f>IF(Dat_02!H377=0,"",Dat_02!H377)</f>
        <v/>
      </c>
    </row>
    <row r="379" spans="2:10">
      <c r="B379" s="250"/>
      <c r="C379" s="251" t="s">
        <v>542</v>
      </c>
      <c r="D379" s="250"/>
      <c r="E379" s="253">
        <f>Dat_02!C378</f>
        <v>88.621139668533118</v>
      </c>
      <c r="F379" s="253">
        <f>Dat_02!D378</f>
        <v>104.0249711788601</v>
      </c>
      <c r="G379" s="253">
        <f>Dat_02!E378</f>
        <v>88.621139668533118</v>
      </c>
      <c r="I379" s="254">
        <f>Dat_02!G378</f>
        <v>0</v>
      </c>
      <c r="J379" s="266" t="str">
        <f>IF(Dat_02!H378=0,"",Dat_02!H378)</f>
        <v/>
      </c>
    </row>
    <row r="380" spans="2:10">
      <c r="B380" s="250"/>
      <c r="C380" s="251" t="s">
        <v>543</v>
      </c>
      <c r="D380" s="250"/>
      <c r="E380" s="253">
        <f>Dat_02!C379</f>
        <v>98.148724774531246</v>
      </c>
      <c r="F380" s="253">
        <f>Dat_02!D379</f>
        <v>104.0249711788601</v>
      </c>
      <c r="G380" s="253">
        <f>Dat_02!E379</f>
        <v>98.148724774531246</v>
      </c>
      <c r="I380" s="254">
        <f>Dat_02!G379</f>
        <v>0</v>
      </c>
      <c r="J380" s="266" t="str">
        <f>IF(Dat_02!H379=0,"",Dat_02!H379)</f>
        <v/>
      </c>
    </row>
    <row r="381" spans="2:10">
      <c r="B381" s="250"/>
      <c r="C381" s="251" t="s">
        <v>544</v>
      </c>
      <c r="D381" s="250"/>
      <c r="E381" s="253">
        <f>Dat_02!C380</f>
        <v>143.85566423853498</v>
      </c>
      <c r="F381" s="253">
        <f>Dat_02!D380</f>
        <v>104.0249711788601</v>
      </c>
      <c r="G381" s="253">
        <f>Dat_02!E380</f>
        <v>104.0249711788601</v>
      </c>
      <c r="I381" s="254">
        <f>Dat_02!G380</f>
        <v>0</v>
      </c>
      <c r="J381" s="266" t="str">
        <f>IF(Dat_02!H380=0,"",Dat_02!H380)</f>
        <v/>
      </c>
    </row>
    <row r="382" spans="2:10">
      <c r="B382" s="250"/>
      <c r="C382" s="251" t="s">
        <v>545</v>
      </c>
      <c r="D382" s="250"/>
      <c r="E382" s="253">
        <f>Dat_02!C381</f>
        <v>150.39977186795312</v>
      </c>
      <c r="F382" s="253">
        <f>Dat_02!D381</f>
        <v>104.0249711788601</v>
      </c>
      <c r="G382" s="253">
        <f>Dat_02!E381</f>
        <v>104.0249711788601</v>
      </c>
      <c r="I382" s="254">
        <f>Dat_02!G381</f>
        <v>0</v>
      </c>
      <c r="J382" s="266" t="str">
        <f>IF(Dat_02!H381=0,"",Dat_02!H381)</f>
        <v/>
      </c>
    </row>
    <row r="383" spans="2:10">
      <c r="B383" s="250"/>
      <c r="C383" s="251" t="s">
        <v>546</v>
      </c>
      <c r="D383" s="250"/>
      <c r="E383" s="253">
        <f>Dat_02!C382</f>
        <v>121.26090743595499</v>
      </c>
      <c r="F383" s="253">
        <f>Dat_02!D382</f>
        <v>104.0249711788601</v>
      </c>
      <c r="G383" s="253">
        <f>Dat_02!E382</f>
        <v>104.0249711788601</v>
      </c>
      <c r="I383" s="254">
        <f>Dat_02!G382</f>
        <v>0</v>
      </c>
      <c r="J383" s="266" t="str">
        <f>IF(Dat_02!H382=0,"",Dat_02!H382)</f>
        <v/>
      </c>
    </row>
    <row r="384" spans="2:10">
      <c r="B384" s="250"/>
      <c r="C384" s="251" t="s">
        <v>547</v>
      </c>
      <c r="D384" s="250"/>
      <c r="E384" s="253">
        <f>Dat_02!C383</f>
        <v>119.85064118595498</v>
      </c>
      <c r="F384" s="253">
        <f>Dat_02!D383</f>
        <v>104.0249711788601</v>
      </c>
      <c r="G384" s="253">
        <f>Dat_02!E383</f>
        <v>104.0249711788601</v>
      </c>
      <c r="I384" s="254">
        <f>Dat_02!G383</f>
        <v>104.0249711788601</v>
      </c>
      <c r="J384" s="266" t="str">
        <f>IF(Dat_02!H383=0,"",Dat_02!H383)</f>
        <v/>
      </c>
    </row>
    <row r="385" spans="2:10">
      <c r="B385" s="250"/>
      <c r="C385" s="251" t="s">
        <v>548</v>
      </c>
      <c r="D385" s="250"/>
      <c r="E385" s="253">
        <f>Dat_02!C384</f>
        <v>107.06924010395872</v>
      </c>
      <c r="F385" s="253">
        <f>Dat_02!D384</f>
        <v>104.0249711788601</v>
      </c>
      <c r="G385" s="253">
        <f>Dat_02!E384</f>
        <v>104.0249711788601</v>
      </c>
      <c r="I385" s="254">
        <f>Dat_02!G384</f>
        <v>0</v>
      </c>
      <c r="J385" s="266" t="str">
        <f>IF(Dat_02!H384=0,"",Dat_02!H384)</f>
        <v/>
      </c>
    </row>
    <row r="386" spans="2:10">
      <c r="B386" s="250"/>
      <c r="C386" s="251" t="s">
        <v>549</v>
      </c>
      <c r="D386" s="250"/>
      <c r="E386" s="253">
        <f>Dat_02!C385</f>
        <v>98.060554367951269</v>
      </c>
      <c r="F386" s="253">
        <f>Dat_02!D385</f>
        <v>104.0249711788601</v>
      </c>
      <c r="G386" s="253">
        <f>Dat_02!E385</f>
        <v>98.060554367951269</v>
      </c>
      <c r="I386" s="254">
        <f>Dat_02!G385</f>
        <v>0</v>
      </c>
      <c r="J386" s="266" t="str">
        <f>IF(Dat_02!H385=0,"",Dat_02!H385)</f>
        <v/>
      </c>
    </row>
    <row r="387" spans="2:10">
      <c r="B387" s="250"/>
      <c r="C387" s="251" t="s">
        <v>550</v>
      </c>
      <c r="D387" s="250"/>
      <c r="E387" s="253">
        <f>Dat_02!C386</f>
        <v>106.91956206795685</v>
      </c>
      <c r="F387" s="253">
        <f>Dat_02!D386</f>
        <v>104.0249711788601</v>
      </c>
      <c r="G387" s="253">
        <f>Dat_02!E386</f>
        <v>104.0249711788601</v>
      </c>
      <c r="I387" s="254">
        <f>Dat_02!G386</f>
        <v>0</v>
      </c>
      <c r="J387" s="266" t="str">
        <f>IF(Dat_02!H386=0,"",Dat_02!H386)</f>
        <v/>
      </c>
    </row>
    <row r="388" spans="2:10">
      <c r="B388" s="250"/>
      <c r="C388" s="251" t="s">
        <v>551</v>
      </c>
      <c r="D388" s="250"/>
      <c r="E388" s="253">
        <f>Dat_02!C387</f>
        <v>96.162140315954986</v>
      </c>
      <c r="F388" s="253">
        <f>Dat_02!D387</f>
        <v>104.0249711788601</v>
      </c>
      <c r="G388" s="253">
        <f>Dat_02!E387</f>
        <v>96.162140315954986</v>
      </c>
      <c r="I388" s="254">
        <f>Dat_02!G387</f>
        <v>0</v>
      </c>
      <c r="J388" s="266" t="str">
        <f>IF(Dat_02!H387=0,"",Dat_02!H387)</f>
        <v/>
      </c>
    </row>
    <row r="389" spans="2:10">
      <c r="B389" s="250"/>
      <c r="C389" s="251" t="s">
        <v>552</v>
      </c>
      <c r="D389" s="250"/>
      <c r="E389" s="253">
        <f>Dat_02!C388</f>
        <v>88.711018792280598</v>
      </c>
      <c r="F389" s="253">
        <f>Dat_02!D388</f>
        <v>104.0249711788601</v>
      </c>
      <c r="G389" s="253">
        <f>Dat_02!E388</f>
        <v>88.711018792280598</v>
      </c>
      <c r="I389" s="254">
        <f>Dat_02!G388</f>
        <v>0</v>
      </c>
      <c r="J389" s="266" t="str">
        <f>IF(Dat_02!H388=0,"",Dat_02!H388)</f>
        <v/>
      </c>
    </row>
    <row r="390" spans="2:10">
      <c r="B390" s="250"/>
      <c r="C390" s="251" t="s">
        <v>553</v>
      </c>
      <c r="D390" s="250"/>
      <c r="E390" s="253">
        <f>Dat_02!C389</f>
        <v>99.605993528282454</v>
      </c>
      <c r="F390" s="253">
        <f>Dat_02!D389</f>
        <v>104.0249711788601</v>
      </c>
      <c r="G390" s="253">
        <f>Dat_02!E389</f>
        <v>99.605993528282454</v>
      </c>
      <c r="I390" s="254">
        <f>Dat_02!G389</f>
        <v>0</v>
      </c>
      <c r="J390" s="266" t="str">
        <f>IF(Dat_02!H389=0,"",Dat_02!H389)</f>
        <v/>
      </c>
    </row>
    <row r="391" spans="2:10">
      <c r="B391" s="250"/>
      <c r="C391" s="251" t="s">
        <v>554</v>
      </c>
      <c r="D391" s="250"/>
      <c r="E391" s="253">
        <f>Dat_02!C390</f>
        <v>110.93805862428431</v>
      </c>
      <c r="F391" s="253">
        <f>Dat_02!D390</f>
        <v>104.0249711788601</v>
      </c>
      <c r="G391" s="253">
        <f>Dat_02!E390</f>
        <v>104.0249711788601</v>
      </c>
      <c r="I391" s="254">
        <f>Dat_02!G390</f>
        <v>0</v>
      </c>
      <c r="J391" s="266" t="str">
        <f>IF(Dat_02!H390=0,"",Dat_02!H390)</f>
        <v/>
      </c>
    </row>
    <row r="392" spans="2:10">
      <c r="B392" s="250"/>
      <c r="C392" s="251" t="s">
        <v>555</v>
      </c>
      <c r="D392" s="250"/>
      <c r="E392" s="253">
        <f>Dat_02!C391</f>
        <v>75.787325652276863</v>
      </c>
      <c r="F392" s="253">
        <f>Dat_02!D391</f>
        <v>104.0249711788601</v>
      </c>
      <c r="G392" s="253">
        <f>Dat_02!E391</f>
        <v>75.787325652276863</v>
      </c>
      <c r="I392" s="254">
        <f>Dat_02!G391</f>
        <v>0</v>
      </c>
      <c r="J392" s="266" t="str">
        <f>IF(Dat_02!H391=0,"",Dat_02!H391)</f>
        <v/>
      </c>
    </row>
    <row r="393" spans="2:10">
      <c r="B393" s="250"/>
      <c r="C393" s="251" t="s">
        <v>556</v>
      </c>
      <c r="D393" s="250"/>
      <c r="E393" s="253">
        <f>Dat_02!C392</f>
        <v>73.403829940284311</v>
      </c>
      <c r="F393" s="253">
        <f>Dat_02!D392</f>
        <v>104.0249711788601</v>
      </c>
      <c r="G393" s="253">
        <f>Dat_02!E392</f>
        <v>73.403829940284311</v>
      </c>
      <c r="I393" s="254">
        <f>Dat_02!G392</f>
        <v>0</v>
      </c>
      <c r="J393" s="266" t="str">
        <f>IF(Dat_02!H392=0,"",Dat_02!H392)</f>
        <v/>
      </c>
    </row>
    <row r="394" spans="2:10">
      <c r="B394" s="250"/>
      <c r="C394" s="251" t="s">
        <v>557</v>
      </c>
      <c r="D394" s="250"/>
      <c r="E394" s="253">
        <f>Dat_02!C393</f>
        <v>79.581358048282453</v>
      </c>
      <c r="F394" s="253">
        <f>Dat_02!D393</f>
        <v>104.0249711788601</v>
      </c>
      <c r="G394" s="253">
        <f>Dat_02!E393</f>
        <v>79.581358048282453</v>
      </c>
      <c r="I394" s="254">
        <f>Dat_02!G393</f>
        <v>0</v>
      </c>
      <c r="J394" s="266" t="str">
        <f>IF(Dat_02!H393=0,"",Dat_02!H393)</f>
        <v/>
      </c>
    </row>
    <row r="395" spans="2:10">
      <c r="B395" s="250"/>
      <c r="C395" s="251" t="s">
        <v>558</v>
      </c>
      <c r="D395" s="250"/>
      <c r="E395" s="253">
        <f>Dat_02!C394</f>
        <v>71.365785928278726</v>
      </c>
      <c r="F395" s="253">
        <f>Dat_02!D394</f>
        <v>104.0249711788601</v>
      </c>
      <c r="G395" s="253">
        <f>Dat_02!E394</f>
        <v>71.365785928278726</v>
      </c>
      <c r="I395" s="254">
        <f>Dat_02!G394</f>
        <v>0</v>
      </c>
      <c r="J395" s="266" t="str">
        <f>IF(Dat_02!H394=0,"",Dat_02!H394)</f>
        <v/>
      </c>
    </row>
    <row r="396" spans="2:10">
      <c r="B396" s="250"/>
      <c r="C396" s="251" t="s">
        <v>559</v>
      </c>
      <c r="D396" s="250"/>
      <c r="E396" s="253">
        <f>Dat_02!C395</f>
        <v>56.762920135005523</v>
      </c>
      <c r="F396" s="253">
        <f>Dat_02!D395</f>
        <v>104.0249711788601</v>
      </c>
      <c r="G396" s="253">
        <f>Dat_02!E395</f>
        <v>56.762920135005523</v>
      </c>
      <c r="I396" s="254">
        <f>Dat_02!G395</f>
        <v>0</v>
      </c>
      <c r="J396" s="266" t="str">
        <f>IF(Dat_02!H395=0,"",Dat_02!H395)</f>
        <v/>
      </c>
    </row>
    <row r="397" spans="2:10">
      <c r="B397" s="250"/>
      <c r="C397" s="251" t="s">
        <v>560</v>
      </c>
      <c r="D397" s="250"/>
      <c r="E397" s="253">
        <f>Dat_02!C396</f>
        <v>68.009082055005521</v>
      </c>
      <c r="F397" s="253">
        <f>Dat_02!D396</f>
        <v>104.0249711788601</v>
      </c>
      <c r="G397" s="253">
        <f>Dat_02!E396</f>
        <v>68.009082055005521</v>
      </c>
      <c r="I397" s="254">
        <f>Dat_02!G396</f>
        <v>0</v>
      </c>
      <c r="J397" s="266" t="str">
        <f>IF(Dat_02!H396=0,"",Dat_02!H396)</f>
        <v/>
      </c>
    </row>
    <row r="398" spans="2:10">
      <c r="B398" s="250"/>
      <c r="C398" s="251" t="s">
        <v>561</v>
      </c>
      <c r="D398" s="250"/>
      <c r="E398" s="253">
        <f>Dat_02!C397</f>
        <v>87.402901175001801</v>
      </c>
      <c r="F398" s="253">
        <f>Dat_02!D397</f>
        <v>104.0249711788601</v>
      </c>
      <c r="G398" s="253">
        <f>Dat_02!E397</f>
        <v>87.402901175001801</v>
      </c>
      <c r="I398" s="254">
        <f>Dat_02!G397</f>
        <v>0</v>
      </c>
      <c r="J398" s="266" t="str">
        <f>IF(Dat_02!H397=0,"",Dat_02!H397)</f>
        <v/>
      </c>
    </row>
    <row r="399" spans="2:10">
      <c r="B399" s="250"/>
      <c r="C399" s="251" t="s">
        <v>562</v>
      </c>
      <c r="D399" s="250"/>
      <c r="E399" s="253">
        <f>Dat_02!C398</f>
        <v>65.905893555003658</v>
      </c>
      <c r="F399" s="253">
        <f>Dat_02!D398</f>
        <v>104.0249711788601</v>
      </c>
      <c r="G399" s="253">
        <f>Dat_02!E398</f>
        <v>65.905893555003658</v>
      </c>
      <c r="I399" s="254">
        <f>Dat_02!G398</f>
        <v>0</v>
      </c>
      <c r="J399" s="266" t="str">
        <f>IF(Dat_02!H398=0,"",Dat_02!H398)</f>
        <v/>
      </c>
    </row>
    <row r="400" spans="2:10">
      <c r="B400" s="258"/>
      <c r="C400" s="259"/>
      <c r="D400" s="260"/>
      <c r="E400" s="261"/>
      <c r="F400" s="261"/>
      <c r="G400" s="261"/>
      <c r="H400" s="256"/>
      <c r="I400" s="255"/>
      <c r="J400" s="249"/>
    </row>
    <row r="401" spans="2:10">
      <c r="B401" s="256"/>
      <c r="C401" s="256"/>
      <c r="D401" s="256"/>
      <c r="E401" s="262"/>
      <c r="F401" s="262"/>
      <c r="G401" s="263"/>
      <c r="H401" s="256"/>
      <c r="I401" s="255"/>
      <c r="J401" s="249"/>
    </row>
    <row r="402" spans="2:10">
      <c r="B402" s="256"/>
      <c r="C402" s="256"/>
      <c r="D402" s="256"/>
      <c r="E402" s="262"/>
      <c r="F402" s="262"/>
      <c r="G402" s="263"/>
      <c r="H402" s="256"/>
      <c r="I402" s="255"/>
      <c r="J402" s="249"/>
    </row>
    <row r="403" spans="2:10">
      <c r="B403" s="156"/>
      <c r="C403" s="256"/>
      <c r="D403" s="256"/>
      <c r="E403" s="262"/>
      <c r="F403" s="262"/>
      <c r="G403" s="263"/>
      <c r="H403" s="156"/>
      <c r="I403" s="264"/>
      <c r="J403" s="265"/>
    </row>
    <row r="404" spans="2:10">
      <c r="B404" s="156"/>
      <c r="C404" s="256"/>
      <c r="D404" s="256"/>
      <c r="E404" s="262"/>
      <c r="F404" s="262"/>
      <c r="G404" s="263"/>
      <c r="H404" s="156"/>
      <c r="I404" s="264"/>
      <c r="J404" s="265"/>
    </row>
    <row r="405" spans="2:10">
      <c r="B405" s="156"/>
      <c r="C405" s="256"/>
      <c r="D405" s="256"/>
      <c r="E405" s="262"/>
      <c r="F405" s="262"/>
      <c r="G405" s="263"/>
      <c r="H405" s="156"/>
      <c r="I405" s="264"/>
      <c r="J405" s="265"/>
    </row>
    <row r="406" spans="2:10">
      <c r="B406" s="156"/>
      <c r="C406" s="256"/>
      <c r="D406" s="256"/>
      <c r="E406" s="262"/>
      <c r="F406" s="262"/>
      <c r="G406" s="263"/>
      <c r="H406" s="156"/>
      <c r="I406" s="264"/>
      <c r="J406" s="265"/>
    </row>
    <row r="407" spans="2:10">
      <c r="B407" s="156"/>
      <c r="C407" s="256"/>
      <c r="D407" s="256"/>
      <c r="E407" s="262"/>
      <c r="F407" s="262"/>
      <c r="G407" s="263"/>
      <c r="H407" s="156"/>
      <c r="I407" s="264"/>
      <c r="J407" s="265"/>
    </row>
    <row r="408" spans="2:10">
      <c r="B408" s="156"/>
      <c r="C408" s="256"/>
      <c r="D408" s="256"/>
      <c r="E408" s="262"/>
      <c r="F408" s="262"/>
      <c r="G408" s="263"/>
      <c r="H408" s="156"/>
      <c r="I408" s="264"/>
      <c r="J408" s="265"/>
    </row>
    <row r="409" spans="2:10">
      <c r="B409" s="156"/>
      <c r="C409" s="256"/>
      <c r="D409" s="256"/>
      <c r="E409" s="262"/>
      <c r="F409" s="262"/>
      <c r="G409" s="263"/>
      <c r="H409" s="156"/>
      <c r="I409" s="264"/>
      <c r="J409" s="265"/>
    </row>
    <row r="410" spans="2:10">
      <c r="B410" s="156"/>
      <c r="C410" s="256"/>
      <c r="D410" s="256"/>
      <c r="E410" s="262"/>
      <c r="F410" s="262"/>
      <c r="G410" s="263"/>
      <c r="H410" s="156"/>
      <c r="I410" s="264"/>
      <c r="J410" s="265"/>
    </row>
    <row r="411" spans="2:10">
      <c r="B411" s="156"/>
      <c r="C411" s="256"/>
      <c r="D411" s="256"/>
      <c r="E411" s="262"/>
      <c r="F411" s="262"/>
      <c r="G411" s="263"/>
      <c r="H411" s="156"/>
      <c r="I411" s="264"/>
      <c r="J411" s="265"/>
    </row>
    <row r="412" spans="2:10">
      <c r="B412" s="156"/>
      <c r="C412" s="256"/>
      <c r="D412" s="256"/>
      <c r="E412" s="262"/>
      <c r="F412" s="262"/>
      <c r="G412" s="263"/>
      <c r="H412" s="156"/>
      <c r="I412" s="264"/>
      <c r="J412" s="265"/>
    </row>
    <row r="413" spans="2:10">
      <c r="B413" s="156"/>
      <c r="C413" s="256"/>
      <c r="D413" s="256"/>
      <c r="E413" s="262"/>
      <c r="F413" s="262"/>
      <c r="G413" s="263"/>
      <c r="H413" s="156"/>
      <c r="I413" s="264"/>
      <c r="J413" s="265"/>
    </row>
    <row r="414" spans="2:10">
      <c r="B414" s="156"/>
      <c r="C414" s="256"/>
      <c r="D414" s="256"/>
      <c r="E414" s="262"/>
      <c r="F414" s="262"/>
      <c r="G414" s="263"/>
      <c r="H414" s="156"/>
      <c r="I414" s="264"/>
      <c r="J414" s="265"/>
    </row>
    <row r="415" spans="2:10">
      <c r="B415" s="156"/>
      <c r="C415" s="256"/>
      <c r="D415" s="256"/>
      <c r="E415" s="262"/>
      <c r="F415" s="262"/>
      <c r="G415" s="263"/>
      <c r="H415" s="156"/>
      <c r="I415" s="255"/>
      <c r="J415" s="249"/>
    </row>
    <row r="416" spans="2:10">
      <c r="B416" s="156"/>
      <c r="C416" s="256"/>
      <c r="D416" s="256"/>
      <c r="E416" s="262"/>
      <c r="F416" s="262"/>
      <c r="G416" s="263"/>
      <c r="H416" s="156"/>
      <c r="I416" s="264"/>
      <c r="J416" s="265"/>
    </row>
    <row r="417" spans="2:10">
      <c r="B417" s="156"/>
      <c r="C417" s="256"/>
      <c r="D417" s="256"/>
      <c r="E417" s="262"/>
      <c r="F417" s="262"/>
      <c r="G417" s="263"/>
      <c r="H417" s="156"/>
      <c r="I417" s="264"/>
      <c r="J417" s="265"/>
    </row>
    <row r="418" spans="2:10">
      <c r="B418" s="156"/>
      <c r="C418" s="256"/>
      <c r="D418" s="256"/>
      <c r="E418" s="262"/>
      <c r="F418" s="262"/>
      <c r="G418" s="263"/>
      <c r="H418" s="156"/>
      <c r="I418" s="264"/>
      <c r="J418" s="265"/>
    </row>
    <row r="419" spans="2:10">
      <c r="B419" s="156"/>
      <c r="C419" s="256"/>
      <c r="D419" s="256"/>
      <c r="E419" s="262"/>
      <c r="F419" s="262"/>
      <c r="G419" s="263"/>
      <c r="H419" s="156"/>
      <c r="I419" s="264"/>
      <c r="J419" s="265"/>
    </row>
    <row r="420" spans="2:10">
      <c r="B420" s="156"/>
      <c r="C420" s="256"/>
      <c r="D420" s="256"/>
      <c r="E420" s="262"/>
      <c r="F420" s="262"/>
      <c r="G420" s="263"/>
      <c r="H420" s="156"/>
      <c r="I420" s="264"/>
      <c r="J420" s="265"/>
    </row>
    <row r="421" spans="2:10">
      <c r="B421" s="156"/>
      <c r="C421" s="256"/>
      <c r="D421" s="256"/>
      <c r="E421" s="262"/>
      <c r="F421" s="262"/>
      <c r="G421" s="263"/>
      <c r="H421" s="156"/>
      <c r="I421" s="264"/>
      <c r="J421" s="265"/>
    </row>
    <row r="422" spans="2:10">
      <c r="B422" s="156"/>
      <c r="C422" s="256"/>
      <c r="D422" s="256"/>
      <c r="E422" s="262"/>
      <c r="F422" s="262"/>
      <c r="G422" s="263"/>
      <c r="H422" s="156"/>
      <c r="I422" s="264"/>
      <c r="J422" s="265"/>
    </row>
    <row r="423" spans="2:10">
      <c r="B423" s="156"/>
      <c r="C423" s="256"/>
      <c r="D423" s="256"/>
      <c r="E423" s="262"/>
      <c r="F423" s="262"/>
      <c r="G423" s="263"/>
      <c r="H423" s="156"/>
      <c r="I423" s="264"/>
      <c r="J423" s="265"/>
    </row>
    <row r="424" spans="2:10">
      <c r="B424" s="156"/>
      <c r="C424" s="256"/>
      <c r="D424" s="256"/>
      <c r="E424" s="262"/>
      <c r="F424" s="262"/>
      <c r="G424" s="263"/>
      <c r="H424" s="156"/>
      <c r="I424" s="264"/>
      <c r="J424" s="265"/>
    </row>
    <row r="425" spans="2:10">
      <c r="B425" s="156"/>
      <c r="C425" s="256"/>
      <c r="D425" s="256"/>
      <c r="E425" s="262"/>
      <c r="F425" s="262"/>
      <c r="G425" s="263"/>
      <c r="H425" s="156"/>
      <c r="I425" s="264"/>
      <c r="J425" s="265"/>
    </row>
    <row r="426" spans="2:10">
      <c r="B426" s="156"/>
      <c r="C426" s="256"/>
      <c r="D426" s="256"/>
      <c r="E426" s="262"/>
      <c r="F426" s="262"/>
      <c r="G426" s="263"/>
      <c r="H426" s="256"/>
      <c r="I426" s="255"/>
      <c r="J426" s="265"/>
    </row>
    <row r="427" spans="2:10">
      <c r="B427" s="156"/>
      <c r="C427" s="256"/>
      <c r="D427" s="256"/>
      <c r="E427" s="262"/>
      <c r="F427" s="262"/>
      <c r="G427" s="263"/>
      <c r="H427" s="256"/>
      <c r="I427" s="255"/>
      <c r="J427" s="265"/>
    </row>
    <row r="428" spans="2:10">
      <c r="B428" s="156"/>
      <c r="C428" s="256"/>
      <c r="D428" s="256"/>
      <c r="E428" s="262"/>
      <c r="F428" s="262"/>
      <c r="G428" s="263"/>
      <c r="H428" s="256"/>
      <c r="I428" s="255"/>
      <c r="J428" s="265"/>
    </row>
    <row r="429" spans="2:10">
      <c r="B429" s="156"/>
      <c r="C429" s="256"/>
      <c r="D429" s="256"/>
      <c r="E429" s="262"/>
      <c r="F429" s="262"/>
      <c r="G429" s="263"/>
      <c r="H429" s="256"/>
      <c r="I429" s="255"/>
      <c r="J429" s="265"/>
    </row>
    <row r="430" spans="2:10">
      <c r="B430" s="156"/>
      <c r="C430" s="256"/>
      <c r="D430" s="256"/>
      <c r="E430" s="262"/>
      <c r="F430" s="262"/>
      <c r="G430" s="263"/>
      <c r="H430" s="256"/>
      <c r="I430" s="255"/>
      <c r="J430" s="265"/>
    </row>
    <row r="431" spans="2:10">
      <c r="B431" s="156"/>
      <c r="C431" s="256"/>
      <c r="D431" s="256"/>
      <c r="E431" s="262"/>
      <c r="F431" s="262"/>
      <c r="G431" s="263"/>
      <c r="H431" s="256"/>
      <c r="I431" s="255"/>
      <c r="J431" s="265"/>
    </row>
    <row r="432" spans="2:10">
      <c r="C432" s="256"/>
      <c r="D432" s="256"/>
      <c r="E432" s="262"/>
      <c r="F432" s="262"/>
      <c r="G432" s="263"/>
    </row>
    <row r="433" spans="3:7">
      <c r="C433" s="256"/>
      <c r="D433" s="256"/>
      <c r="E433" s="262"/>
      <c r="F433" s="262"/>
      <c r="G433" s="263"/>
    </row>
    <row r="434" spans="3:7">
      <c r="C434" s="256"/>
      <c r="D434" s="256"/>
      <c r="E434" s="262"/>
      <c r="F434" s="262"/>
      <c r="G434" s="263"/>
    </row>
    <row r="435" spans="3:7">
      <c r="C435" s="256"/>
      <c r="D435" s="256"/>
      <c r="E435" s="262"/>
      <c r="F435" s="262"/>
      <c r="G435" s="263"/>
    </row>
    <row r="436" spans="3:7">
      <c r="C436" s="256"/>
      <c r="D436" s="256"/>
      <c r="E436" s="262"/>
      <c r="F436" s="262"/>
      <c r="G436" s="263"/>
    </row>
    <row r="437" spans="3:7">
      <c r="C437" s="256"/>
      <c r="D437" s="256"/>
      <c r="E437" s="262"/>
      <c r="F437" s="262"/>
      <c r="G437" s="263"/>
    </row>
    <row r="438" spans="3:7">
      <c r="C438" s="256"/>
      <c r="D438" s="256"/>
      <c r="E438" s="262"/>
      <c r="F438" s="262"/>
      <c r="G438" s="263"/>
    </row>
    <row r="439" spans="3:7">
      <c r="C439" s="256"/>
      <c r="D439" s="256"/>
      <c r="E439" s="262"/>
      <c r="F439" s="262"/>
      <c r="G439" s="263"/>
    </row>
    <row r="440" spans="3:7">
      <c r="C440" s="256"/>
      <c r="D440" s="256"/>
      <c r="E440" s="262"/>
      <c r="F440" s="262"/>
      <c r="G440" s="263"/>
    </row>
    <row r="441" spans="3:7">
      <c r="C441" s="256"/>
      <c r="D441" s="256"/>
      <c r="E441" s="262"/>
      <c r="F441" s="262"/>
      <c r="G441" s="263"/>
    </row>
    <row r="442" spans="3:7">
      <c r="C442" s="256"/>
      <c r="D442" s="256"/>
      <c r="E442" s="262"/>
      <c r="F442" s="262"/>
      <c r="G442" s="263"/>
    </row>
    <row r="443" spans="3:7">
      <c r="C443" s="256"/>
      <c r="D443" s="256"/>
      <c r="E443" s="262"/>
      <c r="F443" s="262"/>
      <c r="G443" s="263"/>
    </row>
    <row r="444" spans="3:7">
      <c r="C444" s="256"/>
      <c r="D444" s="256"/>
      <c r="E444" s="262"/>
      <c r="F444" s="262"/>
      <c r="G444" s="263"/>
    </row>
    <row r="445" spans="3:7">
      <c r="C445" s="256"/>
      <c r="D445" s="256"/>
      <c r="E445" s="262"/>
      <c r="F445" s="262"/>
      <c r="G445" s="263"/>
    </row>
    <row r="446" spans="3:7">
      <c r="C446" s="256"/>
      <c r="D446" s="256"/>
      <c r="E446" s="262"/>
      <c r="F446" s="262"/>
      <c r="G446" s="263"/>
    </row>
    <row r="447" spans="3:7">
      <c r="C447" s="256"/>
      <c r="D447" s="256"/>
      <c r="E447" s="262"/>
      <c r="F447" s="262"/>
      <c r="G447" s="263"/>
    </row>
    <row r="448" spans="3:7">
      <c r="C448" s="256"/>
      <c r="D448" s="256"/>
      <c r="E448" s="262"/>
      <c r="F448" s="262"/>
      <c r="G448" s="263"/>
    </row>
    <row r="449" spans="3:7">
      <c r="C449" s="256"/>
      <c r="D449" s="256"/>
      <c r="E449" s="262"/>
      <c r="F449" s="262"/>
      <c r="G449" s="26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76"/>
  <sheetViews>
    <sheetView showGridLines="0" topLeftCell="A40" zoomScale="90" zoomScaleNormal="90" workbookViewId="0">
      <selection activeCell="M58" sqref="M58"/>
    </sheetView>
  </sheetViews>
  <sheetFormatPr baseColWidth="10" defaultColWidth="11.42578125" defaultRowHeight="11.25"/>
  <cols>
    <col min="1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63" t="s">
        <v>36</v>
      </c>
      <c r="G3" s="363"/>
      <c r="H3" s="363"/>
      <c r="I3" s="256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16">
        <f>'Dat_04 CONSEJO'!A812</f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3">
        <f t="shared" ref="I5:I52" si="0">D5/E5*100</f>
        <v>60.56540077983302</v>
      </c>
      <c r="J5" s="121"/>
      <c r="P5" s="314"/>
      <c r="Q5" s="314"/>
      <c r="R5" s="314"/>
      <c r="S5" s="314"/>
      <c r="T5" s="314"/>
      <c r="U5" s="314"/>
      <c r="V5" s="314"/>
    </row>
    <row r="6" spans="2:22">
      <c r="B6" s="318">
        <f>'Dat_04 CONSEJO'!A813</f>
        <v>0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3">
        <f t="shared" si="0"/>
        <v>65.088966473372551</v>
      </c>
      <c r="J6" s="121"/>
      <c r="P6" s="314"/>
      <c r="Q6" s="314"/>
      <c r="R6" s="314"/>
      <c r="S6" s="314"/>
      <c r="T6" s="314"/>
    </row>
    <row r="7" spans="2:22">
      <c r="B7" s="318">
        <f>'Dat_04 CONSEJO'!A814</f>
        <v>0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3">
        <f t="shared" si="0"/>
        <v>66.382612748651155</v>
      </c>
      <c r="J7" s="121"/>
      <c r="P7" s="314"/>
      <c r="Q7" s="314"/>
      <c r="R7" s="314"/>
      <c r="S7" s="314"/>
      <c r="T7" s="314"/>
    </row>
    <row r="8" spans="2:22">
      <c r="B8" s="318">
        <f>'Dat_04 CONSEJO'!A815</f>
        <v>0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3">
        <f t="shared" si="0"/>
        <v>71.094599443491191</v>
      </c>
      <c r="J8" s="121"/>
      <c r="P8" s="314"/>
      <c r="Q8" s="314"/>
      <c r="R8" s="314"/>
      <c r="S8" s="314"/>
      <c r="T8" s="314"/>
    </row>
    <row r="9" spans="2:22">
      <c r="B9" s="318">
        <f>'Dat_04 CONSEJO'!A816</f>
        <v>0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3">
        <f t="shared" si="0"/>
        <v>73.241399685004978</v>
      </c>
      <c r="J9" s="121"/>
      <c r="P9" s="314"/>
      <c r="Q9" s="314"/>
      <c r="R9" s="314"/>
      <c r="S9" s="314"/>
      <c r="T9" s="314"/>
    </row>
    <row r="10" spans="2:22">
      <c r="B10" s="318">
        <f>'Dat_04 CONSEJO'!A817</f>
        <v>0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3">
        <f t="shared" si="0"/>
        <v>68.782969155744425</v>
      </c>
      <c r="J10" s="121"/>
      <c r="P10" s="314"/>
      <c r="Q10" s="314"/>
      <c r="R10" s="314"/>
      <c r="S10" s="314"/>
      <c r="T10" s="314"/>
    </row>
    <row r="11" spans="2:22">
      <c r="B11" s="318">
        <f>'Dat_04 CONSEJO'!A818</f>
        <v>0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3">
        <f t="shared" si="0"/>
        <v>61.499105548792002</v>
      </c>
      <c r="J11" s="121"/>
      <c r="P11" s="314"/>
      <c r="Q11" s="314"/>
      <c r="R11" s="314"/>
      <c r="S11" s="314"/>
      <c r="T11" s="314"/>
    </row>
    <row r="12" spans="2:22">
      <c r="B12" s="318">
        <f>'Dat_04 CONSEJO'!A819</f>
        <v>0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3">
        <f t="shared" si="0"/>
        <v>52.469605731901659</v>
      </c>
      <c r="J12" s="121"/>
      <c r="P12" s="314"/>
      <c r="Q12" s="314"/>
      <c r="R12" s="314"/>
      <c r="S12" s="314"/>
      <c r="T12" s="314"/>
    </row>
    <row r="13" spans="2:22">
      <c r="B13" s="318">
        <f>'Dat_04 CONSEJO'!A820</f>
        <v>0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3">
        <f t="shared" si="0"/>
        <v>46.083535849010396</v>
      </c>
      <c r="J13" s="121"/>
      <c r="P13" s="314"/>
      <c r="Q13" s="314"/>
      <c r="R13" s="314"/>
      <c r="S13" s="314"/>
      <c r="T13" s="314"/>
    </row>
    <row r="14" spans="2:22">
      <c r="B14" s="318">
        <f>'Dat_04 CONSEJO'!A821</f>
        <v>0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3">
        <f t="shared" si="0"/>
        <v>41.210020492423396</v>
      </c>
      <c r="J14" s="121"/>
      <c r="P14" s="314"/>
      <c r="Q14" s="314"/>
      <c r="R14" s="314"/>
      <c r="S14" s="314"/>
      <c r="T14" s="314"/>
    </row>
    <row r="15" spans="2:22">
      <c r="B15" s="318">
        <f>'Dat_04 CONSEJO'!A822</f>
        <v>0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3">
        <f t="shared" si="0"/>
        <v>41.740549790752226</v>
      </c>
      <c r="J15" s="121"/>
      <c r="P15" s="314"/>
      <c r="Q15" s="314"/>
      <c r="R15" s="314"/>
      <c r="S15" s="314"/>
      <c r="T15" s="314"/>
    </row>
    <row r="16" spans="2:22">
      <c r="B16" s="318">
        <f>'Dat_04 CONSEJO'!A823</f>
        <v>0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3">
        <f t="shared" si="0"/>
        <v>39.226865653929153</v>
      </c>
      <c r="J16" s="121"/>
      <c r="P16" s="314"/>
      <c r="Q16" s="314"/>
      <c r="R16" s="314"/>
      <c r="S16" s="314"/>
      <c r="T16" s="314"/>
    </row>
    <row r="17" spans="2:20">
      <c r="B17" s="316">
        <f>'Dat_04 CONSEJO'!A824</f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3">
        <f t="shared" si="0"/>
        <v>34.266770523211392</v>
      </c>
      <c r="J17" s="121"/>
      <c r="P17" s="314"/>
      <c r="Q17" s="314"/>
      <c r="R17" s="314"/>
      <c r="S17" s="314"/>
      <c r="T17" s="314"/>
    </row>
    <row r="18" spans="2:20">
      <c r="B18" s="318">
        <f>'Dat_04 CONSEJO'!A825</f>
        <v>0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3">
        <f t="shared" si="0"/>
        <v>44.241559496670391</v>
      </c>
      <c r="J18" s="121"/>
      <c r="P18" s="314"/>
      <c r="Q18" s="314"/>
      <c r="R18" s="314"/>
      <c r="S18" s="314"/>
      <c r="T18" s="314"/>
    </row>
    <row r="19" spans="2:20">
      <c r="B19" s="318">
        <f>'Dat_04 CONSEJO'!A826</f>
        <v>0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3">
        <f t="shared" si="0"/>
        <v>44.078424243816954</v>
      </c>
      <c r="J19" s="121"/>
      <c r="P19" s="314"/>
      <c r="Q19" s="314"/>
      <c r="R19" s="314"/>
      <c r="S19" s="314"/>
      <c r="T19" s="314"/>
    </row>
    <row r="20" spans="2:20">
      <c r="B20" s="318">
        <f>'Dat_04 CONSEJO'!A827</f>
        <v>0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3">
        <f t="shared" si="0"/>
        <v>43.167805059113221</v>
      </c>
      <c r="J20" s="121"/>
      <c r="P20" s="314"/>
      <c r="Q20" s="314"/>
      <c r="R20" s="314"/>
      <c r="S20" s="314"/>
      <c r="T20" s="314"/>
    </row>
    <row r="21" spans="2:20">
      <c r="B21" s="318">
        <f>'Dat_04 CONSEJO'!A828</f>
        <v>0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3">
        <f t="shared" si="0"/>
        <v>43.523138146358377</v>
      </c>
      <c r="J21" s="121"/>
      <c r="P21" s="314"/>
      <c r="Q21" s="314"/>
      <c r="R21" s="314"/>
      <c r="S21" s="314"/>
      <c r="T21" s="314"/>
    </row>
    <row r="22" spans="2:20">
      <c r="B22" s="318">
        <f>'Dat_04 CONSEJO'!A829</f>
        <v>0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3">
        <f t="shared" si="0"/>
        <v>40.482495384767923</v>
      </c>
      <c r="J22" s="121"/>
      <c r="P22" s="314"/>
      <c r="Q22" s="314"/>
      <c r="R22" s="314"/>
      <c r="S22" s="314"/>
      <c r="T22" s="314"/>
    </row>
    <row r="23" spans="2:20">
      <c r="B23" s="318">
        <f>'Dat_04 CONSEJO'!A830</f>
        <v>0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3">
        <f t="shared" si="0"/>
        <v>37.05218568857569</v>
      </c>
      <c r="J23" s="121"/>
      <c r="P23" s="314"/>
      <c r="Q23" s="314"/>
      <c r="R23" s="314"/>
      <c r="S23" s="314"/>
      <c r="T23" s="314"/>
    </row>
    <row r="24" spans="2:20">
      <c r="B24" s="318">
        <f>'Dat_04 CONSEJO'!A831</f>
        <v>0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3">
        <f t="shared" si="0"/>
        <v>32.561662095263308</v>
      </c>
      <c r="J24" s="121"/>
      <c r="P24" s="314"/>
      <c r="Q24" s="314"/>
      <c r="R24" s="314"/>
      <c r="S24" s="314"/>
      <c r="T24" s="314"/>
    </row>
    <row r="25" spans="2:20">
      <c r="B25" s="318">
        <f>'Dat_04 CONSEJO'!A832</f>
        <v>0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3">
        <f t="shared" si="0"/>
        <v>27.702503847352833</v>
      </c>
      <c r="J25" s="121"/>
      <c r="P25" s="314"/>
      <c r="Q25" s="314"/>
      <c r="R25" s="314"/>
      <c r="S25" s="314"/>
      <c r="T25" s="314"/>
    </row>
    <row r="26" spans="2:20">
      <c r="B26" s="318">
        <f>'Dat_04 CONSEJO'!A833</f>
        <v>0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3">
        <f t="shared" si="0"/>
        <v>25.396591231094106</v>
      </c>
      <c r="J26" s="121"/>
      <c r="P26" s="314"/>
      <c r="Q26" s="314"/>
      <c r="R26" s="314"/>
      <c r="S26" s="314"/>
      <c r="T26" s="314"/>
    </row>
    <row r="27" spans="2:20">
      <c r="B27" s="318">
        <f>'Dat_04 CONSEJO'!A834</f>
        <v>0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3">
        <f t="shared" si="0"/>
        <v>23.755816454689381</v>
      </c>
      <c r="J27" s="121"/>
      <c r="P27" s="314"/>
      <c r="Q27" s="314"/>
      <c r="R27" s="314"/>
      <c r="S27" s="314"/>
      <c r="T27" s="314"/>
    </row>
    <row r="28" spans="2:20">
      <c r="B28" s="318">
        <f>'Dat_04 CONSEJO'!A835</f>
        <v>0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3">
        <f t="shared" si="0"/>
        <v>26.342611299740948</v>
      </c>
      <c r="J28" s="121"/>
      <c r="P28" s="314"/>
      <c r="Q28" s="314"/>
      <c r="R28" s="314"/>
      <c r="S28" s="314"/>
      <c r="T28" s="314"/>
    </row>
    <row r="29" spans="2:20">
      <c r="B29" s="316">
        <f>'Dat_04 CONSEJO'!A836</f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3">
        <f t="shared" si="0"/>
        <v>29.11965349577094</v>
      </c>
      <c r="J29" s="121"/>
      <c r="P29" s="314"/>
      <c r="Q29" s="314"/>
      <c r="R29" s="314"/>
      <c r="S29" s="314"/>
      <c r="T29" s="314"/>
    </row>
    <row r="30" spans="2:20">
      <c r="B30" s="318">
        <f>'Dat_04 CONSEJO'!A837</f>
        <v>0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3">
        <f t="shared" si="0"/>
        <v>30.296627556340678</v>
      </c>
      <c r="J30" s="121"/>
      <c r="P30" s="314"/>
      <c r="Q30" s="314"/>
      <c r="R30" s="314"/>
      <c r="S30" s="314"/>
      <c r="T30" s="314"/>
    </row>
    <row r="31" spans="2:20">
      <c r="B31" s="318">
        <f>'Dat_04 CONSEJO'!A838</f>
        <v>0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3">
        <f t="shared" si="0"/>
        <v>52.321900930253207</v>
      </c>
      <c r="J31" s="121"/>
      <c r="P31" s="314"/>
      <c r="Q31" s="314"/>
      <c r="R31" s="314"/>
      <c r="S31" s="314"/>
      <c r="T31" s="314"/>
    </row>
    <row r="32" spans="2:20">
      <c r="B32" s="318">
        <f>'Dat_04 CONSEJO'!A839</f>
        <v>0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3">
        <f t="shared" si="0"/>
        <v>64.178887075143905</v>
      </c>
      <c r="J32" s="121"/>
      <c r="P32" s="314"/>
      <c r="Q32" s="314"/>
      <c r="R32" s="314"/>
      <c r="S32" s="314"/>
      <c r="T32" s="314"/>
    </row>
    <row r="33" spans="2:20">
      <c r="B33" s="318">
        <f>'Dat_04 CONSEJO'!A840</f>
        <v>0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3">
        <f t="shared" si="0"/>
        <v>65.248014461698844</v>
      </c>
      <c r="J33" s="121"/>
      <c r="P33" s="314"/>
      <c r="Q33" s="314"/>
      <c r="R33" s="314"/>
      <c r="S33" s="314"/>
      <c r="T33" s="314"/>
    </row>
    <row r="34" spans="2:20">
      <c r="B34" s="318">
        <f>'Dat_04 CONSEJO'!A841</f>
        <v>0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3">
        <f t="shared" si="0"/>
        <v>64.064404856362884</v>
      </c>
      <c r="J34" s="121"/>
      <c r="P34" s="314"/>
      <c r="Q34" s="314"/>
      <c r="R34" s="314"/>
      <c r="S34" s="314"/>
      <c r="T34" s="314"/>
    </row>
    <row r="35" spans="2:20">
      <c r="B35" s="318">
        <f>'Dat_04 CONSEJO'!A842</f>
        <v>0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3">
        <f t="shared" si="0"/>
        <v>55.272756847246953</v>
      </c>
      <c r="J35" s="121"/>
      <c r="P35" s="314"/>
      <c r="Q35" s="314"/>
      <c r="R35" s="314"/>
      <c r="S35" s="314"/>
      <c r="T35" s="314"/>
    </row>
    <row r="36" spans="2:20">
      <c r="B36" s="318">
        <f>'Dat_04 CONSEJO'!A843</f>
        <v>0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3">
        <f t="shared" si="0"/>
        <v>50.24833230337039</v>
      </c>
      <c r="J36" s="121"/>
      <c r="P36" s="314"/>
      <c r="Q36" s="314"/>
      <c r="R36" s="314"/>
      <c r="S36" s="314"/>
      <c r="T36" s="314"/>
    </row>
    <row r="37" spans="2:20">
      <c r="B37" s="318">
        <f>'Dat_04 CONSEJO'!A844</f>
        <v>0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3">
        <f t="shared" si="0"/>
        <v>44.195205491877687</v>
      </c>
      <c r="J37" s="121"/>
      <c r="P37" s="314"/>
      <c r="Q37" s="314"/>
      <c r="R37" s="314"/>
      <c r="S37" s="314"/>
      <c r="T37" s="314"/>
    </row>
    <row r="38" spans="2:20">
      <c r="B38" s="318">
        <f>'Dat_04 CONSEJO'!A845</f>
        <v>0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3">
        <f t="shared" si="0"/>
        <v>41.151199282396519</v>
      </c>
      <c r="J38" s="121"/>
      <c r="P38" s="314"/>
      <c r="Q38" s="314"/>
      <c r="R38" s="314"/>
      <c r="S38" s="314"/>
      <c r="T38" s="314"/>
    </row>
    <row r="39" spans="2:20">
      <c r="B39" s="318">
        <f>'Dat_04 CONSEJO'!A846</f>
        <v>0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3">
        <f t="shared" si="0"/>
        <v>43.202874896349378</v>
      </c>
      <c r="J39" s="121"/>
      <c r="P39" s="314"/>
      <c r="Q39" s="314"/>
      <c r="R39" s="314"/>
      <c r="S39" s="314"/>
      <c r="T39" s="314"/>
    </row>
    <row r="40" spans="2:20">
      <c r="B40" s="318">
        <f>'Dat_04 CONSEJO'!A847</f>
        <v>0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3">
        <f t="shared" si="0"/>
        <v>44.083442278851507</v>
      </c>
      <c r="J40" s="121"/>
      <c r="P40" s="314"/>
      <c r="Q40" s="314"/>
      <c r="R40" s="314"/>
      <c r="S40" s="314"/>
      <c r="T40" s="314"/>
    </row>
    <row r="41" spans="2:20">
      <c r="B41" s="316">
        <f>'Dat_04 CONSEJO'!A848</f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3">
        <f t="shared" si="0"/>
        <v>43.538300722274641</v>
      </c>
      <c r="J41" s="121"/>
      <c r="P41" s="314"/>
      <c r="Q41" s="314"/>
      <c r="R41" s="314"/>
      <c r="S41" s="314"/>
      <c r="T41" s="314"/>
    </row>
    <row r="42" spans="2:20">
      <c r="B42" s="318">
        <f>'Dat_04 CONSEJO'!A849</f>
        <v>0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3">
        <f t="shared" si="0"/>
        <v>47.828359907801087</v>
      </c>
      <c r="J42" s="121"/>
      <c r="P42" s="314"/>
      <c r="Q42" s="314"/>
      <c r="R42" s="314"/>
      <c r="S42" s="314"/>
      <c r="T42" s="314"/>
    </row>
    <row r="43" spans="2:20">
      <c r="B43" s="318">
        <f>'Dat_04 CONSEJO'!A850</f>
        <v>0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3">
        <f t="shared" si="0"/>
        <v>48.506383217619621</v>
      </c>
      <c r="J43" s="121"/>
      <c r="P43" s="314"/>
      <c r="Q43" s="314"/>
      <c r="R43" s="314"/>
      <c r="S43" s="314"/>
      <c r="T43" s="314"/>
    </row>
    <row r="44" spans="2:20">
      <c r="B44" s="318">
        <f>'Dat_04 CONSEJO'!A851</f>
        <v>0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3">
        <f t="shared" si="0"/>
        <v>51.467426212881392</v>
      </c>
      <c r="J44" s="121"/>
      <c r="P44" s="314"/>
      <c r="Q44" s="314"/>
      <c r="R44" s="314"/>
      <c r="S44" s="314"/>
      <c r="T44" s="314"/>
    </row>
    <row r="45" spans="2:20">
      <c r="B45" s="318">
        <f>'Dat_04 CONSEJO'!A852</f>
        <v>0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3">
        <f t="shared" si="0"/>
        <v>53.306551719571146</v>
      </c>
      <c r="J45" s="121"/>
      <c r="P45" s="314"/>
      <c r="Q45" s="314"/>
      <c r="R45" s="314"/>
      <c r="S45" s="314"/>
      <c r="T45" s="314"/>
    </row>
    <row r="46" spans="2:20">
      <c r="B46" s="318">
        <f>'Dat_04 CONSEJO'!A853</f>
        <v>0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3">
        <f t="shared" si="0"/>
        <v>50.315777986750398</v>
      </c>
      <c r="J46" s="121"/>
      <c r="P46" s="314"/>
      <c r="Q46" s="314"/>
      <c r="R46" s="314"/>
      <c r="S46" s="314"/>
      <c r="T46" s="314"/>
    </row>
    <row r="47" spans="2:20">
      <c r="B47" s="318">
        <f>'Dat_04 CONSEJO'!A854</f>
        <v>0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3">
        <f t="shared" si="0"/>
        <v>44.022028578778936</v>
      </c>
      <c r="J47" s="121"/>
      <c r="P47" s="314"/>
      <c r="Q47" s="314"/>
      <c r="R47" s="314"/>
      <c r="S47" s="314"/>
      <c r="T47" s="314"/>
    </row>
    <row r="48" spans="2:20">
      <c r="B48" s="318">
        <f>'Dat_04 CONSEJO'!A855</f>
        <v>0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3">
        <f t="shared" si="0"/>
        <v>39.182452615476933</v>
      </c>
      <c r="J48" s="121"/>
      <c r="P48" s="314"/>
      <c r="Q48" s="314"/>
      <c r="R48" s="314"/>
      <c r="S48" s="314"/>
      <c r="T48" s="314"/>
    </row>
    <row r="49" spans="2:20">
      <c r="B49" s="318">
        <f>'Dat_04 CONSEJO'!A856</f>
        <v>0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3">
        <f t="shared" si="0"/>
        <v>34.881367865337658</v>
      </c>
      <c r="J49" s="121"/>
      <c r="P49" s="314"/>
      <c r="Q49" s="314"/>
      <c r="R49" s="314"/>
      <c r="S49" s="314"/>
      <c r="T49" s="314"/>
    </row>
    <row r="50" spans="2:20">
      <c r="B50" s="318">
        <f>'Dat_04 CONSEJO'!A857</f>
        <v>0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3">
        <f t="shared" si="0"/>
        <v>34.29721911637845</v>
      </c>
      <c r="J50" s="121"/>
      <c r="P50" s="314"/>
      <c r="Q50" s="314"/>
      <c r="R50" s="314"/>
      <c r="S50" s="314"/>
      <c r="T50" s="314"/>
    </row>
    <row r="51" spans="2:20">
      <c r="B51" s="318">
        <f>'Dat_04 CONSEJO'!A858</f>
        <v>0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3">
        <f t="shared" si="0"/>
        <v>42.119738625367766</v>
      </c>
      <c r="J51" s="121"/>
      <c r="P51" s="314"/>
      <c r="Q51" s="314"/>
      <c r="R51" s="314"/>
      <c r="S51" s="314"/>
      <c r="T51" s="314"/>
    </row>
    <row r="52" spans="2:20">
      <c r="B52" s="318">
        <f>'Dat_04 CONSEJO'!A859</f>
        <v>0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3">
        <f t="shared" si="0"/>
        <v>50.986604410821059</v>
      </c>
      <c r="J52" s="317"/>
      <c r="P52" s="314"/>
      <c r="Q52" s="314"/>
      <c r="R52" s="314"/>
      <c r="S52" s="314"/>
      <c r="T52" s="314"/>
    </row>
    <row r="53" spans="2:20">
      <c r="B53" s="316">
        <f>'Dat_04 CONSEJO'!A860</f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3">
        <f t="shared" ref="I53" si="1">D53/E53*100</f>
        <v>55.042640853161586</v>
      </c>
      <c r="J53" s="317"/>
      <c r="K53" s="294"/>
    </row>
    <row r="54" spans="2:20">
      <c r="B54" s="318">
        <f>'Dat_04 CONSEJO'!A861</f>
        <v>0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3">
        <f t="shared" ref="I54:I64" si="2">D54/E54*100</f>
        <v>55.52746896161257</v>
      </c>
      <c r="J54" s="317"/>
    </row>
    <row r="55" spans="2:20">
      <c r="B55" s="318">
        <f>'Dat_04 CONSEJO'!A862</f>
        <v>0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3">
        <f t="shared" si="2"/>
        <v>58.919090912210883</v>
      </c>
    </row>
    <row r="56" spans="2:20">
      <c r="B56" s="318">
        <f>'Dat_04 CONSEJO'!A863</f>
        <v>0</v>
      </c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3">
        <f t="shared" si="2"/>
        <v>67.336916337072509</v>
      </c>
      <c r="J56" s="317">
        <f>I57-I56</f>
        <v>2.6182827298099198</v>
      </c>
    </row>
    <row r="57" spans="2:20">
      <c r="B57" s="318">
        <f>'Dat_04 CONSEJO'!A864</f>
        <v>0</v>
      </c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3">
        <f t="shared" si="2"/>
        <v>69.955199066882429</v>
      </c>
      <c r="J57" s="317">
        <f>I57-I45</f>
        <v>16.648647347311282</v>
      </c>
    </row>
    <row r="58" spans="2:20">
      <c r="B58" s="318">
        <f>'Dat_04 CONSEJO'!A865</f>
        <v>0</v>
      </c>
      <c r="C58" s="165" t="s">
        <v>89</v>
      </c>
      <c r="D58" s="160"/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3">
        <f t="shared" si="2"/>
        <v>0</v>
      </c>
    </row>
    <row r="59" spans="2:20">
      <c r="B59" s="318">
        <f>'Dat_04 CONSEJO'!A866</f>
        <v>0</v>
      </c>
      <c r="C59" s="165" t="s">
        <v>89</v>
      </c>
      <c r="D59" s="160"/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3">
        <f t="shared" si="2"/>
        <v>0</v>
      </c>
    </row>
    <row r="60" spans="2:20">
      <c r="B60" s="318">
        <f>'Dat_04 CONSEJO'!A867</f>
        <v>0</v>
      </c>
      <c r="C60" s="165" t="s">
        <v>88</v>
      </c>
      <c r="D60" s="160"/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3">
        <f t="shared" si="2"/>
        <v>0</v>
      </c>
    </row>
    <row r="61" spans="2:20">
      <c r="B61" s="318">
        <f>'Dat_04 CONSEJO'!A868</f>
        <v>0</v>
      </c>
      <c r="C61" s="165" t="s">
        <v>90</v>
      </c>
      <c r="D61" s="160"/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3">
        <f t="shared" si="2"/>
        <v>0</v>
      </c>
    </row>
    <row r="62" spans="2:20">
      <c r="B62" s="318">
        <f>'Dat_04 CONSEJO'!A869</f>
        <v>0</v>
      </c>
      <c r="C62" s="165" t="s">
        <v>91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3">
        <f t="shared" si="2"/>
        <v>0</v>
      </c>
    </row>
    <row r="63" spans="2:20">
      <c r="B63" s="318">
        <f>'Dat_04 CONSEJO'!A870</f>
        <v>0</v>
      </c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3">
        <f t="shared" si="2"/>
        <v>0</v>
      </c>
    </row>
    <row r="64" spans="2:20">
      <c r="B64" s="318">
        <f>'Dat_04 CONSEJO'!A871</f>
        <v>0</v>
      </c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3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1" t="s">
        <v>634</v>
      </c>
      <c r="C67" s="272"/>
      <c r="D67" s="272"/>
      <c r="E67" s="272"/>
      <c r="F67" s="272"/>
      <c r="G67" s="120"/>
      <c r="H67" s="120"/>
      <c r="I67" s="121"/>
      <c r="J67" s="121"/>
    </row>
    <row r="68" spans="2:11">
      <c r="B68" s="122"/>
      <c r="C68" s="362" t="s">
        <v>53</v>
      </c>
      <c r="D68" s="362" t="s">
        <v>53</v>
      </c>
      <c r="E68" s="122"/>
      <c r="F68" s="362" t="s">
        <v>42</v>
      </c>
      <c r="G68" s="362"/>
      <c r="H68" s="362" t="s">
        <v>43</v>
      </c>
      <c r="I68" s="362"/>
      <c r="J68" s="362" t="s">
        <v>44</v>
      </c>
      <c r="K68" s="362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3">
        <v>5204.4719067636097</v>
      </c>
      <c r="F70" s="274">
        <f>G70/C70</f>
        <v>0.75421223379767821</v>
      </c>
      <c r="G70" s="127">
        <v>1920.8412928561354</v>
      </c>
      <c r="H70" s="274">
        <f t="shared" ref="H70:H76" si="3">I70/D70</f>
        <v>0.93765341188021756</v>
      </c>
      <c r="I70" s="127">
        <v>852.77327442317278</v>
      </c>
      <c r="J70" s="152">
        <f>K70/SUM(C70:D70)</f>
        <v>0.80248224464681184</v>
      </c>
      <c r="K70" s="127">
        <f t="shared" ref="K70:K75" si="4">SUM(G70,I70)</f>
        <v>2773.6145672793082</v>
      </c>
    </row>
    <row r="71" spans="2:11">
      <c r="B71" s="126" t="s">
        <v>47</v>
      </c>
      <c r="C71" s="127">
        <v>1681</v>
      </c>
      <c r="D71" s="127">
        <v>3120.6</v>
      </c>
      <c r="E71" s="273">
        <v>3968.2132952293318</v>
      </c>
      <c r="F71" s="274">
        <f>G71/C71</f>
        <v>0.86334041360866265</v>
      </c>
      <c r="G71" s="127">
        <v>1451.275235276162</v>
      </c>
      <c r="H71" s="274">
        <f t="shared" si="3"/>
        <v>0.85625679216452244</v>
      </c>
      <c r="I71" s="127">
        <v>2672.0349456286085</v>
      </c>
      <c r="J71" s="152">
        <f t="shared" ref="J71:J76" si="5">K71/SUM(C71:D71)</f>
        <v>0.85873670878556518</v>
      </c>
      <c r="K71" s="127">
        <f t="shared" si="4"/>
        <v>4123.3101809047703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3">
        <v>3618.5651686053225</v>
      </c>
      <c r="F72" s="274">
        <f>G72/C72</f>
        <v>0.8789524642365053</v>
      </c>
      <c r="G72" s="127">
        <v>2131.3920464337789</v>
      </c>
      <c r="H72" s="274">
        <f t="shared" si="3"/>
        <v>0.36098400648757129</v>
      </c>
      <c r="I72" s="127">
        <v>1368.8051466480399</v>
      </c>
      <c r="J72" s="152">
        <f t="shared" si="5"/>
        <v>0.56302277830969483</v>
      </c>
      <c r="K72" s="127">
        <f t="shared" si="4"/>
        <v>3500.197193081819</v>
      </c>
    </row>
    <row r="73" spans="2:11">
      <c r="B73" s="126" t="s">
        <v>49</v>
      </c>
      <c r="C73" s="127"/>
      <c r="D73" s="127">
        <v>835.14400000000001</v>
      </c>
      <c r="E73" s="273">
        <v>241.15919611927043</v>
      </c>
      <c r="F73" s="274" t="s">
        <v>18</v>
      </c>
      <c r="G73" s="127" t="s">
        <v>18</v>
      </c>
      <c r="H73" s="274">
        <f t="shared" si="3"/>
        <v>0.26025601838694495</v>
      </c>
      <c r="I73" s="127">
        <v>217.35125221974675</v>
      </c>
      <c r="J73" s="152">
        <f t="shared" si="5"/>
        <v>0.26025601838694495</v>
      </c>
      <c r="K73" s="127">
        <f t="shared" si="4"/>
        <v>217.35125221974675</v>
      </c>
    </row>
    <row r="74" spans="2:11">
      <c r="B74" s="126" t="s">
        <v>50</v>
      </c>
      <c r="C74" s="127">
        <v>180.3</v>
      </c>
      <c r="D74" s="127">
        <v>669.1</v>
      </c>
      <c r="E74" s="273">
        <v>569.24482711132248</v>
      </c>
      <c r="F74" s="274">
        <f>G74/C74</f>
        <v>0.84607190191853487</v>
      </c>
      <c r="G74" s="127">
        <v>152.54676391591184</v>
      </c>
      <c r="H74" s="274">
        <f t="shared" si="3"/>
        <v>0.46155870466348986</v>
      </c>
      <c r="I74" s="127">
        <v>308.82892929034108</v>
      </c>
      <c r="J74" s="152">
        <f t="shared" si="5"/>
        <v>0.54317835319784891</v>
      </c>
      <c r="K74" s="127">
        <f t="shared" si="4"/>
        <v>461.37569320625289</v>
      </c>
    </row>
    <row r="75" spans="2:11">
      <c r="B75" s="126" t="s">
        <v>51</v>
      </c>
      <c r="C75" s="127">
        <v>2133.8380000000002</v>
      </c>
      <c r="D75" s="127">
        <v>245</v>
      </c>
      <c r="E75" s="273">
        <v>3445.1482361711401</v>
      </c>
      <c r="F75" s="274">
        <f>G75/C75</f>
        <v>0.83718811875377153</v>
      </c>
      <c r="G75" s="127">
        <v>1786.4238209453106</v>
      </c>
      <c r="H75" s="274">
        <f t="shared" si="3"/>
        <v>0.4329459737665019</v>
      </c>
      <c r="I75" s="127">
        <v>106.07176357279296</v>
      </c>
      <c r="J75" s="152">
        <f t="shared" si="5"/>
        <v>0.79555462983107861</v>
      </c>
      <c r="K75" s="127">
        <f t="shared" si="4"/>
        <v>1892.4955845181034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5">
        <f>G76/C76</f>
        <v>0.82999660856662583</v>
      </c>
      <c r="G76" s="128">
        <f>SUM(G70:G75)</f>
        <v>7442.4791594272983</v>
      </c>
      <c r="H76" s="275">
        <f t="shared" si="3"/>
        <v>0.57734348154155746</v>
      </c>
      <c r="I76" s="128">
        <f>SUM(I70:I75)</f>
        <v>5525.8653117827025</v>
      </c>
      <c r="J76" s="153">
        <f t="shared" si="5"/>
        <v>0.69955199066882412</v>
      </c>
      <c r="K76" s="128">
        <f>SUM(K70:K75)</f>
        <v>12968.344471210001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8" zoomScale="77" zoomScaleNormal="77" workbookViewId="0">
      <selection activeCell="F247" sqref="F247"/>
    </sheetView>
  </sheetViews>
  <sheetFormatPr baseColWidth="10" defaultColWidth="11.42578125" defaultRowHeight="15"/>
  <cols>
    <col min="1" max="1" width="11.42578125" style="308"/>
    <col min="2" max="2" width="12.7109375" style="308" bestFit="1" customWidth="1"/>
    <col min="3" max="7" width="11.42578125" style="308"/>
    <col min="8" max="8" width="11.85546875" style="308" bestFit="1" customWidth="1"/>
    <col min="9" max="21" width="11.42578125" style="308"/>
    <col min="22" max="22" width="11.42578125" style="308" customWidth="1"/>
    <col min="23" max="28" width="11.42578125" style="308"/>
    <col min="29" max="29" width="11.85546875" style="308" bestFit="1" customWidth="1"/>
    <col min="30" max="16384" width="11.42578125" style="308"/>
  </cols>
  <sheetData>
    <row r="1" spans="1:9" ht="60">
      <c r="B1" s="307" t="s">
        <v>149</v>
      </c>
      <c r="C1" s="307" t="s">
        <v>622</v>
      </c>
      <c r="D1" s="307" t="s">
        <v>623</v>
      </c>
    </row>
    <row r="2" spans="1:9">
      <c r="A2" s="308">
        <v>0</v>
      </c>
      <c r="B2" s="309">
        <v>43586</v>
      </c>
      <c r="C2" s="310">
        <v>113.44165099999999</v>
      </c>
      <c r="D2" s="311">
        <v>128.6993424317983</v>
      </c>
      <c r="E2" s="310">
        <f>IF(C2&gt;D2,D2,C2)</f>
        <v>113.44165099999999</v>
      </c>
      <c r="F2" s="313">
        <f>YEAR(B2)</f>
        <v>2019</v>
      </c>
      <c r="G2" s="20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12" t="str">
        <f>IF(DAY($B2)=15,TEXT(D2,"#,0"),"")</f>
        <v/>
      </c>
      <c r="I2" s="313"/>
    </row>
    <row r="3" spans="1:9">
      <c r="A3" s="308">
        <v>1</v>
      </c>
      <c r="B3" s="309">
        <v>43587</v>
      </c>
      <c r="C3" s="310">
        <v>194.80742499999999</v>
      </c>
      <c r="D3" s="311">
        <v>128.6993424317983</v>
      </c>
      <c r="E3" s="310">
        <f t="shared" ref="E3:E66" si="0">IF(C3&gt;D3,D3,C3)</f>
        <v>128.6993424317983</v>
      </c>
      <c r="F3" s="320"/>
      <c r="G3" s="20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12" t="str">
        <f t="shared" ref="H3:H66" si="2">IF(DAY($B3)=15,TEXT(D3,"#,0"),"")</f>
        <v/>
      </c>
      <c r="I3" s="313"/>
    </row>
    <row r="4" spans="1:9">
      <c r="A4" s="308">
        <v>2</v>
      </c>
      <c r="B4" s="309">
        <v>43588</v>
      </c>
      <c r="C4" s="310">
        <v>165.68433199999998</v>
      </c>
      <c r="D4" s="311">
        <v>128.6993424317983</v>
      </c>
      <c r="E4" s="310">
        <f t="shared" si="0"/>
        <v>128.6993424317983</v>
      </c>
      <c r="F4" s="320"/>
      <c r="G4" s="209" t="str">
        <f t="shared" si="1"/>
        <v/>
      </c>
      <c r="H4" s="312" t="str">
        <f t="shared" si="2"/>
        <v/>
      </c>
      <c r="I4" s="313"/>
    </row>
    <row r="5" spans="1:9">
      <c r="A5" s="308">
        <v>3</v>
      </c>
      <c r="B5" s="309">
        <v>43589</v>
      </c>
      <c r="C5" s="310">
        <v>157.025701</v>
      </c>
      <c r="D5" s="311">
        <v>128.6993424317983</v>
      </c>
      <c r="E5" s="310">
        <f t="shared" si="0"/>
        <v>128.6993424317983</v>
      </c>
      <c r="F5" s="320"/>
      <c r="G5" s="209" t="str">
        <f t="shared" si="1"/>
        <v/>
      </c>
      <c r="H5" s="312" t="str">
        <f t="shared" si="2"/>
        <v/>
      </c>
      <c r="I5" s="313"/>
    </row>
    <row r="6" spans="1:9">
      <c r="A6" s="308">
        <v>4</v>
      </c>
      <c r="B6" s="309">
        <v>43590</v>
      </c>
      <c r="C6" s="310">
        <v>178.43676199999999</v>
      </c>
      <c r="D6" s="311">
        <v>128.6993424317983</v>
      </c>
      <c r="E6" s="310">
        <f t="shared" si="0"/>
        <v>128.6993424317983</v>
      </c>
      <c r="F6" s="320"/>
      <c r="G6" s="209" t="str">
        <f t="shared" si="1"/>
        <v/>
      </c>
      <c r="H6" s="312" t="str">
        <f t="shared" si="2"/>
        <v/>
      </c>
      <c r="I6" s="313"/>
    </row>
    <row r="7" spans="1:9">
      <c r="A7" s="308">
        <v>5</v>
      </c>
      <c r="B7" s="309">
        <v>43591</v>
      </c>
      <c r="C7" s="310">
        <v>58.181482000000003</v>
      </c>
      <c r="D7" s="311">
        <v>128.6993424317983</v>
      </c>
      <c r="E7" s="310">
        <f t="shared" si="0"/>
        <v>58.181482000000003</v>
      </c>
      <c r="F7" s="320"/>
      <c r="G7" s="209" t="str">
        <f t="shared" si="1"/>
        <v/>
      </c>
      <c r="H7" s="312" t="str">
        <f t="shared" si="2"/>
        <v/>
      </c>
      <c r="I7" s="313"/>
    </row>
    <row r="8" spans="1:9">
      <c r="A8" s="308">
        <v>6</v>
      </c>
      <c r="B8" s="309">
        <v>43592</v>
      </c>
      <c r="C8" s="310">
        <v>142.63820199999998</v>
      </c>
      <c r="D8" s="311">
        <v>128.6993424317983</v>
      </c>
      <c r="E8" s="310">
        <f t="shared" si="0"/>
        <v>128.6993424317983</v>
      </c>
      <c r="F8" s="320"/>
      <c r="G8" s="209" t="str">
        <f t="shared" si="1"/>
        <v/>
      </c>
      <c r="H8" s="312" t="str">
        <f t="shared" si="2"/>
        <v/>
      </c>
      <c r="I8" s="313"/>
    </row>
    <row r="9" spans="1:9">
      <c r="A9" s="308">
        <v>7</v>
      </c>
      <c r="B9" s="309">
        <v>43593</v>
      </c>
      <c r="C9" s="310">
        <v>314.322676</v>
      </c>
      <c r="D9" s="311">
        <v>128.6993424317983</v>
      </c>
      <c r="E9" s="310">
        <f t="shared" si="0"/>
        <v>128.6993424317983</v>
      </c>
      <c r="F9" s="320"/>
      <c r="G9" s="209" t="str">
        <f t="shared" si="1"/>
        <v/>
      </c>
      <c r="H9" s="312" t="str">
        <f t="shared" si="2"/>
        <v/>
      </c>
      <c r="I9" s="313"/>
    </row>
    <row r="10" spans="1:9">
      <c r="A10" s="308">
        <v>8</v>
      </c>
      <c r="B10" s="309">
        <v>43594</v>
      </c>
      <c r="C10" s="310">
        <v>233.60022099999998</v>
      </c>
      <c r="D10" s="311">
        <v>128.6993424317983</v>
      </c>
      <c r="E10" s="310">
        <f t="shared" si="0"/>
        <v>128.6993424317983</v>
      </c>
      <c r="F10" s="320"/>
      <c r="G10" s="209" t="str">
        <f t="shared" si="1"/>
        <v/>
      </c>
      <c r="H10" s="312" t="str">
        <f t="shared" si="2"/>
        <v/>
      </c>
      <c r="I10" s="313"/>
    </row>
    <row r="11" spans="1:9">
      <c r="A11" s="308">
        <v>9</v>
      </c>
      <c r="B11" s="309">
        <v>43595</v>
      </c>
      <c r="C11" s="310">
        <v>190.585532</v>
      </c>
      <c r="D11" s="311">
        <v>128.6993424317983</v>
      </c>
      <c r="E11" s="310">
        <f t="shared" si="0"/>
        <v>128.6993424317983</v>
      </c>
      <c r="F11" s="320"/>
      <c r="G11" s="209" t="str">
        <f t="shared" si="1"/>
        <v/>
      </c>
      <c r="H11" s="312" t="str">
        <f t="shared" si="2"/>
        <v/>
      </c>
      <c r="I11" s="313"/>
    </row>
    <row r="12" spans="1:9">
      <c r="A12" s="308">
        <v>10</v>
      </c>
      <c r="B12" s="309">
        <v>43596</v>
      </c>
      <c r="C12" s="310">
        <v>129.24148600000001</v>
      </c>
      <c r="D12" s="311">
        <v>128.6993424317983</v>
      </c>
      <c r="E12" s="310">
        <f t="shared" si="0"/>
        <v>128.6993424317983</v>
      </c>
      <c r="F12" s="320"/>
      <c r="G12" s="209" t="str">
        <f t="shared" si="1"/>
        <v/>
      </c>
      <c r="H12" s="312" t="str">
        <f t="shared" si="2"/>
        <v/>
      </c>
      <c r="I12" s="313"/>
    </row>
    <row r="13" spans="1:9">
      <c r="A13" s="308">
        <v>11</v>
      </c>
      <c r="B13" s="309">
        <v>43597</v>
      </c>
      <c r="C13" s="310">
        <v>191.58425299999999</v>
      </c>
      <c r="D13" s="311">
        <v>128.6993424317983</v>
      </c>
      <c r="E13" s="310">
        <f t="shared" si="0"/>
        <v>128.6993424317983</v>
      </c>
      <c r="F13" s="320"/>
      <c r="G13" s="209" t="str">
        <f t="shared" si="1"/>
        <v/>
      </c>
      <c r="H13" s="312" t="str">
        <f t="shared" si="2"/>
        <v/>
      </c>
      <c r="I13" s="313"/>
    </row>
    <row r="14" spans="1:9">
      <c r="A14" s="308">
        <v>12</v>
      </c>
      <c r="B14" s="309">
        <v>43598</v>
      </c>
      <c r="C14" s="310">
        <v>186.90061700000001</v>
      </c>
      <c r="D14" s="311">
        <v>128.6993424317983</v>
      </c>
      <c r="E14" s="310">
        <f t="shared" si="0"/>
        <v>128.6993424317983</v>
      </c>
      <c r="F14" s="320"/>
      <c r="G14" s="209" t="str">
        <f t="shared" si="1"/>
        <v/>
      </c>
      <c r="H14" s="312" t="str">
        <f t="shared" si="2"/>
        <v/>
      </c>
      <c r="I14" s="313"/>
    </row>
    <row r="15" spans="1:9">
      <c r="A15" s="308">
        <v>13</v>
      </c>
      <c r="B15" s="309">
        <v>43599</v>
      </c>
      <c r="C15" s="310">
        <v>104.14895200000001</v>
      </c>
      <c r="D15" s="311">
        <v>128.6993424317983</v>
      </c>
      <c r="E15" s="310">
        <f t="shared" si="0"/>
        <v>104.14895200000001</v>
      </c>
      <c r="F15" s="320"/>
      <c r="G15" s="209" t="str">
        <f t="shared" si="1"/>
        <v/>
      </c>
      <c r="H15" s="312" t="str">
        <f t="shared" si="2"/>
        <v/>
      </c>
      <c r="I15" s="313"/>
    </row>
    <row r="16" spans="1:9">
      <c r="A16" s="308">
        <v>14</v>
      </c>
      <c r="B16" s="309">
        <v>43600</v>
      </c>
      <c r="C16" s="310">
        <v>93.727000000000004</v>
      </c>
      <c r="D16" s="311">
        <v>128.6993424317983</v>
      </c>
      <c r="E16" s="310">
        <f t="shared" si="0"/>
        <v>93.727000000000004</v>
      </c>
      <c r="F16" s="320"/>
      <c r="G16" s="20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312" t="str">
        <f t="shared" si="2"/>
        <v>128,7</v>
      </c>
      <c r="I16" s="313"/>
    </row>
    <row r="17" spans="1:9">
      <c r="A17" s="308">
        <v>15</v>
      </c>
      <c r="B17" s="309">
        <v>43601</v>
      </c>
      <c r="C17" s="310">
        <v>133.972016</v>
      </c>
      <c r="D17" s="311">
        <v>128.6993424317983</v>
      </c>
      <c r="E17" s="310">
        <f t="shared" si="0"/>
        <v>128.6993424317983</v>
      </c>
      <c r="F17" s="320"/>
      <c r="G17" s="209" t="str">
        <f t="shared" si="1"/>
        <v/>
      </c>
      <c r="H17" s="312" t="str">
        <f t="shared" si="2"/>
        <v/>
      </c>
      <c r="I17" s="209"/>
    </row>
    <row r="18" spans="1:9">
      <c r="A18" s="308">
        <v>16</v>
      </c>
      <c r="B18" s="309">
        <v>43602</v>
      </c>
      <c r="C18" s="310">
        <v>286.71820600000001</v>
      </c>
      <c r="D18" s="311">
        <v>128.6993424317983</v>
      </c>
      <c r="E18" s="310">
        <f t="shared" si="0"/>
        <v>128.6993424317983</v>
      </c>
      <c r="F18" s="320"/>
      <c r="G18" s="209" t="str">
        <f t="shared" si="1"/>
        <v/>
      </c>
      <c r="H18" s="312" t="str">
        <f t="shared" si="2"/>
        <v/>
      </c>
      <c r="I18" s="313"/>
    </row>
    <row r="19" spans="1:9">
      <c r="A19" s="308">
        <v>17</v>
      </c>
      <c r="B19" s="309">
        <v>43603</v>
      </c>
      <c r="C19" s="310">
        <v>148.617771</v>
      </c>
      <c r="D19" s="311">
        <v>128.6993424317983</v>
      </c>
      <c r="E19" s="310">
        <f t="shared" si="0"/>
        <v>128.6993424317983</v>
      </c>
      <c r="F19" s="320"/>
      <c r="G19" s="209" t="str">
        <f t="shared" si="1"/>
        <v/>
      </c>
      <c r="H19" s="312" t="str">
        <f t="shared" si="2"/>
        <v/>
      </c>
      <c r="I19" s="313"/>
    </row>
    <row r="20" spans="1:9">
      <c r="A20" s="308">
        <v>18</v>
      </c>
      <c r="B20" s="309">
        <v>43604</v>
      </c>
      <c r="C20" s="310">
        <v>130.25906800000001</v>
      </c>
      <c r="D20" s="311">
        <v>128.6993424317983</v>
      </c>
      <c r="E20" s="310">
        <f t="shared" si="0"/>
        <v>128.6993424317983</v>
      </c>
      <c r="F20" s="320"/>
      <c r="G20" s="209" t="str">
        <f t="shared" si="1"/>
        <v/>
      </c>
      <c r="H20" s="312" t="str">
        <f t="shared" si="2"/>
        <v/>
      </c>
      <c r="I20" s="313"/>
    </row>
    <row r="21" spans="1:9">
      <c r="A21" s="308">
        <v>19</v>
      </c>
      <c r="B21" s="309">
        <v>43605</v>
      </c>
      <c r="C21" s="310">
        <v>67.222395000000006</v>
      </c>
      <c r="D21" s="311">
        <v>128.6993424317983</v>
      </c>
      <c r="E21" s="310">
        <f t="shared" si="0"/>
        <v>67.222395000000006</v>
      </c>
      <c r="F21" s="320"/>
      <c r="G21" s="209" t="str">
        <f t="shared" si="1"/>
        <v/>
      </c>
      <c r="H21" s="312" t="str">
        <f t="shared" si="2"/>
        <v/>
      </c>
      <c r="I21" s="313"/>
    </row>
    <row r="22" spans="1:9">
      <c r="A22" s="308">
        <v>20</v>
      </c>
      <c r="B22" s="309">
        <v>43606</v>
      </c>
      <c r="C22" s="310">
        <v>50.460292000000003</v>
      </c>
      <c r="D22" s="311">
        <v>128.6993424317983</v>
      </c>
      <c r="E22" s="310">
        <f t="shared" si="0"/>
        <v>50.460292000000003</v>
      </c>
      <c r="F22" s="320"/>
      <c r="G22" s="209" t="str">
        <f t="shared" si="1"/>
        <v/>
      </c>
      <c r="H22" s="312" t="str">
        <f t="shared" si="2"/>
        <v/>
      </c>
      <c r="I22" s="313"/>
    </row>
    <row r="23" spans="1:9">
      <c r="A23" s="308">
        <v>21</v>
      </c>
      <c r="B23" s="309">
        <v>43607</v>
      </c>
      <c r="C23" s="310">
        <v>41.479586000000005</v>
      </c>
      <c r="D23" s="311">
        <v>128.6993424317983</v>
      </c>
      <c r="E23" s="310">
        <f t="shared" si="0"/>
        <v>41.479586000000005</v>
      </c>
      <c r="F23" s="320"/>
      <c r="G23" s="209" t="str">
        <f t="shared" si="1"/>
        <v/>
      </c>
      <c r="H23" s="312" t="str">
        <f t="shared" si="2"/>
        <v/>
      </c>
      <c r="I23" s="313"/>
    </row>
    <row r="24" spans="1:9">
      <c r="A24" s="308">
        <v>22</v>
      </c>
      <c r="B24" s="309">
        <v>43608</v>
      </c>
      <c r="C24" s="310">
        <v>59.654964999999997</v>
      </c>
      <c r="D24" s="311">
        <v>128.6993424317983</v>
      </c>
      <c r="E24" s="310">
        <f t="shared" si="0"/>
        <v>59.654964999999997</v>
      </c>
      <c r="F24" s="320"/>
      <c r="G24" s="209" t="str">
        <f t="shared" si="1"/>
        <v/>
      </c>
      <c r="H24" s="312" t="str">
        <f t="shared" si="2"/>
        <v/>
      </c>
      <c r="I24" s="313"/>
    </row>
    <row r="25" spans="1:9">
      <c r="A25" s="308">
        <v>23</v>
      </c>
      <c r="B25" s="309">
        <v>43609</v>
      </c>
      <c r="C25" s="310">
        <v>170.901636</v>
      </c>
      <c r="D25" s="311">
        <v>128.6993424317983</v>
      </c>
      <c r="E25" s="310">
        <f t="shared" si="0"/>
        <v>128.6993424317983</v>
      </c>
      <c r="F25" s="320"/>
      <c r="G25" s="209" t="str">
        <f t="shared" si="1"/>
        <v/>
      </c>
      <c r="H25" s="312" t="str">
        <f t="shared" si="2"/>
        <v/>
      </c>
      <c r="I25" s="313"/>
    </row>
    <row r="26" spans="1:9">
      <c r="A26" s="308">
        <v>24</v>
      </c>
      <c r="B26" s="309">
        <v>43610</v>
      </c>
      <c r="C26" s="310">
        <v>177.07270600000001</v>
      </c>
      <c r="D26" s="311">
        <v>128.6993424317983</v>
      </c>
      <c r="E26" s="310">
        <f t="shared" si="0"/>
        <v>128.6993424317983</v>
      </c>
      <c r="F26" s="320"/>
      <c r="G26" s="209" t="str">
        <f t="shared" si="1"/>
        <v/>
      </c>
      <c r="H26" s="312" t="str">
        <f t="shared" si="2"/>
        <v/>
      </c>
      <c r="I26" s="313"/>
    </row>
    <row r="27" spans="1:9">
      <c r="A27" s="308">
        <v>25</v>
      </c>
      <c r="B27" s="309">
        <v>43611</v>
      </c>
      <c r="C27" s="310">
        <v>147.48101</v>
      </c>
      <c r="D27" s="311">
        <v>128.6993424317983</v>
      </c>
      <c r="E27" s="310">
        <f t="shared" si="0"/>
        <v>128.6993424317983</v>
      </c>
      <c r="F27" s="320"/>
      <c r="G27" s="209" t="str">
        <f t="shared" si="1"/>
        <v/>
      </c>
      <c r="H27" s="312" t="str">
        <f t="shared" si="2"/>
        <v/>
      </c>
      <c r="I27" s="313"/>
    </row>
    <row r="28" spans="1:9">
      <c r="A28" s="308">
        <v>26</v>
      </c>
      <c r="B28" s="309">
        <v>43612</v>
      </c>
      <c r="C28" s="310">
        <v>136.96270899999999</v>
      </c>
      <c r="D28" s="311">
        <v>128.6993424317983</v>
      </c>
      <c r="E28" s="310">
        <f t="shared" si="0"/>
        <v>128.6993424317983</v>
      </c>
      <c r="F28" s="320"/>
      <c r="G28" s="209" t="str">
        <f t="shared" si="1"/>
        <v/>
      </c>
      <c r="H28" s="312" t="str">
        <f t="shared" si="2"/>
        <v/>
      </c>
      <c r="I28" s="313"/>
    </row>
    <row r="29" spans="1:9">
      <c r="A29" s="308">
        <v>27</v>
      </c>
      <c r="B29" s="309">
        <v>43613</v>
      </c>
      <c r="C29" s="310">
        <v>193.76042000000001</v>
      </c>
      <c r="D29" s="311">
        <v>128.6993424317983</v>
      </c>
      <c r="E29" s="310">
        <f t="shared" si="0"/>
        <v>128.6993424317983</v>
      </c>
      <c r="F29" s="320"/>
      <c r="G29" s="209" t="str">
        <f t="shared" si="1"/>
        <v/>
      </c>
      <c r="H29" s="312" t="str">
        <f t="shared" si="2"/>
        <v/>
      </c>
      <c r="I29" s="313"/>
    </row>
    <row r="30" spans="1:9">
      <c r="A30" s="308">
        <v>28</v>
      </c>
      <c r="B30" s="309">
        <v>43614</v>
      </c>
      <c r="C30" s="310">
        <v>183.7413</v>
      </c>
      <c r="D30" s="311">
        <v>128.6993424317983</v>
      </c>
      <c r="E30" s="310">
        <f t="shared" si="0"/>
        <v>128.6993424317983</v>
      </c>
      <c r="F30" s="320"/>
      <c r="G30" s="209" t="str">
        <f t="shared" si="1"/>
        <v/>
      </c>
      <c r="H30" s="312" t="str">
        <f t="shared" si="2"/>
        <v/>
      </c>
      <c r="I30" s="313"/>
    </row>
    <row r="31" spans="1:9">
      <c r="A31" s="308">
        <v>29</v>
      </c>
      <c r="B31" s="309">
        <v>43615</v>
      </c>
      <c r="C31" s="310">
        <v>112.774343</v>
      </c>
      <c r="D31" s="311">
        <v>128.6993424317983</v>
      </c>
      <c r="E31" s="310">
        <f t="shared" si="0"/>
        <v>112.774343</v>
      </c>
      <c r="F31" s="320"/>
      <c r="G31" s="209" t="str">
        <f t="shared" si="1"/>
        <v/>
      </c>
      <c r="H31" s="312" t="str">
        <f t="shared" si="2"/>
        <v/>
      </c>
      <c r="I31" s="313"/>
    </row>
    <row r="32" spans="1:9">
      <c r="A32" s="308">
        <v>30</v>
      </c>
      <c r="B32" s="309">
        <v>43616</v>
      </c>
      <c r="C32" s="310">
        <v>86.367972000000009</v>
      </c>
      <c r="D32" s="311">
        <v>128.6993424317983</v>
      </c>
      <c r="E32" s="310">
        <f t="shared" si="0"/>
        <v>86.367972000000009</v>
      </c>
      <c r="F32" s="320"/>
      <c r="G32" s="209" t="str">
        <f t="shared" si="1"/>
        <v/>
      </c>
      <c r="H32" s="312" t="str">
        <f t="shared" si="2"/>
        <v/>
      </c>
      <c r="I32" s="313"/>
    </row>
    <row r="33" spans="1:9">
      <c r="A33" s="308">
        <v>31</v>
      </c>
      <c r="B33" s="309">
        <v>43617</v>
      </c>
      <c r="C33" s="310">
        <v>75.255207999999996</v>
      </c>
      <c r="D33" s="311">
        <v>109.44020513401047</v>
      </c>
      <c r="E33" s="310">
        <f t="shared" si="0"/>
        <v>75.255207999999996</v>
      </c>
      <c r="F33" s="320"/>
      <c r="G33" s="209" t="str">
        <f t="shared" si="1"/>
        <v/>
      </c>
      <c r="H33" s="312" t="str">
        <f t="shared" si="2"/>
        <v/>
      </c>
      <c r="I33" s="313"/>
    </row>
    <row r="34" spans="1:9">
      <c r="A34" s="308">
        <v>32</v>
      </c>
      <c r="B34" s="309">
        <v>43618</v>
      </c>
      <c r="C34" s="310">
        <v>93.191675000000004</v>
      </c>
      <c r="D34" s="311">
        <v>109.44020513401047</v>
      </c>
      <c r="E34" s="310">
        <f t="shared" si="0"/>
        <v>93.191675000000004</v>
      </c>
      <c r="F34" s="320"/>
      <c r="G34" s="209" t="str">
        <f t="shared" si="1"/>
        <v/>
      </c>
      <c r="H34" s="312" t="str">
        <f t="shared" si="2"/>
        <v/>
      </c>
      <c r="I34" s="313"/>
    </row>
    <row r="35" spans="1:9">
      <c r="A35" s="308">
        <v>33</v>
      </c>
      <c r="B35" s="309">
        <v>43619</v>
      </c>
      <c r="C35" s="310">
        <v>84.89735300000001</v>
      </c>
      <c r="D35" s="311">
        <v>109.44020513401047</v>
      </c>
      <c r="E35" s="310">
        <f t="shared" si="0"/>
        <v>84.89735300000001</v>
      </c>
      <c r="F35" s="320"/>
      <c r="G35" s="209" t="str">
        <f t="shared" si="1"/>
        <v/>
      </c>
      <c r="H35" s="312" t="str">
        <f t="shared" si="2"/>
        <v/>
      </c>
      <c r="I35" s="313"/>
    </row>
    <row r="36" spans="1:9">
      <c r="A36" s="308">
        <v>34</v>
      </c>
      <c r="B36" s="309">
        <v>43620</v>
      </c>
      <c r="C36" s="310">
        <v>167.34461899999999</v>
      </c>
      <c r="D36" s="311">
        <v>109.44020513401047</v>
      </c>
      <c r="E36" s="310">
        <f t="shared" si="0"/>
        <v>109.44020513401047</v>
      </c>
      <c r="F36" s="320"/>
      <c r="G36" s="209" t="str">
        <f t="shared" si="1"/>
        <v/>
      </c>
      <c r="H36" s="312" t="str">
        <f t="shared" si="2"/>
        <v/>
      </c>
      <c r="I36" s="313"/>
    </row>
    <row r="37" spans="1:9">
      <c r="A37" s="308">
        <v>35</v>
      </c>
      <c r="B37" s="309">
        <v>43621</v>
      </c>
      <c r="C37" s="310">
        <v>180.35898999999998</v>
      </c>
      <c r="D37" s="311">
        <v>109.44020513401047</v>
      </c>
      <c r="E37" s="310">
        <f t="shared" si="0"/>
        <v>109.44020513401047</v>
      </c>
      <c r="F37" s="320"/>
      <c r="G37" s="209" t="str">
        <f t="shared" si="1"/>
        <v/>
      </c>
      <c r="H37" s="312" t="str">
        <f t="shared" si="2"/>
        <v/>
      </c>
      <c r="I37" s="313"/>
    </row>
    <row r="38" spans="1:9">
      <c r="A38" s="308">
        <v>36</v>
      </c>
      <c r="B38" s="309">
        <v>43622</v>
      </c>
      <c r="C38" s="310">
        <v>179.09233099999997</v>
      </c>
      <c r="D38" s="311">
        <v>109.44020513401047</v>
      </c>
      <c r="E38" s="310">
        <f t="shared" si="0"/>
        <v>109.44020513401047</v>
      </c>
      <c r="F38" s="320"/>
      <c r="G38" s="209" t="str">
        <f t="shared" si="1"/>
        <v/>
      </c>
      <c r="H38" s="312" t="str">
        <f t="shared" si="2"/>
        <v/>
      </c>
      <c r="I38" s="313"/>
    </row>
    <row r="39" spans="1:9">
      <c r="A39" s="308">
        <v>37</v>
      </c>
      <c r="B39" s="309">
        <v>43623</v>
      </c>
      <c r="C39" s="310">
        <v>177.716566</v>
      </c>
      <c r="D39" s="311">
        <v>109.44020513401047</v>
      </c>
      <c r="E39" s="310">
        <f t="shared" si="0"/>
        <v>109.44020513401047</v>
      </c>
      <c r="F39" s="320"/>
      <c r="G39" s="209" t="str">
        <f t="shared" si="1"/>
        <v/>
      </c>
      <c r="H39" s="312" t="str">
        <f t="shared" si="2"/>
        <v/>
      </c>
      <c r="I39" s="313"/>
    </row>
    <row r="40" spans="1:9">
      <c r="A40" s="308">
        <v>38</v>
      </c>
      <c r="B40" s="309">
        <v>43624</v>
      </c>
      <c r="C40" s="310">
        <v>107.69246200000001</v>
      </c>
      <c r="D40" s="311">
        <v>109.44020513401047</v>
      </c>
      <c r="E40" s="310">
        <f t="shared" si="0"/>
        <v>107.69246200000001</v>
      </c>
      <c r="F40" s="320"/>
      <c r="G40" s="209" t="str">
        <f t="shared" si="1"/>
        <v/>
      </c>
      <c r="H40" s="312" t="str">
        <f t="shared" si="2"/>
        <v/>
      </c>
      <c r="I40" s="313"/>
    </row>
    <row r="41" spans="1:9">
      <c r="A41" s="308">
        <v>39</v>
      </c>
      <c r="B41" s="309">
        <v>43625</v>
      </c>
      <c r="C41" s="310">
        <v>89.505182000000005</v>
      </c>
      <c r="D41" s="311">
        <v>109.44020513401047</v>
      </c>
      <c r="E41" s="310">
        <f t="shared" si="0"/>
        <v>89.505182000000005</v>
      </c>
      <c r="F41" s="320"/>
      <c r="G41" s="209" t="str">
        <f t="shared" si="1"/>
        <v/>
      </c>
      <c r="H41" s="312" t="str">
        <f t="shared" si="2"/>
        <v/>
      </c>
      <c r="I41" s="313"/>
    </row>
    <row r="42" spans="1:9">
      <c r="A42" s="308">
        <v>40</v>
      </c>
      <c r="B42" s="309">
        <v>43626</v>
      </c>
      <c r="C42" s="310">
        <v>122.00797100000001</v>
      </c>
      <c r="D42" s="311">
        <v>109.44020513401047</v>
      </c>
      <c r="E42" s="310">
        <f t="shared" si="0"/>
        <v>109.44020513401047</v>
      </c>
      <c r="F42" s="320"/>
      <c r="G42" s="209" t="str">
        <f t="shared" si="1"/>
        <v/>
      </c>
      <c r="H42" s="312" t="str">
        <f t="shared" si="2"/>
        <v/>
      </c>
      <c r="I42" s="313"/>
    </row>
    <row r="43" spans="1:9">
      <c r="A43" s="308">
        <v>41</v>
      </c>
      <c r="B43" s="309">
        <v>43627</v>
      </c>
      <c r="C43" s="310">
        <v>133.97547299999999</v>
      </c>
      <c r="D43" s="311">
        <v>109.44020513401047</v>
      </c>
      <c r="E43" s="310">
        <f t="shared" si="0"/>
        <v>109.44020513401047</v>
      </c>
      <c r="F43" s="320"/>
      <c r="G43" s="209" t="str">
        <f t="shared" si="1"/>
        <v/>
      </c>
      <c r="H43" s="312" t="str">
        <f t="shared" si="2"/>
        <v/>
      </c>
      <c r="I43" s="313"/>
    </row>
    <row r="44" spans="1:9">
      <c r="A44" s="308">
        <v>42</v>
      </c>
      <c r="B44" s="309">
        <v>43628</v>
      </c>
      <c r="C44" s="310">
        <v>79.767346000000003</v>
      </c>
      <c r="D44" s="311">
        <v>109.44020513401047</v>
      </c>
      <c r="E44" s="310">
        <f t="shared" si="0"/>
        <v>79.767346000000003</v>
      </c>
      <c r="F44" s="320"/>
      <c r="G44" s="209" t="str">
        <f t="shared" si="1"/>
        <v/>
      </c>
      <c r="H44" s="312" t="str">
        <f t="shared" si="2"/>
        <v/>
      </c>
      <c r="I44" s="313"/>
    </row>
    <row r="45" spans="1:9">
      <c r="A45" s="308">
        <v>43</v>
      </c>
      <c r="B45" s="309">
        <v>43629</v>
      </c>
      <c r="C45" s="310">
        <v>120.43603200000001</v>
      </c>
      <c r="D45" s="311">
        <v>109.44020513401047</v>
      </c>
      <c r="E45" s="310">
        <f t="shared" si="0"/>
        <v>109.44020513401047</v>
      </c>
      <c r="F45" s="320"/>
      <c r="G45" s="209" t="str">
        <f t="shared" si="1"/>
        <v/>
      </c>
      <c r="H45" s="312" t="str">
        <f t="shared" si="2"/>
        <v/>
      </c>
      <c r="I45" s="313"/>
    </row>
    <row r="46" spans="1:9">
      <c r="A46" s="308">
        <v>44</v>
      </c>
      <c r="B46" s="309">
        <v>43630</v>
      </c>
      <c r="C46" s="310">
        <v>107.029398</v>
      </c>
      <c r="D46" s="311">
        <v>109.44020513401047</v>
      </c>
      <c r="E46" s="310">
        <f t="shared" si="0"/>
        <v>107.029398</v>
      </c>
      <c r="F46" s="320"/>
      <c r="G46" s="209" t="str">
        <f t="shared" si="1"/>
        <v/>
      </c>
      <c r="H46" s="312" t="str">
        <f t="shared" si="2"/>
        <v/>
      </c>
      <c r="I46" s="313"/>
    </row>
    <row r="47" spans="1:9">
      <c r="A47" s="308">
        <v>45</v>
      </c>
      <c r="B47" s="309">
        <v>43631</v>
      </c>
      <c r="C47" s="310">
        <v>84.974616999999995</v>
      </c>
      <c r="D47" s="311">
        <v>109.44020513401047</v>
      </c>
      <c r="E47" s="310">
        <f t="shared" si="0"/>
        <v>84.974616999999995</v>
      </c>
      <c r="F47" s="320"/>
      <c r="G47" s="209" t="str">
        <f t="shared" si="1"/>
        <v>J</v>
      </c>
      <c r="H47" s="312" t="str">
        <f t="shared" si="2"/>
        <v>109,4</v>
      </c>
      <c r="I47" s="313"/>
    </row>
    <row r="48" spans="1:9">
      <c r="A48" s="308">
        <v>46</v>
      </c>
      <c r="B48" s="309">
        <v>43632</v>
      </c>
      <c r="C48" s="310">
        <v>53.384005999999999</v>
      </c>
      <c r="D48" s="311">
        <v>109.44020513401047</v>
      </c>
      <c r="E48" s="310">
        <f t="shared" si="0"/>
        <v>53.384005999999999</v>
      </c>
      <c r="F48" s="320"/>
      <c r="G48" s="209" t="str">
        <f t="shared" si="1"/>
        <v/>
      </c>
      <c r="H48" s="312" t="str">
        <f t="shared" si="2"/>
        <v/>
      </c>
      <c r="I48" s="313"/>
    </row>
    <row r="49" spans="1:9">
      <c r="A49" s="308">
        <v>47</v>
      </c>
      <c r="B49" s="309">
        <v>43633</v>
      </c>
      <c r="C49" s="310">
        <v>52.711660000000002</v>
      </c>
      <c r="D49" s="311">
        <v>109.44020513401047</v>
      </c>
      <c r="E49" s="310">
        <f t="shared" si="0"/>
        <v>52.711660000000002</v>
      </c>
      <c r="F49" s="320"/>
      <c r="G49" s="209" t="str">
        <f t="shared" si="1"/>
        <v/>
      </c>
      <c r="H49" s="312" t="str">
        <f t="shared" si="2"/>
        <v/>
      </c>
      <c r="I49" s="313"/>
    </row>
    <row r="50" spans="1:9">
      <c r="A50" s="308">
        <v>48</v>
      </c>
      <c r="B50" s="309">
        <v>43634</v>
      </c>
      <c r="C50" s="310">
        <v>157.68767499999998</v>
      </c>
      <c r="D50" s="311">
        <v>109.44020513401047</v>
      </c>
      <c r="E50" s="310">
        <f t="shared" si="0"/>
        <v>109.44020513401047</v>
      </c>
      <c r="F50" s="320"/>
      <c r="G50" s="209" t="str">
        <f t="shared" si="1"/>
        <v/>
      </c>
      <c r="H50" s="312" t="str">
        <f t="shared" si="2"/>
        <v/>
      </c>
      <c r="I50" s="313"/>
    </row>
    <row r="51" spans="1:9">
      <c r="A51" s="308">
        <v>49</v>
      </c>
      <c r="B51" s="309">
        <v>43635</v>
      </c>
      <c r="C51" s="310">
        <v>89.913594000000003</v>
      </c>
      <c r="D51" s="311">
        <v>109.44020513401047</v>
      </c>
      <c r="E51" s="310">
        <f t="shared" si="0"/>
        <v>89.913594000000003</v>
      </c>
      <c r="F51" s="320"/>
      <c r="G51" s="209" t="str">
        <f t="shared" si="1"/>
        <v/>
      </c>
      <c r="H51" s="312" t="str">
        <f t="shared" si="2"/>
        <v/>
      </c>
      <c r="I51" s="313"/>
    </row>
    <row r="52" spans="1:9">
      <c r="A52" s="308">
        <v>50</v>
      </c>
      <c r="B52" s="309">
        <v>43636</v>
      </c>
      <c r="C52" s="310">
        <v>90.846999999999994</v>
      </c>
      <c r="D52" s="311">
        <v>109.44020513401047</v>
      </c>
      <c r="E52" s="310">
        <f t="shared" si="0"/>
        <v>90.846999999999994</v>
      </c>
      <c r="F52" s="320"/>
      <c r="G52" s="209" t="str">
        <f t="shared" si="1"/>
        <v/>
      </c>
      <c r="H52" s="312" t="str">
        <f t="shared" si="2"/>
        <v/>
      </c>
      <c r="I52" s="313"/>
    </row>
    <row r="53" spans="1:9">
      <c r="A53" s="308">
        <v>51</v>
      </c>
      <c r="B53" s="309">
        <v>43637</v>
      </c>
      <c r="C53" s="310">
        <v>83.858829999999998</v>
      </c>
      <c r="D53" s="311">
        <v>109.44020513401047</v>
      </c>
      <c r="E53" s="310">
        <f t="shared" si="0"/>
        <v>83.858829999999998</v>
      </c>
      <c r="F53" s="320"/>
      <c r="G53" s="209" t="str">
        <f t="shared" si="1"/>
        <v/>
      </c>
      <c r="H53" s="312" t="str">
        <f t="shared" si="2"/>
        <v/>
      </c>
      <c r="I53" s="313"/>
    </row>
    <row r="54" spans="1:9">
      <c r="A54" s="308">
        <v>52</v>
      </c>
      <c r="B54" s="309">
        <v>43638</v>
      </c>
      <c r="C54" s="310">
        <v>82.499785999999986</v>
      </c>
      <c r="D54" s="311">
        <v>109.44020513401047</v>
      </c>
      <c r="E54" s="310">
        <f t="shared" si="0"/>
        <v>82.499785999999986</v>
      </c>
      <c r="F54" s="320"/>
      <c r="G54" s="209" t="str">
        <f t="shared" si="1"/>
        <v/>
      </c>
      <c r="H54" s="312" t="str">
        <f t="shared" si="2"/>
        <v/>
      </c>
      <c r="I54" s="313"/>
    </row>
    <row r="55" spans="1:9">
      <c r="A55" s="308">
        <v>53</v>
      </c>
      <c r="B55" s="309">
        <v>43639</v>
      </c>
      <c r="C55" s="310">
        <v>112.385998</v>
      </c>
      <c r="D55" s="311">
        <v>109.44020513401047</v>
      </c>
      <c r="E55" s="310">
        <f t="shared" si="0"/>
        <v>109.44020513401047</v>
      </c>
      <c r="F55" s="320"/>
      <c r="G55" s="209" t="str">
        <f t="shared" si="1"/>
        <v/>
      </c>
      <c r="H55" s="312" t="str">
        <f t="shared" si="2"/>
        <v/>
      </c>
      <c r="I55" s="313"/>
    </row>
    <row r="56" spans="1:9">
      <c r="A56" s="308">
        <v>54</v>
      </c>
      <c r="B56" s="309">
        <v>43640</v>
      </c>
      <c r="C56" s="310">
        <v>80.022929000000005</v>
      </c>
      <c r="D56" s="311">
        <v>109.44020513401047</v>
      </c>
      <c r="E56" s="310">
        <f t="shared" si="0"/>
        <v>80.022929000000005</v>
      </c>
      <c r="F56" s="320"/>
      <c r="G56" s="209" t="str">
        <f t="shared" si="1"/>
        <v/>
      </c>
      <c r="H56" s="312" t="str">
        <f t="shared" si="2"/>
        <v/>
      </c>
      <c r="I56" s="313"/>
    </row>
    <row r="57" spans="1:9">
      <c r="A57" s="308">
        <v>55</v>
      </c>
      <c r="B57" s="309">
        <v>43641</v>
      </c>
      <c r="C57" s="310">
        <v>60.699717</v>
      </c>
      <c r="D57" s="311">
        <v>109.44020513401047</v>
      </c>
      <c r="E57" s="310">
        <f t="shared" si="0"/>
        <v>60.699717</v>
      </c>
      <c r="F57" s="320"/>
      <c r="G57" s="209" t="str">
        <f t="shared" si="1"/>
        <v/>
      </c>
      <c r="H57" s="312" t="str">
        <f t="shared" si="2"/>
        <v/>
      </c>
      <c r="I57" s="313"/>
    </row>
    <row r="58" spans="1:9">
      <c r="A58" s="308">
        <v>56</v>
      </c>
      <c r="B58" s="309">
        <v>43642</v>
      </c>
      <c r="C58" s="310">
        <v>140.71645799999999</v>
      </c>
      <c r="D58" s="311">
        <v>109.44020513401047</v>
      </c>
      <c r="E58" s="310">
        <f t="shared" si="0"/>
        <v>109.44020513401047</v>
      </c>
      <c r="F58" s="320"/>
      <c r="G58" s="209" t="str">
        <f t="shared" si="1"/>
        <v/>
      </c>
      <c r="H58" s="312" t="str">
        <f t="shared" si="2"/>
        <v/>
      </c>
      <c r="I58" s="313"/>
    </row>
    <row r="59" spans="1:9">
      <c r="A59" s="308">
        <v>57</v>
      </c>
      <c r="B59" s="309">
        <v>43643</v>
      </c>
      <c r="C59" s="310">
        <v>168.42622</v>
      </c>
      <c r="D59" s="311">
        <v>109.44020513401047</v>
      </c>
      <c r="E59" s="310">
        <f t="shared" si="0"/>
        <v>109.44020513401047</v>
      </c>
      <c r="F59" s="320"/>
      <c r="G59" s="209" t="str">
        <f t="shared" si="1"/>
        <v/>
      </c>
      <c r="H59" s="312" t="str">
        <f t="shared" si="2"/>
        <v/>
      </c>
      <c r="I59" s="313"/>
    </row>
    <row r="60" spans="1:9">
      <c r="A60" s="308">
        <v>58</v>
      </c>
      <c r="B60" s="309">
        <v>43644</v>
      </c>
      <c r="C60" s="310">
        <v>83.919637000000009</v>
      </c>
      <c r="D60" s="311">
        <v>109.44020513401047</v>
      </c>
      <c r="E60" s="310">
        <f t="shared" si="0"/>
        <v>83.919637000000009</v>
      </c>
      <c r="F60" s="320"/>
      <c r="G60" s="209" t="str">
        <f t="shared" si="1"/>
        <v/>
      </c>
      <c r="H60" s="312" t="str">
        <f t="shared" si="2"/>
        <v/>
      </c>
      <c r="I60" s="313"/>
    </row>
    <row r="61" spans="1:9">
      <c r="A61" s="308">
        <v>59</v>
      </c>
      <c r="B61" s="309">
        <v>43645</v>
      </c>
      <c r="C61" s="310">
        <v>63.880876999999998</v>
      </c>
      <c r="D61" s="311">
        <v>109.44020513401047</v>
      </c>
      <c r="E61" s="310">
        <f t="shared" si="0"/>
        <v>63.880876999999998</v>
      </c>
      <c r="F61" s="320"/>
      <c r="G61" s="209" t="str">
        <f t="shared" si="1"/>
        <v/>
      </c>
      <c r="H61" s="312" t="str">
        <f t="shared" si="2"/>
        <v/>
      </c>
      <c r="I61" s="313"/>
    </row>
    <row r="62" spans="1:9">
      <c r="A62" s="308">
        <v>60</v>
      </c>
      <c r="B62" s="309">
        <v>43646</v>
      </c>
      <c r="C62" s="310">
        <v>88.834611999999993</v>
      </c>
      <c r="D62" s="311">
        <v>109.44020513401047</v>
      </c>
      <c r="E62" s="310">
        <f t="shared" si="0"/>
        <v>88.834611999999993</v>
      </c>
      <c r="F62" s="320"/>
      <c r="G62" s="209" t="str">
        <f t="shared" si="1"/>
        <v/>
      </c>
      <c r="H62" s="312" t="str">
        <f t="shared" si="2"/>
        <v/>
      </c>
      <c r="I62" s="313"/>
    </row>
    <row r="63" spans="1:9">
      <c r="A63" s="308">
        <v>61</v>
      </c>
      <c r="B63" s="309">
        <v>43647</v>
      </c>
      <c r="C63" s="310">
        <v>135.105165</v>
      </c>
      <c r="D63" s="311">
        <v>105.70111837201222</v>
      </c>
      <c r="E63" s="310">
        <f t="shared" si="0"/>
        <v>105.70111837201222</v>
      </c>
      <c r="F63" s="320"/>
      <c r="G63" s="209" t="str">
        <f t="shared" si="1"/>
        <v/>
      </c>
      <c r="H63" s="312" t="str">
        <f t="shared" si="2"/>
        <v/>
      </c>
      <c r="I63" s="313"/>
    </row>
    <row r="64" spans="1:9">
      <c r="A64" s="308">
        <v>62</v>
      </c>
      <c r="B64" s="309">
        <v>43648</v>
      </c>
      <c r="C64" s="310">
        <v>129.971214</v>
      </c>
      <c r="D64" s="311">
        <v>105.70111837201222</v>
      </c>
      <c r="E64" s="310">
        <f t="shared" si="0"/>
        <v>105.70111837201222</v>
      </c>
      <c r="F64" s="320"/>
      <c r="G64" s="209" t="str">
        <f t="shared" si="1"/>
        <v/>
      </c>
      <c r="H64" s="312" t="str">
        <f t="shared" si="2"/>
        <v/>
      </c>
      <c r="I64" s="313"/>
    </row>
    <row r="65" spans="1:9">
      <c r="A65" s="308">
        <v>63</v>
      </c>
      <c r="B65" s="309">
        <v>43649</v>
      </c>
      <c r="C65" s="310">
        <v>104.586901</v>
      </c>
      <c r="D65" s="311">
        <v>105.70111837201222</v>
      </c>
      <c r="E65" s="310">
        <f t="shared" si="0"/>
        <v>104.586901</v>
      </c>
      <c r="F65" s="320"/>
      <c r="G65" s="209" t="str">
        <f t="shared" si="1"/>
        <v/>
      </c>
      <c r="H65" s="312" t="str">
        <f t="shared" si="2"/>
        <v/>
      </c>
      <c r="I65" s="313"/>
    </row>
    <row r="66" spans="1:9">
      <c r="A66" s="308">
        <v>64</v>
      </c>
      <c r="B66" s="309">
        <v>43650</v>
      </c>
      <c r="C66" s="310">
        <v>97.685996000000003</v>
      </c>
      <c r="D66" s="311">
        <v>105.70111837201222</v>
      </c>
      <c r="E66" s="310">
        <f t="shared" si="0"/>
        <v>97.685996000000003</v>
      </c>
      <c r="F66" s="320"/>
      <c r="G66" s="209" t="str">
        <f t="shared" si="1"/>
        <v/>
      </c>
      <c r="H66" s="312" t="str">
        <f t="shared" si="2"/>
        <v/>
      </c>
      <c r="I66" s="313"/>
    </row>
    <row r="67" spans="1:9">
      <c r="A67" s="308">
        <v>65</v>
      </c>
      <c r="B67" s="309">
        <v>43651</v>
      </c>
      <c r="C67" s="310">
        <v>59.052302000000005</v>
      </c>
      <c r="D67" s="311">
        <v>105.70111837201222</v>
      </c>
      <c r="E67" s="310">
        <f t="shared" ref="E67:E130" si="3">IF(C67&gt;D67,D67,C67)</f>
        <v>59.052302000000005</v>
      </c>
      <c r="F67" s="320"/>
      <c r="G67" s="20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12" t="str">
        <f t="shared" ref="H67:H130" si="5">IF(DAY($B67)=15,TEXT(D67,"#,0"),"")</f>
        <v/>
      </c>
      <c r="I67" s="313"/>
    </row>
    <row r="68" spans="1:9">
      <c r="A68" s="308">
        <v>66</v>
      </c>
      <c r="B68" s="309">
        <v>43652</v>
      </c>
      <c r="C68" s="310">
        <v>66.342085000000012</v>
      </c>
      <c r="D68" s="311">
        <v>105.70111837201222</v>
      </c>
      <c r="E68" s="310">
        <f t="shared" si="3"/>
        <v>66.342085000000012</v>
      </c>
      <c r="F68" s="320"/>
      <c r="G68" s="209" t="str">
        <f t="shared" si="4"/>
        <v/>
      </c>
      <c r="H68" s="312" t="str">
        <f t="shared" si="5"/>
        <v/>
      </c>
      <c r="I68" s="313"/>
    </row>
    <row r="69" spans="1:9">
      <c r="A69" s="308">
        <v>67</v>
      </c>
      <c r="B69" s="309">
        <v>43653</v>
      </c>
      <c r="C69" s="310">
        <v>90.960764999999995</v>
      </c>
      <c r="D69" s="311">
        <v>105.70111837201222</v>
      </c>
      <c r="E69" s="310">
        <f t="shared" si="3"/>
        <v>90.960764999999995</v>
      </c>
      <c r="F69" s="320"/>
      <c r="G69" s="209" t="str">
        <f t="shared" si="4"/>
        <v/>
      </c>
      <c r="H69" s="312" t="str">
        <f t="shared" si="5"/>
        <v/>
      </c>
      <c r="I69" s="313"/>
    </row>
    <row r="70" spans="1:9">
      <c r="A70" s="308">
        <v>68</v>
      </c>
      <c r="B70" s="309">
        <v>43654</v>
      </c>
      <c r="C70" s="310">
        <v>139.578034</v>
      </c>
      <c r="D70" s="311">
        <v>105.70111837201222</v>
      </c>
      <c r="E70" s="310">
        <f t="shared" si="3"/>
        <v>105.70111837201222</v>
      </c>
      <c r="F70" s="320"/>
      <c r="G70" s="209" t="str">
        <f t="shared" si="4"/>
        <v/>
      </c>
      <c r="H70" s="312" t="str">
        <f t="shared" si="5"/>
        <v/>
      </c>
      <c r="I70" s="313"/>
    </row>
    <row r="71" spans="1:9">
      <c r="A71" s="308">
        <v>69</v>
      </c>
      <c r="B71" s="309">
        <v>43655</v>
      </c>
      <c r="C71" s="310">
        <v>107.43433999999999</v>
      </c>
      <c r="D71" s="311">
        <v>105.70111837201222</v>
      </c>
      <c r="E71" s="310">
        <f t="shared" si="3"/>
        <v>105.70111837201222</v>
      </c>
      <c r="F71" s="320"/>
      <c r="G71" s="209" t="str">
        <f t="shared" si="4"/>
        <v/>
      </c>
      <c r="H71" s="312" t="str">
        <f t="shared" si="5"/>
        <v/>
      </c>
      <c r="I71" s="313"/>
    </row>
    <row r="72" spans="1:9">
      <c r="A72" s="308">
        <v>70</v>
      </c>
      <c r="B72" s="309">
        <v>43656</v>
      </c>
      <c r="C72" s="310">
        <v>72.834372999999999</v>
      </c>
      <c r="D72" s="311">
        <v>105.70111837201222</v>
      </c>
      <c r="E72" s="310">
        <f t="shared" si="3"/>
        <v>72.834372999999999</v>
      </c>
      <c r="F72" s="320"/>
      <c r="G72" s="209" t="str">
        <f t="shared" si="4"/>
        <v/>
      </c>
      <c r="H72" s="312" t="str">
        <f t="shared" si="5"/>
        <v/>
      </c>
      <c r="I72" s="313"/>
    </row>
    <row r="73" spans="1:9">
      <c r="A73" s="308">
        <v>71</v>
      </c>
      <c r="B73" s="309">
        <v>43657</v>
      </c>
      <c r="C73" s="310">
        <v>54.431428999999994</v>
      </c>
      <c r="D73" s="311">
        <v>105.70111837201222</v>
      </c>
      <c r="E73" s="310">
        <f t="shared" si="3"/>
        <v>54.431428999999994</v>
      </c>
      <c r="F73" s="320"/>
      <c r="G73" s="209" t="str">
        <f t="shared" si="4"/>
        <v/>
      </c>
      <c r="H73" s="312" t="str">
        <f t="shared" si="5"/>
        <v/>
      </c>
      <c r="I73" s="313"/>
    </row>
    <row r="74" spans="1:9">
      <c r="A74" s="308">
        <v>72</v>
      </c>
      <c r="B74" s="309">
        <v>43658</v>
      </c>
      <c r="C74" s="310">
        <v>58.835746</v>
      </c>
      <c r="D74" s="311">
        <v>105.70111837201222</v>
      </c>
      <c r="E74" s="310">
        <f t="shared" si="3"/>
        <v>58.835746</v>
      </c>
      <c r="F74" s="320"/>
      <c r="G74" s="209" t="str">
        <f t="shared" si="4"/>
        <v/>
      </c>
      <c r="H74" s="312" t="str">
        <f t="shared" si="5"/>
        <v/>
      </c>
      <c r="I74" s="313"/>
    </row>
    <row r="75" spans="1:9">
      <c r="A75" s="308">
        <v>73</v>
      </c>
      <c r="B75" s="309">
        <v>43659</v>
      </c>
      <c r="C75" s="310">
        <v>124.905764</v>
      </c>
      <c r="D75" s="311">
        <v>105.70111837201222</v>
      </c>
      <c r="E75" s="310">
        <f t="shared" si="3"/>
        <v>105.70111837201222</v>
      </c>
      <c r="F75" s="320"/>
      <c r="G75" s="209" t="str">
        <f t="shared" si="4"/>
        <v/>
      </c>
      <c r="H75" s="312" t="str">
        <f t="shared" si="5"/>
        <v/>
      </c>
      <c r="I75" s="313"/>
    </row>
    <row r="76" spans="1:9">
      <c r="A76" s="308">
        <v>74</v>
      </c>
      <c r="B76" s="309">
        <v>43660</v>
      </c>
      <c r="C76" s="310">
        <v>127.996726</v>
      </c>
      <c r="D76" s="311">
        <v>105.70111837201222</v>
      </c>
      <c r="E76" s="310">
        <f t="shared" si="3"/>
        <v>105.70111837201222</v>
      </c>
      <c r="F76" s="320"/>
      <c r="G76" s="209" t="str">
        <f t="shared" si="4"/>
        <v/>
      </c>
      <c r="H76" s="312" t="str">
        <f t="shared" si="5"/>
        <v/>
      </c>
      <c r="I76" s="313"/>
    </row>
    <row r="77" spans="1:9">
      <c r="A77" s="308">
        <v>75</v>
      </c>
      <c r="B77" s="309">
        <v>43661</v>
      </c>
      <c r="C77" s="310">
        <v>131.20280300000002</v>
      </c>
      <c r="D77" s="311">
        <v>105.70111837201222</v>
      </c>
      <c r="E77" s="310">
        <f t="shared" si="3"/>
        <v>105.70111837201222</v>
      </c>
      <c r="F77" s="320"/>
      <c r="G77" s="209" t="str">
        <f t="shared" si="4"/>
        <v>J</v>
      </c>
      <c r="H77" s="312" t="str">
        <f t="shared" si="5"/>
        <v>105,7</v>
      </c>
      <c r="I77" s="313"/>
    </row>
    <row r="78" spans="1:9">
      <c r="A78" s="308">
        <v>76</v>
      </c>
      <c r="B78" s="309">
        <v>43662</v>
      </c>
      <c r="C78" s="310">
        <v>116.281373</v>
      </c>
      <c r="D78" s="311">
        <v>105.70111837201222</v>
      </c>
      <c r="E78" s="310">
        <f t="shared" si="3"/>
        <v>105.70111837201222</v>
      </c>
      <c r="F78" s="320"/>
      <c r="G78" s="209" t="str">
        <f t="shared" si="4"/>
        <v/>
      </c>
      <c r="H78" s="312" t="str">
        <f t="shared" si="5"/>
        <v/>
      </c>
      <c r="I78" s="313"/>
    </row>
    <row r="79" spans="1:9">
      <c r="A79" s="308">
        <v>77</v>
      </c>
      <c r="B79" s="309">
        <v>43663</v>
      </c>
      <c r="C79" s="310">
        <v>105.91152700000001</v>
      </c>
      <c r="D79" s="311">
        <v>105.70111837201222</v>
      </c>
      <c r="E79" s="310">
        <f t="shared" si="3"/>
        <v>105.70111837201222</v>
      </c>
      <c r="F79" s="320"/>
      <c r="G79" s="209" t="str">
        <f t="shared" si="4"/>
        <v/>
      </c>
      <c r="H79" s="312" t="str">
        <f t="shared" si="5"/>
        <v/>
      </c>
      <c r="I79" s="313"/>
    </row>
    <row r="80" spans="1:9">
      <c r="A80" s="308">
        <v>78</v>
      </c>
      <c r="B80" s="309">
        <v>43664</v>
      </c>
      <c r="C80" s="310">
        <v>81.670012</v>
      </c>
      <c r="D80" s="311">
        <v>105.70111837201222</v>
      </c>
      <c r="E80" s="310">
        <f t="shared" si="3"/>
        <v>81.670012</v>
      </c>
      <c r="F80" s="320"/>
      <c r="G80" s="209" t="str">
        <f t="shared" si="4"/>
        <v/>
      </c>
      <c r="H80" s="312" t="str">
        <f t="shared" si="5"/>
        <v/>
      </c>
      <c r="I80" s="313"/>
    </row>
    <row r="81" spans="1:9">
      <c r="A81" s="308">
        <v>79</v>
      </c>
      <c r="B81" s="309">
        <v>43665</v>
      </c>
      <c r="C81" s="310">
        <v>91.059771999999995</v>
      </c>
      <c r="D81" s="311">
        <v>105.70111837201222</v>
      </c>
      <c r="E81" s="310">
        <f t="shared" si="3"/>
        <v>91.059771999999995</v>
      </c>
      <c r="F81" s="320"/>
      <c r="G81" s="209" t="str">
        <f t="shared" si="4"/>
        <v/>
      </c>
      <c r="H81" s="312" t="str">
        <f t="shared" si="5"/>
        <v/>
      </c>
      <c r="I81" s="313"/>
    </row>
    <row r="82" spans="1:9">
      <c r="A82" s="308">
        <v>80</v>
      </c>
      <c r="B82" s="309">
        <v>43666</v>
      </c>
      <c r="C82" s="310">
        <v>96.312916999999999</v>
      </c>
      <c r="D82" s="311">
        <v>105.70111837201222</v>
      </c>
      <c r="E82" s="310">
        <f t="shared" si="3"/>
        <v>96.312916999999999</v>
      </c>
      <c r="F82" s="320"/>
      <c r="G82" s="209" t="str">
        <f t="shared" si="4"/>
        <v/>
      </c>
      <c r="H82" s="312" t="str">
        <f t="shared" si="5"/>
        <v/>
      </c>
      <c r="I82" s="313"/>
    </row>
    <row r="83" spans="1:9">
      <c r="A83" s="308">
        <v>81</v>
      </c>
      <c r="B83" s="309">
        <v>43667</v>
      </c>
      <c r="C83" s="310">
        <v>101.89939099999999</v>
      </c>
      <c r="D83" s="311">
        <v>105.70111837201222</v>
      </c>
      <c r="E83" s="310">
        <f t="shared" si="3"/>
        <v>101.89939099999999</v>
      </c>
      <c r="F83" s="320"/>
      <c r="G83" s="209" t="str">
        <f t="shared" si="4"/>
        <v/>
      </c>
      <c r="H83" s="312" t="str">
        <f t="shared" si="5"/>
        <v/>
      </c>
      <c r="I83" s="313"/>
    </row>
    <row r="84" spans="1:9">
      <c r="A84" s="308">
        <v>82</v>
      </c>
      <c r="B84" s="309">
        <v>43668</v>
      </c>
      <c r="C84" s="310">
        <v>137.10335899999998</v>
      </c>
      <c r="D84" s="311">
        <v>105.70111837201222</v>
      </c>
      <c r="E84" s="310">
        <f t="shared" si="3"/>
        <v>105.70111837201222</v>
      </c>
      <c r="F84" s="320"/>
      <c r="G84" s="209" t="str">
        <f t="shared" si="4"/>
        <v/>
      </c>
      <c r="H84" s="312" t="str">
        <f t="shared" si="5"/>
        <v/>
      </c>
      <c r="I84" s="313"/>
    </row>
    <row r="85" spans="1:9">
      <c r="A85" s="308">
        <v>83</v>
      </c>
      <c r="B85" s="309">
        <v>43669</v>
      </c>
      <c r="C85" s="310">
        <v>118.32955199999999</v>
      </c>
      <c r="D85" s="311">
        <v>105.70111837201222</v>
      </c>
      <c r="E85" s="310">
        <f t="shared" si="3"/>
        <v>105.70111837201222</v>
      </c>
      <c r="F85" s="320"/>
      <c r="G85" s="209" t="str">
        <f t="shared" si="4"/>
        <v/>
      </c>
      <c r="H85" s="312" t="str">
        <f t="shared" si="5"/>
        <v/>
      </c>
      <c r="I85" s="313"/>
    </row>
    <row r="86" spans="1:9">
      <c r="A86" s="308">
        <v>84</v>
      </c>
      <c r="B86" s="309">
        <v>43670</v>
      </c>
      <c r="C86" s="310">
        <v>83.225479000000007</v>
      </c>
      <c r="D86" s="311">
        <v>105.70111837201222</v>
      </c>
      <c r="E86" s="310">
        <f t="shared" si="3"/>
        <v>83.225479000000007</v>
      </c>
      <c r="F86" s="320"/>
      <c r="G86" s="209" t="str">
        <f t="shared" si="4"/>
        <v/>
      </c>
      <c r="H86" s="312" t="str">
        <f t="shared" si="5"/>
        <v/>
      </c>
      <c r="I86" s="313"/>
    </row>
    <row r="87" spans="1:9">
      <c r="A87" s="308">
        <v>85</v>
      </c>
      <c r="B87" s="309">
        <v>43671</v>
      </c>
      <c r="C87" s="310">
        <v>122.12699600000001</v>
      </c>
      <c r="D87" s="311">
        <v>105.70111837201222</v>
      </c>
      <c r="E87" s="310">
        <f t="shared" si="3"/>
        <v>105.70111837201222</v>
      </c>
      <c r="F87" s="320"/>
      <c r="G87" s="209" t="str">
        <f t="shared" si="4"/>
        <v/>
      </c>
      <c r="H87" s="312" t="str">
        <f t="shared" si="5"/>
        <v/>
      </c>
      <c r="I87" s="313"/>
    </row>
    <row r="88" spans="1:9">
      <c r="A88" s="308">
        <v>86</v>
      </c>
      <c r="B88" s="309">
        <v>43672</v>
      </c>
      <c r="C88" s="310">
        <v>103.991049</v>
      </c>
      <c r="D88" s="311">
        <v>105.70111837201222</v>
      </c>
      <c r="E88" s="310">
        <f t="shared" si="3"/>
        <v>103.991049</v>
      </c>
      <c r="F88" s="320"/>
      <c r="G88" s="209" t="str">
        <f t="shared" si="4"/>
        <v/>
      </c>
      <c r="H88" s="312" t="str">
        <f t="shared" si="5"/>
        <v/>
      </c>
      <c r="I88" s="313"/>
    </row>
    <row r="89" spans="1:9">
      <c r="A89" s="308">
        <v>87</v>
      </c>
      <c r="B89" s="309">
        <v>43673</v>
      </c>
      <c r="C89" s="310">
        <v>169.98884700000002</v>
      </c>
      <c r="D89" s="311">
        <v>105.70111837201222</v>
      </c>
      <c r="E89" s="310">
        <f t="shared" si="3"/>
        <v>105.70111837201222</v>
      </c>
      <c r="F89" s="320"/>
      <c r="G89" s="209" t="str">
        <f t="shared" si="4"/>
        <v/>
      </c>
      <c r="H89" s="312" t="str">
        <f t="shared" si="5"/>
        <v/>
      </c>
      <c r="I89" s="313"/>
    </row>
    <row r="90" spans="1:9">
      <c r="A90" s="308">
        <v>88</v>
      </c>
      <c r="B90" s="309">
        <v>43674</v>
      </c>
      <c r="C90" s="310">
        <v>89.185971000000009</v>
      </c>
      <c r="D90" s="311">
        <v>105.70111837201222</v>
      </c>
      <c r="E90" s="310">
        <f t="shared" si="3"/>
        <v>89.185971000000009</v>
      </c>
      <c r="F90" s="320"/>
      <c r="G90" s="209" t="str">
        <f t="shared" si="4"/>
        <v/>
      </c>
      <c r="H90" s="312" t="str">
        <f t="shared" si="5"/>
        <v/>
      </c>
      <c r="I90" s="313"/>
    </row>
    <row r="91" spans="1:9">
      <c r="A91" s="308">
        <v>89</v>
      </c>
      <c r="B91" s="309">
        <v>43675</v>
      </c>
      <c r="C91" s="310">
        <v>108.64397100000001</v>
      </c>
      <c r="D91" s="311">
        <v>105.70111837201222</v>
      </c>
      <c r="E91" s="310">
        <f t="shared" si="3"/>
        <v>105.70111837201222</v>
      </c>
      <c r="F91" s="320"/>
      <c r="G91" s="209" t="str">
        <f t="shared" si="4"/>
        <v/>
      </c>
      <c r="H91" s="312" t="str">
        <f t="shared" si="5"/>
        <v/>
      </c>
      <c r="I91" s="313"/>
    </row>
    <row r="92" spans="1:9">
      <c r="A92" s="308">
        <v>90</v>
      </c>
      <c r="B92" s="309">
        <v>43676</v>
      </c>
      <c r="C92" s="310">
        <v>114.79355</v>
      </c>
      <c r="D92" s="311">
        <v>105.70111837201222</v>
      </c>
      <c r="E92" s="310">
        <f t="shared" si="3"/>
        <v>105.70111837201222</v>
      </c>
      <c r="F92" s="320"/>
      <c r="G92" s="209" t="str">
        <f t="shared" si="4"/>
        <v/>
      </c>
      <c r="H92" s="312" t="str">
        <f t="shared" si="5"/>
        <v/>
      </c>
      <c r="I92" s="313"/>
    </row>
    <row r="93" spans="1:9">
      <c r="A93" s="308">
        <v>91</v>
      </c>
      <c r="B93" s="309">
        <v>43677</v>
      </c>
      <c r="C93" s="310">
        <v>142.508306</v>
      </c>
      <c r="D93" s="311">
        <v>105.70111837201222</v>
      </c>
      <c r="E93" s="310">
        <f t="shared" si="3"/>
        <v>105.70111837201222</v>
      </c>
      <c r="F93" s="320"/>
      <c r="G93" s="209" t="str">
        <f t="shared" si="4"/>
        <v/>
      </c>
      <c r="H93" s="312" t="str">
        <f t="shared" si="5"/>
        <v/>
      </c>
      <c r="I93" s="313"/>
    </row>
    <row r="94" spans="1:9">
      <c r="A94" s="308">
        <v>92</v>
      </c>
      <c r="B94" s="309">
        <v>43678</v>
      </c>
      <c r="C94" s="310">
        <v>93.588239000000002</v>
      </c>
      <c r="D94" s="311">
        <v>105.94785971897566</v>
      </c>
      <c r="E94" s="310">
        <f t="shared" si="3"/>
        <v>93.588239000000002</v>
      </c>
      <c r="F94" s="320"/>
      <c r="G94" s="209" t="str">
        <f t="shared" si="4"/>
        <v/>
      </c>
      <c r="H94" s="312" t="str">
        <f t="shared" si="5"/>
        <v/>
      </c>
      <c r="I94" s="313"/>
    </row>
    <row r="95" spans="1:9">
      <c r="A95" s="308">
        <v>93</v>
      </c>
      <c r="B95" s="309">
        <v>43679</v>
      </c>
      <c r="C95" s="310">
        <v>59.687374000000005</v>
      </c>
      <c r="D95" s="311">
        <v>105.94785971897566</v>
      </c>
      <c r="E95" s="310">
        <f t="shared" si="3"/>
        <v>59.687374000000005</v>
      </c>
      <c r="F95" s="320"/>
      <c r="G95" s="209" t="str">
        <f t="shared" si="4"/>
        <v/>
      </c>
      <c r="H95" s="312" t="str">
        <f t="shared" si="5"/>
        <v/>
      </c>
      <c r="I95" s="313"/>
    </row>
    <row r="96" spans="1:9">
      <c r="A96" s="308">
        <v>94</v>
      </c>
      <c r="B96" s="309">
        <v>43680</v>
      </c>
      <c r="C96" s="310">
        <v>54.264406999999999</v>
      </c>
      <c r="D96" s="311">
        <v>105.94785971897566</v>
      </c>
      <c r="E96" s="310">
        <f t="shared" si="3"/>
        <v>54.264406999999999</v>
      </c>
      <c r="F96" s="320"/>
      <c r="G96" s="209" t="str">
        <f t="shared" si="4"/>
        <v/>
      </c>
      <c r="H96" s="312" t="str">
        <f t="shared" si="5"/>
        <v/>
      </c>
      <c r="I96" s="313"/>
    </row>
    <row r="97" spans="1:9">
      <c r="A97" s="308">
        <v>95</v>
      </c>
      <c r="B97" s="309">
        <v>43681</v>
      </c>
      <c r="C97" s="310">
        <v>58.230099000000003</v>
      </c>
      <c r="D97" s="311">
        <v>105.94785971897566</v>
      </c>
      <c r="E97" s="310">
        <f t="shared" si="3"/>
        <v>58.230099000000003</v>
      </c>
      <c r="F97" s="320"/>
      <c r="G97" s="209" t="str">
        <f t="shared" si="4"/>
        <v/>
      </c>
      <c r="H97" s="312" t="str">
        <f t="shared" si="5"/>
        <v/>
      </c>
      <c r="I97" s="313"/>
    </row>
    <row r="98" spans="1:9">
      <c r="A98" s="308">
        <v>96</v>
      </c>
      <c r="B98" s="309">
        <v>43682</v>
      </c>
      <c r="C98" s="310">
        <v>54.752099000000001</v>
      </c>
      <c r="D98" s="311">
        <v>105.94785971897566</v>
      </c>
      <c r="E98" s="310">
        <f t="shared" si="3"/>
        <v>54.752099000000001</v>
      </c>
      <c r="F98" s="320"/>
      <c r="G98" s="209" t="str">
        <f t="shared" si="4"/>
        <v/>
      </c>
      <c r="H98" s="312" t="str">
        <f t="shared" si="5"/>
        <v/>
      </c>
      <c r="I98" s="313"/>
    </row>
    <row r="99" spans="1:9">
      <c r="A99" s="308">
        <v>97</v>
      </c>
      <c r="B99" s="309">
        <v>43683</v>
      </c>
      <c r="C99" s="310">
        <v>63.142616000000004</v>
      </c>
      <c r="D99" s="311">
        <v>105.94785971897566</v>
      </c>
      <c r="E99" s="310">
        <f t="shared" si="3"/>
        <v>63.142616000000004</v>
      </c>
      <c r="F99" s="320"/>
      <c r="G99" s="209" t="str">
        <f t="shared" si="4"/>
        <v/>
      </c>
      <c r="H99" s="312" t="str">
        <f t="shared" si="5"/>
        <v/>
      </c>
      <c r="I99" s="313"/>
    </row>
    <row r="100" spans="1:9">
      <c r="A100" s="308">
        <v>98</v>
      </c>
      <c r="B100" s="309">
        <v>43684</v>
      </c>
      <c r="C100" s="310">
        <v>93.789354000000003</v>
      </c>
      <c r="D100" s="311">
        <v>105.94785971897566</v>
      </c>
      <c r="E100" s="310">
        <f t="shared" si="3"/>
        <v>93.789354000000003</v>
      </c>
      <c r="F100" s="320"/>
      <c r="G100" s="209" t="str">
        <f t="shared" si="4"/>
        <v/>
      </c>
      <c r="H100" s="312" t="str">
        <f t="shared" si="5"/>
        <v/>
      </c>
      <c r="I100" s="313"/>
    </row>
    <row r="101" spans="1:9">
      <c r="A101" s="308">
        <v>99</v>
      </c>
      <c r="B101" s="309">
        <v>43685</v>
      </c>
      <c r="C101" s="310">
        <v>138.09226000000001</v>
      </c>
      <c r="D101" s="311">
        <v>105.94785971897566</v>
      </c>
      <c r="E101" s="310">
        <f t="shared" si="3"/>
        <v>105.94785971897566</v>
      </c>
      <c r="F101" s="320"/>
      <c r="G101" s="209" t="str">
        <f t="shared" si="4"/>
        <v/>
      </c>
      <c r="H101" s="312" t="str">
        <f t="shared" si="5"/>
        <v/>
      </c>
      <c r="I101" s="313"/>
    </row>
    <row r="102" spans="1:9">
      <c r="A102" s="308">
        <v>100</v>
      </c>
      <c r="B102" s="309">
        <v>43686</v>
      </c>
      <c r="C102" s="310">
        <v>197.77098900000001</v>
      </c>
      <c r="D102" s="311">
        <v>105.94785971897566</v>
      </c>
      <c r="E102" s="310">
        <f t="shared" si="3"/>
        <v>105.94785971897566</v>
      </c>
      <c r="F102" s="320"/>
      <c r="G102" s="209" t="str">
        <f t="shared" si="4"/>
        <v/>
      </c>
      <c r="H102" s="312" t="str">
        <f t="shared" si="5"/>
        <v/>
      </c>
      <c r="I102" s="313"/>
    </row>
    <row r="103" spans="1:9">
      <c r="A103" s="308">
        <v>101</v>
      </c>
      <c r="B103" s="309">
        <v>43687</v>
      </c>
      <c r="C103" s="310">
        <v>72.200203000000002</v>
      </c>
      <c r="D103" s="311">
        <v>105.94785971897566</v>
      </c>
      <c r="E103" s="310">
        <f t="shared" si="3"/>
        <v>72.200203000000002</v>
      </c>
      <c r="F103" s="320"/>
      <c r="G103" s="209" t="str">
        <f t="shared" si="4"/>
        <v/>
      </c>
      <c r="H103" s="312" t="str">
        <f t="shared" si="5"/>
        <v/>
      </c>
      <c r="I103" s="313"/>
    </row>
    <row r="104" spans="1:9">
      <c r="A104" s="308">
        <v>102</v>
      </c>
      <c r="B104" s="309">
        <v>43688</v>
      </c>
      <c r="C104" s="310">
        <v>103.08261</v>
      </c>
      <c r="D104" s="311">
        <v>105.94785971897566</v>
      </c>
      <c r="E104" s="310">
        <f t="shared" si="3"/>
        <v>103.08261</v>
      </c>
      <c r="F104" s="320"/>
      <c r="G104" s="209" t="str">
        <f t="shared" si="4"/>
        <v/>
      </c>
      <c r="H104" s="312" t="str">
        <f t="shared" si="5"/>
        <v/>
      </c>
      <c r="I104" s="313"/>
    </row>
    <row r="105" spans="1:9">
      <c r="A105" s="308">
        <v>103</v>
      </c>
      <c r="B105" s="309">
        <v>43689</v>
      </c>
      <c r="C105" s="310">
        <v>135.18901399999999</v>
      </c>
      <c r="D105" s="311">
        <v>105.94785971897566</v>
      </c>
      <c r="E105" s="310">
        <f t="shared" si="3"/>
        <v>105.94785971897566</v>
      </c>
      <c r="F105" s="320"/>
      <c r="G105" s="209" t="str">
        <f t="shared" si="4"/>
        <v/>
      </c>
      <c r="H105" s="312" t="str">
        <f t="shared" si="5"/>
        <v/>
      </c>
      <c r="I105" s="313"/>
    </row>
    <row r="106" spans="1:9">
      <c r="A106" s="308">
        <v>104</v>
      </c>
      <c r="B106" s="309">
        <v>43690</v>
      </c>
      <c r="C106" s="310">
        <v>98.556506999999996</v>
      </c>
      <c r="D106" s="311">
        <v>105.94785971897566</v>
      </c>
      <c r="E106" s="310">
        <f t="shared" si="3"/>
        <v>98.556506999999996</v>
      </c>
      <c r="F106" s="320"/>
      <c r="G106" s="209" t="str">
        <f t="shared" si="4"/>
        <v/>
      </c>
      <c r="H106" s="312" t="str">
        <f t="shared" si="5"/>
        <v/>
      </c>
      <c r="I106" s="313"/>
    </row>
    <row r="107" spans="1:9">
      <c r="A107" s="308">
        <v>105</v>
      </c>
      <c r="B107" s="309">
        <v>43691</v>
      </c>
      <c r="C107" s="310">
        <v>63.658560999999999</v>
      </c>
      <c r="D107" s="311">
        <v>105.94785971897566</v>
      </c>
      <c r="E107" s="310">
        <f t="shared" si="3"/>
        <v>63.658560999999999</v>
      </c>
      <c r="F107" s="320"/>
      <c r="G107" s="209" t="str">
        <f t="shared" si="4"/>
        <v/>
      </c>
      <c r="H107" s="312" t="str">
        <f t="shared" si="5"/>
        <v/>
      </c>
      <c r="I107" s="313"/>
    </row>
    <row r="108" spans="1:9">
      <c r="A108" s="308">
        <v>106</v>
      </c>
      <c r="B108" s="309">
        <v>43692</v>
      </c>
      <c r="C108" s="310">
        <v>78.229511000000002</v>
      </c>
      <c r="D108" s="311">
        <v>105.94785971897566</v>
      </c>
      <c r="E108" s="310">
        <f t="shared" si="3"/>
        <v>78.229511000000002</v>
      </c>
      <c r="F108" s="320"/>
      <c r="G108" s="209" t="str">
        <f t="shared" si="4"/>
        <v>A</v>
      </c>
      <c r="H108" s="312" t="str">
        <f t="shared" si="5"/>
        <v>105,9</v>
      </c>
      <c r="I108" s="313"/>
    </row>
    <row r="109" spans="1:9">
      <c r="A109" s="308">
        <v>107</v>
      </c>
      <c r="B109" s="309">
        <v>43693</v>
      </c>
      <c r="C109" s="310">
        <v>56.800855000000006</v>
      </c>
      <c r="D109" s="311">
        <v>105.94785971897566</v>
      </c>
      <c r="E109" s="310">
        <f t="shared" si="3"/>
        <v>56.800855000000006</v>
      </c>
      <c r="F109" s="320"/>
      <c r="G109" s="209" t="str">
        <f t="shared" si="4"/>
        <v/>
      </c>
      <c r="H109" s="312" t="str">
        <f t="shared" si="5"/>
        <v/>
      </c>
      <c r="I109" s="313"/>
    </row>
    <row r="110" spans="1:9">
      <c r="A110" s="308">
        <v>108</v>
      </c>
      <c r="B110" s="309">
        <v>43694</v>
      </c>
      <c r="C110" s="310">
        <v>94.802976999999998</v>
      </c>
      <c r="D110" s="311">
        <v>105.94785971897566</v>
      </c>
      <c r="E110" s="310">
        <f t="shared" si="3"/>
        <v>94.802976999999998</v>
      </c>
      <c r="F110" s="320"/>
      <c r="G110" s="209" t="str">
        <f t="shared" si="4"/>
        <v/>
      </c>
      <c r="H110" s="312" t="str">
        <f t="shared" si="5"/>
        <v/>
      </c>
      <c r="I110" s="313"/>
    </row>
    <row r="111" spans="1:9">
      <c r="A111" s="308">
        <v>109</v>
      </c>
      <c r="B111" s="309">
        <v>43695</v>
      </c>
      <c r="C111" s="310">
        <v>111.169729</v>
      </c>
      <c r="D111" s="311">
        <v>105.94785971897566</v>
      </c>
      <c r="E111" s="310">
        <f t="shared" si="3"/>
        <v>105.94785971897566</v>
      </c>
      <c r="F111" s="320"/>
      <c r="G111" s="209" t="str">
        <f t="shared" si="4"/>
        <v/>
      </c>
      <c r="H111" s="312" t="str">
        <f t="shared" si="5"/>
        <v/>
      </c>
      <c r="I111" s="313"/>
    </row>
    <row r="112" spans="1:9">
      <c r="A112" s="308">
        <v>110</v>
      </c>
      <c r="B112" s="309">
        <v>43696</v>
      </c>
      <c r="C112" s="310">
        <v>124.86436</v>
      </c>
      <c r="D112" s="311">
        <v>105.94785971897566</v>
      </c>
      <c r="E112" s="310">
        <f t="shared" si="3"/>
        <v>105.94785971897566</v>
      </c>
      <c r="F112" s="320"/>
      <c r="G112" s="209" t="str">
        <f t="shared" si="4"/>
        <v/>
      </c>
      <c r="H112" s="312" t="str">
        <f t="shared" si="5"/>
        <v/>
      </c>
      <c r="I112" s="313"/>
    </row>
    <row r="113" spans="1:9">
      <c r="A113" s="308">
        <v>111</v>
      </c>
      <c r="B113" s="309">
        <v>43697</v>
      </c>
      <c r="C113" s="310">
        <v>151.76837400000002</v>
      </c>
      <c r="D113" s="311">
        <v>105.94785971897566</v>
      </c>
      <c r="E113" s="310">
        <f t="shared" si="3"/>
        <v>105.94785971897566</v>
      </c>
      <c r="F113" s="320"/>
      <c r="G113" s="209" t="str">
        <f t="shared" si="4"/>
        <v/>
      </c>
      <c r="H113" s="312" t="str">
        <f t="shared" si="5"/>
        <v/>
      </c>
      <c r="I113" s="313"/>
    </row>
    <row r="114" spans="1:9">
      <c r="A114" s="308">
        <v>112</v>
      </c>
      <c r="B114" s="309">
        <v>43698</v>
      </c>
      <c r="C114" s="310">
        <v>127.378496</v>
      </c>
      <c r="D114" s="311">
        <v>105.94785971897566</v>
      </c>
      <c r="E114" s="310">
        <f t="shared" si="3"/>
        <v>105.94785971897566</v>
      </c>
      <c r="F114" s="320"/>
      <c r="G114" s="209" t="str">
        <f t="shared" si="4"/>
        <v/>
      </c>
      <c r="H114" s="312" t="str">
        <f t="shared" si="5"/>
        <v/>
      </c>
      <c r="I114" s="313"/>
    </row>
    <row r="115" spans="1:9">
      <c r="A115" s="308">
        <v>113</v>
      </c>
      <c r="B115" s="309">
        <v>43699</v>
      </c>
      <c r="C115" s="310">
        <v>107.892602</v>
      </c>
      <c r="D115" s="311">
        <v>105.94785971897566</v>
      </c>
      <c r="E115" s="310">
        <f t="shared" si="3"/>
        <v>105.94785971897566</v>
      </c>
      <c r="F115" s="320"/>
      <c r="G115" s="209" t="str">
        <f t="shared" si="4"/>
        <v/>
      </c>
      <c r="H115" s="312" t="str">
        <f t="shared" si="5"/>
        <v/>
      </c>
      <c r="I115" s="313"/>
    </row>
    <row r="116" spans="1:9">
      <c r="A116" s="308">
        <v>114</v>
      </c>
      <c r="B116" s="309">
        <v>43700</v>
      </c>
      <c r="C116" s="310">
        <v>85.492512000000005</v>
      </c>
      <c r="D116" s="311">
        <v>105.94785971897566</v>
      </c>
      <c r="E116" s="310">
        <f t="shared" si="3"/>
        <v>85.492512000000005</v>
      </c>
      <c r="F116" s="320"/>
      <c r="G116" s="209" t="str">
        <f t="shared" si="4"/>
        <v/>
      </c>
      <c r="H116" s="312" t="str">
        <f t="shared" si="5"/>
        <v/>
      </c>
      <c r="I116" s="313"/>
    </row>
    <row r="117" spans="1:9">
      <c r="A117" s="308">
        <v>115</v>
      </c>
      <c r="B117" s="309">
        <v>43701</v>
      </c>
      <c r="C117" s="310">
        <v>65.305668999999995</v>
      </c>
      <c r="D117" s="311">
        <v>105.94785971897566</v>
      </c>
      <c r="E117" s="310">
        <f t="shared" si="3"/>
        <v>65.305668999999995</v>
      </c>
      <c r="F117" s="320"/>
      <c r="G117" s="209" t="str">
        <f t="shared" si="4"/>
        <v/>
      </c>
      <c r="H117" s="312" t="str">
        <f t="shared" si="5"/>
        <v/>
      </c>
      <c r="I117" s="313"/>
    </row>
    <row r="118" spans="1:9">
      <c r="A118" s="308">
        <v>116</v>
      </c>
      <c r="B118" s="309">
        <v>43702</v>
      </c>
      <c r="C118" s="310">
        <v>121.01041099999999</v>
      </c>
      <c r="D118" s="311">
        <v>105.94785971897566</v>
      </c>
      <c r="E118" s="310">
        <f t="shared" si="3"/>
        <v>105.94785971897566</v>
      </c>
      <c r="F118" s="320"/>
      <c r="G118" s="209" t="str">
        <f t="shared" si="4"/>
        <v/>
      </c>
      <c r="H118" s="312" t="str">
        <f t="shared" si="5"/>
        <v/>
      </c>
      <c r="I118" s="313"/>
    </row>
    <row r="119" spans="1:9">
      <c r="A119" s="308">
        <v>117</v>
      </c>
      <c r="B119" s="309">
        <v>43703</v>
      </c>
      <c r="C119" s="310">
        <v>119.197209</v>
      </c>
      <c r="D119" s="311">
        <v>105.94785971897566</v>
      </c>
      <c r="E119" s="310">
        <f t="shared" si="3"/>
        <v>105.94785971897566</v>
      </c>
      <c r="F119" s="320"/>
      <c r="G119" s="209" t="str">
        <f t="shared" si="4"/>
        <v/>
      </c>
      <c r="H119" s="312" t="str">
        <f t="shared" si="5"/>
        <v/>
      </c>
      <c r="I119" s="313"/>
    </row>
    <row r="120" spans="1:9">
      <c r="A120" s="308">
        <v>118</v>
      </c>
      <c r="B120" s="309">
        <v>43704</v>
      </c>
      <c r="C120" s="310">
        <v>28.541407</v>
      </c>
      <c r="D120" s="311">
        <v>105.94785971897566</v>
      </c>
      <c r="E120" s="310">
        <f t="shared" si="3"/>
        <v>28.541407</v>
      </c>
      <c r="F120" s="320"/>
      <c r="G120" s="209" t="str">
        <f t="shared" si="4"/>
        <v/>
      </c>
      <c r="H120" s="312" t="str">
        <f t="shared" si="5"/>
        <v/>
      </c>
      <c r="I120" s="313"/>
    </row>
    <row r="121" spans="1:9">
      <c r="A121" s="308">
        <v>119</v>
      </c>
      <c r="B121" s="309">
        <v>43705</v>
      </c>
      <c r="C121" s="310">
        <v>18.682870999999999</v>
      </c>
      <c r="D121" s="311">
        <v>105.94785971897566</v>
      </c>
      <c r="E121" s="310">
        <f t="shared" si="3"/>
        <v>18.682870999999999</v>
      </c>
      <c r="F121" s="320"/>
      <c r="G121" s="209" t="str">
        <f t="shared" si="4"/>
        <v/>
      </c>
      <c r="H121" s="312" t="str">
        <f t="shared" si="5"/>
        <v/>
      </c>
      <c r="I121" s="313"/>
    </row>
    <row r="122" spans="1:9">
      <c r="A122" s="308">
        <v>120</v>
      </c>
      <c r="B122" s="309">
        <v>43706</v>
      </c>
      <c r="C122" s="310">
        <v>58.289442000000001</v>
      </c>
      <c r="D122" s="311">
        <v>105.94785971897566</v>
      </c>
      <c r="E122" s="310">
        <f t="shared" si="3"/>
        <v>58.289442000000001</v>
      </c>
      <c r="F122" s="320"/>
      <c r="G122" s="209" t="str">
        <f t="shared" si="4"/>
        <v/>
      </c>
      <c r="H122" s="312" t="str">
        <f t="shared" si="5"/>
        <v/>
      </c>
      <c r="I122" s="313"/>
    </row>
    <row r="123" spans="1:9">
      <c r="A123" s="308">
        <v>121</v>
      </c>
      <c r="B123" s="309">
        <v>43707</v>
      </c>
      <c r="C123" s="310">
        <v>55.152144</v>
      </c>
      <c r="D123" s="311">
        <v>105.94785971897566</v>
      </c>
      <c r="E123" s="310">
        <f t="shared" si="3"/>
        <v>55.152144</v>
      </c>
      <c r="F123" s="320"/>
      <c r="G123" s="209" t="str">
        <f t="shared" si="4"/>
        <v/>
      </c>
      <c r="H123" s="312" t="str">
        <f t="shared" si="5"/>
        <v/>
      </c>
      <c r="I123" s="313"/>
    </row>
    <row r="124" spans="1:9">
      <c r="A124" s="308">
        <v>122</v>
      </c>
      <c r="B124" s="309">
        <v>43708</v>
      </c>
      <c r="C124" s="310">
        <v>44.095667999999996</v>
      </c>
      <c r="D124" s="311">
        <v>105.94785971897566</v>
      </c>
      <c r="E124" s="310">
        <f t="shared" si="3"/>
        <v>44.095667999999996</v>
      </c>
      <c r="F124" s="320"/>
      <c r="G124" s="209" t="str">
        <f t="shared" si="4"/>
        <v/>
      </c>
      <c r="H124" s="312" t="str">
        <f t="shared" si="5"/>
        <v/>
      </c>
      <c r="I124" s="313"/>
    </row>
    <row r="125" spans="1:9">
      <c r="A125" s="308">
        <v>123</v>
      </c>
      <c r="B125" s="309">
        <v>43709</v>
      </c>
      <c r="C125" s="310">
        <v>123.17209200000001</v>
      </c>
      <c r="D125" s="311">
        <v>98.146391113723467</v>
      </c>
      <c r="E125" s="310">
        <f t="shared" si="3"/>
        <v>98.146391113723467</v>
      </c>
      <c r="F125" s="320"/>
      <c r="G125" s="209" t="str">
        <f t="shared" si="4"/>
        <v/>
      </c>
      <c r="H125" s="312" t="str">
        <f t="shared" si="5"/>
        <v/>
      </c>
      <c r="I125" s="313"/>
    </row>
    <row r="126" spans="1:9">
      <c r="A126" s="308">
        <v>124</v>
      </c>
      <c r="B126" s="309">
        <v>43710</v>
      </c>
      <c r="C126" s="310">
        <v>221.38080399999998</v>
      </c>
      <c r="D126" s="311">
        <v>98.146391113723467</v>
      </c>
      <c r="E126" s="310">
        <f t="shared" si="3"/>
        <v>98.146391113723467</v>
      </c>
      <c r="F126" s="320"/>
      <c r="G126" s="209" t="str">
        <f t="shared" si="4"/>
        <v/>
      </c>
      <c r="H126" s="312" t="str">
        <f t="shared" si="5"/>
        <v/>
      </c>
      <c r="I126" s="313"/>
    </row>
    <row r="127" spans="1:9">
      <c r="A127" s="308">
        <v>125</v>
      </c>
      <c r="B127" s="309">
        <v>43711</v>
      </c>
      <c r="C127" s="310">
        <v>95.662532000000013</v>
      </c>
      <c r="D127" s="311">
        <v>98.146391113723467</v>
      </c>
      <c r="E127" s="310">
        <f t="shared" si="3"/>
        <v>95.662532000000013</v>
      </c>
      <c r="F127" s="320"/>
      <c r="G127" s="209" t="str">
        <f t="shared" si="4"/>
        <v/>
      </c>
      <c r="H127" s="312" t="str">
        <f t="shared" si="5"/>
        <v/>
      </c>
      <c r="I127" s="313"/>
    </row>
    <row r="128" spans="1:9">
      <c r="A128" s="308">
        <v>126</v>
      </c>
      <c r="B128" s="309">
        <v>43712</v>
      </c>
      <c r="C128" s="310">
        <v>104.89559</v>
      </c>
      <c r="D128" s="311">
        <v>98.146391113723467</v>
      </c>
      <c r="E128" s="310">
        <f t="shared" si="3"/>
        <v>98.146391113723467</v>
      </c>
      <c r="F128" s="320"/>
      <c r="G128" s="209" t="str">
        <f t="shared" si="4"/>
        <v/>
      </c>
      <c r="H128" s="312" t="str">
        <f t="shared" si="5"/>
        <v/>
      </c>
      <c r="I128" s="313"/>
    </row>
    <row r="129" spans="1:9">
      <c r="A129" s="308">
        <v>127</v>
      </c>
      <c r="B129" s="309">
        <v>43713</v>
      </c>
      <c r="C129" s="310">
        <v>234.003253</v>
      </c>
      <c r="D129" s="311">
        <v>98.146391113723467</v>
      </c>
      <c r="E129" s="310">
        <f t="shared" si="3"/>
        <v>98.146391113723467</v>
      </c>
      <c r="F129" s="320"/>
      <c r="G129" s="209" t="str">
        <f t="shared" si="4"/>
        <v/>
      </c>
      <c r="H129" s="312" t="str">
        <f t="shared" si="5"/>
        <v/>
      </c>
      <c r="I129" s="313"/>
    </row>
    <row r="130" spans="1:9">
      <c r="A130" s="308">
        <v>128</v>
      </c>
      <c r="B130" s="309">
        <v>43714</v>
      </c>
      <c r="C130" s="310">
        <v>248.76780600000001</v>
      </c>
      <c r="D130" s="311">
        <v>98.146391113723467</v>
      </c>
      <c r="E130" s="310">
        <f t="shared" si="3"/>
        <v>98.146391113723467</v>
      </c>
      <c r="F130" s="320"/>
      <c r="G130" s="209" t="str">
        <f t="shared" si="4"/>
        <v/>
      </c>
      <c r="H130" s="312" t="str">
        <f t="shared" si="5"/>
        <v/>
      </c>
      <c r="I130" s="313"/>
    </row>
    <row r="131" spans="1:9">
      <c r="A131" s="308">
        <v>129</v>
      </c>
      <c r="B131" s="309">
        <v>43715</v>
      </c>
      <c r="C131" s="310">
        <v>214.60368199999999</v>
      </c>
      <c r="D131" s="311">
        <v>98.146391113723467</v>
      </c>
      <c r="E131" s="310">
        <f t="shared" ref="E131:E194" si="6">IF(C131&gt;D131,D131,C131)</f>
        <v>98.146391113723467</v>
      </c>
      <c r="F131" s="320"/>
      <c r="G131" s="20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12" t="str">
        <f t="shared" ref="H131:H194" si="8">IF(DAY($B131)=15,TEXT(D131,"#,0"),"")</f>
        <v/>
      </c>
      <c r="I131" s="313"/>
    </row>
    <row r="132" spans="1:9">
      <c r="A132" s="308">
        <v>130</v>
      </c>
      <c r="B132" s="309">
        <v>43716</v>
      </c>
      <c r="C132" s="310">
        <v>125.77710400000001</v>
      </c>
      <c r="D132" s="311">
        <v>98.146391113723467</v>
      </c>
      <c r="E132" s="310">
        <f t="shared" si="6"/>
        <v>98.146391113723467</v>
      </c>
      <c r="F132" s="320"/>
      <c r="G132" s="209" t="str">
        <f t="shared" si="7"/>
        <v/>
      </c>
      <c r="H132" s="312" t="str">
        <f t="shared" si="8"/>
        <v/>
      </c>
      <c r="I132" s="313"/>
    </row>
    <row r="133" spans="1:9">
      <c r="A133" s="308">
        <v>131</v>
      </c>
      <c r="B133" s="309">
        <v>43717</v>
      </c>
      <c r="C133" s="310">
        <v>88.600934999999993</v>
      </c>
      <c r="D133" s="311">
        <v>98.146391113723467</v>
      </c>
      <c r="E133" s="310">
        <f t="shared" si="6"/>
        <v>88.600934999999993</v>
      </c>
      <c r="F133" s="320"/>
      <c r="G133" s="209" t="str">
        <f t="shared" si="7"/>
        <v/>
      </c>
      <c r="H133" s="312" t="str">
        <f t="shared" si="8"/>
        <v/>
      </c>
      <c r="I133" s="313"/>
    </row>
    <row r="134" spans="1:9">
      <c r="A134" s="308">
        <v>132</v>
      </c>
      <c r="B134" s="309">
        <v>43718</v>
      </c>
      <c r="C134" s="310">
        <v>285.581255</v>
      </c>
      <c r="D134" s="311">
        <v>98.146391113723467</v>
      </c>
      <c r="E134" s="310">
        <f t="shared" si="6"/>
        <v>98.146391113723467</v>
      </c>
      <c r="F134" s="320"/>
      <c r="G134" s="209" t="str">
        <f t="shared" si="7"/>
        <v/>
      </c>
      <c r="H134" s="312" t="str">
        <f t="shared" si="8"/>
        <v/>
      </c>
      <c r="I134" s="313"/>
    </row>
    <row r="135" spans="1:9">
      <c r="A135" s="308">
        <v>133</v>
      </c>
      <c r="B135" s="309">
        <v>43719</v>
      </c>
      <c r="C135" s="310">
        <v>255.06726999999998</v>
      </c>
      <c r="D135" s="311">
        <v>98.146391113723467</v>
      </c>
      <c r="E135" s="310">
        <f t="shared" si="6"/>
        <v>98.146391113723467</v>
      </c>
      <c r="F135" s="320"/>
      <c r="G135" s="209" t="str">
        <f t="shared" si="7"/>
        <v/>
      </c>
      <c r="H135" s="312" t="str">
        <f t="shared" si="8"/>
        <v/>
      </c>
      <c r="I135" s="313"/>
    </row>
    <row r="136" spans="1:9">
      <c r="A136" s="308">
        <v>134</v>
      </c>
      <c r="B136" s="309">
        <v>43720</v>
      </c>
      <c r="C136" s="310">
        <v>152.80404099999998</v>
      </c>
      <c r="D136" s="311">
        <v>98.146391113723467</v>
      </c>
      <c r="E136" s="310">
        <f t="shared" si="6"/>
        <v>98.146391113723467</v>
      </c>
      <c r="F136" s="320"/>
      <c r="G136" s="209" t="str">
        <f t="shared" si="7"/>
        <v/>
      </c>
      <c r="H136" s="312" t="str">
        <f t="shared" si="8"/>
        <v/>
      </c>
      <c r="I136" s="313"/>
    </row>
    <row r="137" spans="1:9">
      <c r="A137" s="308">
        <v>135</v>
      </c>
      <c r="B137" s="309">
        <v>43721</v>
      </c>
      <c r="C137" s="310">
        <v>167.375316</v>
      </c>
      <c r="D137" s="311">
        <v>98.146391113723467</v>
      </c>
      <c r="E137" s="310">
        <f t="shared" si="6"/>
        <v>98.146391113723467</v>
      </c>
      <c r="F137" s="320"/>
      <c r="G137" s="209" t="str">
        <f t="shared" si="7"/>
        <v/>
      </c>
      <c r="H137" s="312" t="str">
        <f t="shared" si="8"/>
        <v/>
      </c>
      <c r="I137" s="313"/>
    </row>
    <row r="138" spans="1:9">
      <c r="A138" s="308">
        <v>136</v>
      </c>
      <c r="B138" s="309">
        <v>43722</v>
      </c>
      <c r="C138" s="310">
        <v>157.94118799999998</v>
      </c>
      <c r="D138" s="311">
        <v>98.146391113723467</v>
      </c>
      <c r="E138" s="310">
        <f t="shared" si="6"/>
        <v>98.146391113723467</v>
      </c>
      <c r="F138" s="320"/>
      <c r="G138" s="209" t="str">
        <f t="shared" si="7"/>
        <v/>
      </c>
      <c r="H138" s="312" t="str">
        <f t="shared" si="8"/>
        <v/>
      </c>
      <c r="I138" s="313"/>
    </row>
    <row r="139" spans="1:9">
      <c r="A139" s="308">
        <v>137</v>
      </c>
      <c r="B139" s="309">
        <v>43723</v>
      </c>
      <c r="C139" s="310">
        <v>104.288706</v>
      </c>
      <c r="D139" s="311">
        <v>98.146391113723467</v>
      </c>
      <c r="E139" s="310">
        <f t="shared" si="6"/>
        <v>98.146391113723467</v>
      </c>
      <c r="F139" s="320"/>
      <c r="G139" s="209" t="str">
        <f t="shared" si="7"/>
        <v>S</v>
      </c>
      <c r="H139" s="312" t="str">
        <f t="shared" si="8"/>
        <v>98,1</v>
      </c>
      <c r="I139" s="313"/>
    </row>
    <row r="140" spans="1:9">
      <c r="A140" s="308">
        <v>138</v>
      </c>
      <c r="B140" s="309">
        <v>43724</v>
      </c>
      <c r="C140" s="310">
        <v>36.019993999999997</v>
      </c>
      <c r="D140" s="311">
        <v>98.146391113723467</v>
      </c>
      <c r="E140" s="310">
        <f t="shared" si="6"/>
        <v>36.019993999999997</v>
      </c>
      <c r="F140" s="320"/>
      <c r="G140" s="209" t="str">
        <f t="shared" si="7"/>
        <v/>
      </c>
      <c r="H140" s="312" t="str">
        <f t="shared" si="8"/>
        <v/>
      </c>
      <c r="I140" s="313"/>
    </row>
    <row r="141" spans="1:9">
      <c r="A141" s="308">
        <v>139</v>
      </c>
      <c r="B141" s="309">
        <v>43725</v>
      </c>
      <c r="C141" s="310">
        <v>36.641493000000004</v>
      </c>
      <c r="D141" s="311">
        <v>98.146391113723467</v>
      </c>
      <c r="E141" s="310">
        <f t="shared" si="6"/>
        <v>36.641493000000004</v>
      </c>
      <c r="F141" s="320"/>
      <c r="G141" s="209" t="str">
        <f t="shared" si="7"/>
        <v/>
      </c>
      <c r="H141" s="312" t="str">
        <f t="shared" si="8"/>
        <v/>
      </c>
      <c r="I141" s="313"/>
    </row>
    <row r="142" spans="1:9">
      <c r="A142" s="308">
        <v>140</v>
      </c>
      <c r="B142" s="309">
        <v>43726</v>
      </c>
      <c r="C142" s="310">
        <v>31.951511</v>
      </c>
      <c r="D142" s="311">
        <v>98.146391113723467</v>
      </c>
      <c r="E142" s="310">
        <f t="shared" si="6"/>
        <v>31.951511</v>
      </c>
      <c r="F142" s="320"/>
      <c r="G142" s="209" t="str">
        <f t="shared" si="7"/>
        <v/>
      </c>
      <c r="H142" s="312" t="str">
        <f t="shared" si="8"/>
        <v/>
      </c>
      <c r="I142" s="313"/>
    </row>
    <row r="143" spans="1:9">
      <c r="A143" s="308">
        <v>141</v>
      </c>
      <c r="B143" s="309">
        <v>43727</v>
      </c>
      <c r="C143" s="310">
        <v>34.625415999999994</v>
      </c>
      <c r="D143" s="311">
        <v>98.146391113723467</v>
      </c>
      <c r="E143" s="310">
        <f t="shared" si="6"/>
        <v>34.625415999999994</v>
      </c>
      <c r="F143" s="320"/>
      <c r="G143" s="209" t="str">
        <f t="shared" si="7"/>
        <v/>
      </c>
      <c r="H143" s="312" t="str">
        <f t="shared" si="8"/>
        <v/>
      </c>
      <c r="I143" s="313"/>
    </row>
    <row r="144" spans="1:9">
      <c r="A144" s="308">
        <v>142</v>
      </c>
      <c r="B144" s="309">
        <v>43728</v>
      </c>
      <c r="C144" s="310">
        <v>116.823841</v>
      </c>
      <c r="D144" s="311">
        <v>98.146391113723467</v>
      </c>
      <c r="E144" s="310">
        <f t="shared" si="6"/>
        <v>98.146391113723467</v>
      </c>
      <c r="F144" s="320"/>
      <c r="G144" s="209" t="str">
        <f t="shared" si="7"/>
        <v/>
      </c>
      <c r="H144" s="312" t="str">
        <f t="shared" si="8"/>
        <v/>
      </c>
      <c r="I144" s="313"/>
    </row>
    <row r="145" spans="1:9">
      <c r="A145" s="308">
        <v>143</v>
      </c>
      <c r="B145" s="309">
        <v>43729</v>
      </c>
      <c r="C145" s="310">
        <v>151.32453399999997</v>
      </c>
      <c r="D145" s="311">
        <v>98.146391113723467</v>
      </c>
      <c r="E145" s="310">
        <f t="shared" si="6"/>
        <v>98.146391113723467</v>
      </c>
      <c r="F145" s="320"/>
      <c r="G145" s="209" t="str">
        <f t="shared" si="7"/>
        <v/>
      </c>
      <c r="H145" s="312" t="str">
        <f t="shared" si="8"/>
        <v/>
      </c>
      <c r="I145" s="313"/>
    </row>
    <row r="146" spans="1:9">
      <c r="A146" s="308">
        <v>144</v>
      </c>
      <c r="B146" s="309">
        <v>43730</v>
      </c>
      <c r="C146" s="310">
        <v>147.45970399999999</v>
      </c>
      <c r="D146" s="311">
        <v>98.146391113723467</v>
      </c>
      <c r="E146" s="310">
        <f t="shared" si="6"/>
        <v>98.146391113723467</v>
      </c>
      <c r="F146" s="320"/>
      <c r="G146" s="209" t="str">
        <f t="shared" si="7"/>
        <v/>
      </c>
      <c r="H146" s="312" t="str">
        <f t="shared" si="8"/>
        <v/>
      </c>
      <c r="I146" s="313"/>
    </row>
    <row r="147" spans="1:9">
      <c r="A147" s="308">
        <v>145</v>
      </c>
      <c r="B147" s="309">
        <v>43731</v>
      </c>
      <c r="C147" s="310">
        <v>105.64954700000001</v>
      </c>
      <c r="D147" s="311">
        <v>98.146391113723467</v>
      </c>
      <c r="E147" s="310">
        <f t="shared" si="6"/>
        <v>98.146391113723467</v>
      </c>
      <c r="F147" s="320"/>
      <c r="G147" s="209" t="str">
        <f t="shared" si="7"/>
        <v/>
      </c>
      <c r="H147" s="312" t="str">
        <f t="shared" si="8"/>
        <v/>
      </c>
      <c r="I147" s="313"/>
    </row>
    <row r="148" spans="1:9">
      <c r="A148" s="308">
        <v>146</v>
      </c>
      <c r="B148" s="309">
        <v>43732</v>
      </c>
      <c r="C148" s="310">
        <v>160.52439299999998</v>
      </c>
      <c r="D148" s="311">
        <v>98.146391113723467</v>
      </c>
      <c r="E148" s="310">
        <f t="shared" si="6"/>
        <v>98.146391113723467</v>
      </c>
      <c r="F148" s="320"/>
      <c r="G148" s="209" t="str">
        <f t="shared" si="7"/>
        <v/>
      </c>
      <c r="H148" s="312" t="str">
        <f t="shared" si="8"/>
        <v/>
      </c>
      <c r="I148" s="313"/>
    </row>
    <row r="149" spans="1:9">
      <c r="A149" s="308">
        <v>147</v>
      </c>
      <c r="B149" s="309">
        <v>43733</v>
      </c>
      <c r="C149" s="310">
        <v>102.20869999999999</v>
      </c>
      <c r="D149" s="311">
        <v>98.146391113723467</v>
      </c>
      <c r="E149" s="310">
        <f t="shared" si="6"/>
        <v>98.146391113723467</v>
      </c>
      <c r="F149" s="320"/>
      <c r="G149" s="209" t="str">
        <f t="shared" si="7"/>
        <v/>
      </c>
      <c r="H149" s="312" t="str">
        <f t="shared" si="8"/>
        <v/>
      </c>
      <c r="I149" s="313"/>
    </row>
    <row r="150" spans="1:9">
      <c r="A150" s="308">
        <v>148</v>
      </c>
      <c r="B150" s="309">
        <v>43734</v>
      </c>
      <c r="C150" s="310">
        <v>61.352178000000002</v>
      </c>
      <c r="D150" s="311">
        <v>98.146391113723467</v>
      </c>
      <c r="E150" s="310">
        <f t="shared" si="6"/>
        <v>61.352178000000002</v>
      </c>
      <c r="F150" s="320"/>
      <c r="G150" s="209" t="str">
        <f t="shared" si="7"/>
        <v/>
      </c>
      <c r="H150" s="312" t="str">
        <f t="shared" si="8"/>
        <v/>
      </c>
      <c r="I150" s="313"/>
    </row>
    <row r="151" spans="1:9">
      <c r="A151" s="308">
        <v>149</v>
      </c>
      <c r="B151" s="309">
        <v>43735</v>
      </c>
      <c r="C151" s="310">
        <v>53.340119000000001</v>
      </c>
      <c r="D151" s="311">
        <v>98.146391113723467</v>
      </c>
      <c r="E151" s="310">
        <f t="shared" si="6"/>
        <v>53.340119000000001</v>
      </c>
      <c r="F151" s="320"/>
      <c r="G151" s="209" t="str">
        <f t="shared" si="7"/>
        <v/>
      </c>
      <c r="H151" s="312" t="str">
        <f t="shared" si="8"/>
        <v/>
      </c>
      <c r="I151" s="313"/>
    </row>
    <row r="152" spans="1:9">
      <c r="A152" s="308">
        <v>150</v>
      </c>
      <c r="B152" s="309">
        <v>43736</v>
      </c>
      <c r="C152" s="310">
        <v>38.507182</v>
      </c>
      <c r="D152" s="311">
        <v>98.146391113723467</v>
      </c>
      <c r="E152" s="310">
        <f t="shared" si="6"/>
        <v>38.507182</v>
      </c>
      <c r="F152" s="320"/>
      <c r="G152" s="209" t="str">
        <f t="shared" si="7"/>
        <v/>
      </c>
      <c r="H152" s="312" t="str">
        <f t="shared" si="8"/>
        <v/>
      </c>
      <c r="I152" s="313"/>
    </row>
    <row r="153" spans="1:9">
      <c r="A153" s="308">
        <v>151</v>
      </c>
      <c r="B153" s="309">
        <v>43737</v>
      </c>
      <c r="C153" s="310">
        <v>104.09197500000001</v>
      </c>
      <c r="D153" s="311">
        <v>98.146391113723467</v>
      </c>
      <c r="E153" s="310">
        <f t="shared" si="6"/>
        <v>98.146391113723467</v>
      </c>
      <c r="F153" s="320"/>
      <c r="G153" s="209" t="str">
        <f t="shared" si="7"/>
        <v/>
      </c>
      <c r="H153" s="312" t="str">
        <f t="shared" si="8"/>
        <v/>
      </c>
      <c r="I153" s="313"/>
    </row>
    <row r="154" spans="1:9">
      <c r="A154" s="308">
        <v>152</v>
      </c>
      <c r="B154" s="309">
        <v>43738</v>
      </c>
      <c r="C154" s="310">
        <v>51.832574999999999</v>
      </c>
      <c r="D154" s="311">
        <v>98.146391113723467</v>
      </c>
      <c r="E154" s="310">
        <f t="shared" si="6"/>
        <v>51.832574999999999</v>
      </c>
      <c r="F154" s="320"/>
      <c r="G154" s="209" t="str">
        <f t="shared" si="7"/>
        <v/>
      </c>
      <c r="H154" s="312" t="str">
        <f t="shared" si="8"/>
        <v/>
      </c>
      <c r="I154" s="313"/>
    </row>
    <row r="155" spans="1:9">
      <c r="A155" s="308">
        <v>153</v>
      </c>
      <c r="B155" s="309">
        <v>43739</v>
      </c>
      <c r="C155" s="310">
        <v>140.98248900000002</v>
      </c>
      <c r="D155" s="311">
        <v>120.02723046378563</v>
      </c>
      <c r="E155" s="310">
        <f t="shared" si="6"/>
        <v>120.02723046378563</v>
      </c>
      <c r="F155" s="320"/>
      <c r="G155" s="209" t="str">
        <f t="shared" si="7"/>
        <v/>
      </c>
      <c r="H155" s="312" t="str">
        <f t="shared" si="8"/>
        <v/>
      </c>
      <c r="I155" s="313"/>
    </row>
    <row r="156" spans="1:9">
      <c r="A156" s="308">
        <v>154</v>
      </c>
      <c r="B156" s="309">
        <v>43740</v>
      </c>
      <c r="C156" s="310">
        <v>162.64238800000001</v>
      </c>
      <c r="D156" s="311">
        <v>120.02723046378563</v>
      </c>
      <c r="E156" s="310">
        <f t="shared" si="6"/>
        <v>120.02723046378563</v>
      </c>
      <c r="F156" s="320"/>
      <c r="G156" s="209" t="str">
        <f t="shared" si="7"/>
        <v/>
      </c>
      <c r="H156" s="312" t="str">
        <f t="shared" si="8"/>
        <v/>
      </c>
      <c r="I156" s="313"/>
    </row>
    <row r="157" spans="1:9">
      <c r="A157" s="308">
        <v>155</v>
      </c>
      <c r="B157" s="309">
        <v>43741</v>
      </c>
      <c r="C157" s="310">
        <v>110.34991599999999</v>
      </c>
      <c r="D157" s="311">
        <v>120.02723046378563</v>
      </c>
      <c r="E157" s="310">
        <f t="shared" si="6"/>
        <v>110.34991599999999</v>
      </c>
      <c r="F157" s="320"/>
      <c r="G157" s="209" t="str">
        <f t="shared" si="7"/>
        <v/>
      </c>
      <c r="H157" s="312" t="str">
        <f t="shared" si="8"/>
        <v/>
      </c>
      <c r="I157" s="313"/>
    </row>
    <row r="158" spans="1:9">
      <c r="A158" s="308">
        <v>156</v>
      </c>
      <c r="B158" s="309">
        <v>43742</v>
      </c>
      <c r="C158" s="310">
        <v>49.789268999999997</v>
      </c>
      <c r="D158" s="311">
        <v>120.02723046378563</v>
      </c>
      <c r="E158" s="310">
        <f t="shared" si="6"/>
        <v>49.789268999999997</v>
      </c>
      <c r="F158" s="320"/>
      <c r="G158" s="209" t="str">
        <f t="shared" si="7"/>
        <v/>
      </c>
      <c r="H158" s="312" t="str">
        <f t="shared" si="8"/>
        <v/>
      </c>
      <c r="I158" s="313"/>
    </row>
    <row r="159" spans="1:9">
      <c r="A159" s="308">
        <v>157</v>
      </c>
      <c r="B159" s="309">
        <v>43743</v>
      </c>
      <c r="C159" s="310">
        <v>47.233865999999999</v>
      </c>
      <c r="D159" s="311">
        <v>120.02723046378563</v>
      </c>
      <c r="E159" s="310">
        <f t="shared" si="6"/>
        <v>47.233865999999999</v>
      </c>
      <c r="F159" s="320"/>
      <c r="G159" s="209" t="str">
        <f t="shared" si="7"/>
        <v/>
      </c>
      <c r="H159" s="312" t="str">
        <f t="shared" si="8"/>
        <v/>
      </c>
      <c r="I159" s="313"/>
    </row>
    <row r="160" spans="1:9">
      <c r="A160" s="308">
        <v>158</v>
      </c>
      <c r="B160" s="309">
        <v>43744</v>
      </c>
      <c r="C160" s="310">
        <v>83.371409</v>
      </c>
      <c r="D160" s="311">
        <v>120.02723046378563</v>
      </c>
      <c r="E160" s="310">
        <f t="shared" si="6"/>
        <v>83.371409</v>
      </c>
      <c r="F160" s="320"/>
      <c r="G160" s="209" t="str">
        <f t="shared" si="7"/>
        <v/>
      </c>
      <c r="H160" s="312" t="str">
        <f t="shared" si="8"/>
        <v/>
      </c>
      <c r="I160" s="313"/>
    </row>
    <row r="161" spans="1:9">
      <c r="A161" s="308">
        <v>159</v>
      </c>
      <c r="B161" s="309">
        <v>43745</v>
      </c>
      <c r="C161" s="310">
        <v>109.77317599999999</v>
      </c>
      <c r="D161" s="311">
        <v>120.02723046378563</v>
      </c>
      <c r="E161" s="310">
        <f t="shared" si="6"/>
        <v>109.77317599999999</v>
      </c>
      <c r="F161" s="320"/>
      <c r="G161" s="209" t="str">
        <f t="shared" si="7"/>
        <v/>
      </c>
      <c r="H161" s="312" t="str">
        <f t="shared" si="8"/>
        <v/>
      </c>
      <c r="I161" s="313"/>
    </row>
    <row r="162" spans="1:9">
      <c r="A162" s="308">
        <v>160</v>
      </c>
      <c r="B162" s="309">
        <v>43746</v>
      </c>
      <c r="C162" s="310">
        <v>68.990971000000002</v>
      </c>
      <c r="D162" s="311">
        <v>120.02723046378563</v>
      </c>
      <c r="E162" s="310">
        <f t="shared" si="6"/>
        <v>68.990971000000002</v>
      </c>
      <c r="F162" s="320"/>
      <c r="G162" s="209" t="str">
        <f t="shared" si="7"/>
        <v/>
      </c>
      <c r="H162" s="312" t="str">
        <f t="shared" si="8"/>
        <v/>
      </c>
      <c r="I162" s="313"/>
    </row>
    <row r="163" spans="1:9">
      <c r="A163" s="308">
        <v>161</v>
      </c>
      <c r="B163" s="309">
        <v>43747</v>
      </c>
      <c r="C163" s="310">
        <v>78.874635999999995</v>
      </c>
      <c r="D163" s="311">
        <v>120.02723046378563</v>
      </c>
      <c r="E163" s="310">
        <f t="shared" si="6"/>
        <v>78.874635999999995</v>
      </c>
      <c r="F163" s="320"/>
      <c r="G163" s="209" t="str">
        <f t="shared" si="7"/>
        <v/>
      </c>
      <c r="H163" s="312" t="str">
        <f t="shared" si="8"/>
        <v/>
      </c>
      <c r="I163" s="313"/>
    </row>
    <row r="164" spans="1:9">
      <c r="A164" s="308">
        <v>162</v>
      </c>
      <c r="B164" s="309">
        <v>43748</v>
      </c>
      <c r="C164" s="310">
        <v>90.500077999999988</v>
      </c>
      <c r="D164" s="311">
        <v>120.02723046378563</v>
      </c>
      <c r="E164" s="310">
        <f t="shared" si="6"/>
        <v>90.500077999999988</v>
      </c>
      <c r="F164" s="320"/>
      <c r="G164" s="209" t="str">
        <f t="shared" si="7"/>
        <v/>
      </c>
      <c r="H164" s="312" t="str">
        <f t="shared" si="8"/>
        <v/>
      </c>
      <c r="I164" s="313"/>
    </row>
    <row r="165" spans="1:9">
      <c r="A165" s="308">
        <v>163</v>
      </c>
      <c r="B165" s="309">
        <v>43749</v>
      </c>
      <c r="C165" s="310">
        <v>119.58362099999999</v>
      </c>
      <c r="D165" s="311">
        <v>120.02723046378563</v>
      </c>
      <c r="E165" s="310">
        <f t="shared" si="6"/>
        <v>119.58362099999999</v>
      </c>
      <c r="F165" s="320"/>
      <c r="G165" s="209" t="str">
        <f t="shared" si="7"/>
        <v/>
      </c>
      <c r="H165" s="312" t="str">
        <f t="shared" si="8"/>
        <v/>
      </c>
      <c r="I165" s="313"/>
    </row>
    <row r="166" spans="1:9">
      <c r="A166" s="308">
        <v>164</v>
      </c>
      <c r="B166" s="309">
        <v>43750</v>
      </c>
      <c r="C166" s="310">
        <v>202.45939100000001</v>
      </c>
      <c r="D166" s="311">
        <v>120.02723046378563</v>
      </c>
      <c r="E166" s="310">
        <f t="shared" si="6"/>
        <v>120.02723046378563</v>
      </c>
      <c r="F166" s="320"/>
      <c r="G166" s="209" t="str">
        <f t="shared" si="7"/>
        <v/>
      </c>
      <c r="H166" s="312" t="str">
        <f t="shared" si="8"/>
        <v/>
      </c>
      <c r="I166" s="313"/>
    </row>
    <row r="167" spans="1:9">
      <c r="A167" s="308">
        <v>165</v>
      </c>
      <c r="B167" s="309">
        <v>43751</v>
      </c>
      <c r="C167" s="310">
        <v>194.21317000000002</v>
      </c>
      <c r="D167" s="311">
        <v>120.02723046378563</v>
      </c>
      <c r="E167" s="310">
        <f t="shared" si="6"/>
        <v>120.02723046378563</v>
      </c>
      <c r="F167" s="320"/>
      <c r="G167" s="209" t="str">
        <f t="shared" si="7"/>
        <v/>
      </c>
      <c r="H167" s="312" t="str">
        <f t="shared" si="8"/>
        <v/>
      </c>
      <c r="I167" s="313"/>
    </row>
    <row r="168" spans="1:9">
      <c r="A168" s="308">
        <v>166</v>
      </c>
      <c r="B168" s="309">
        <v>43752</v>
      </c>
      <c r="C168" s="310">
        <v>261.07820900000002</v>
      </c>
      <c r="D168" s="311">
        <v>120.02723046378563</v>
      </c>
      <c r="E168" s="310">
        <f t="shared" si="6"/>
        <v>120.02723046378563</v>
      </c>
      <c r="F168" s="320"/>
      <c r="G168" s="209" t="str">
        <f t="shared" si="7"/>
        <v/>
      </c>
      <c r="H168" s="312" t="str">
        <f t="shared" si="8"/>
        <v/>
      </c>
      <c r="I168" s="313"/>
    </row>
    <row r="169" spans="1:9">
      <c r="A169" s="308">
        <v>167</v>
      </c>
      <c r="B169" s="309">
        <v>43753</v>
      </c>
      <c r="C169" s="310">
        <v>202.74864400000001</v>
      </c>
      <c r="D169" s="311">
        <v>120.02723046378563</v>
      </c>
      <c r="E169" s="310">
        <f t="shared" si="6"/>
        <v>120.02723046378563</v>
      </c>
      <c r="F169" s="320"/>
      <c r="G169" s="209" t="str">
        <f t="shared" si="7"/>
        <v>O</v>
      </c>
      <c r="H169" s="312" t="str">
        <f t="shared" si="8"/>
        <v>120,0</v>
      </c>
      <c r="I169" s="313"/>
    </row>
    <row r="170" spans="1:9">
      <c r="A170" s="308">
        <v>168</v>
      </c>
      <c r="B170" s="309">
        <v>43754</v>
      </c>
      <c r="C170" s="310">
        <v>150.26917800000001</v>
      </c>
      <c r="D170" s="311">
        <v>120.02723046378563</v>
      </c>
      <c r="E170" s="310">
        <f t="shared" si="6"/>
        <v>120.02723046378563</v>
      </c>
      <c r="F170" s="320"/>
      <c r="G170" s="209" t="str">
        <f t="shared" si="7"/>
        <v/>
      </c>
      <c r="H170" s="312" t="str">
        <f t="shared" si="8"/>
        <v/>
      </c>
      <c r="I170" s="313"/>
    </row>
    <row r="171" spans="1:9">
      <c r="A171" s="308">
        <v>169</v>
      </c>
      <c r="B171" s="309">
        <v>43755</v>
      </c>
      <c r="C171" s="310">
        <v>130.97950299999999</v>
      </c>
      <c r="D171" s="311">
        <v>120.02723046378563</v>
      </c>
      <c r="E171" s="310">
        <f t="shared" si="6"/>
        <v>120.02723046378563</v>
      </c>
      <c r="F171" s="320"/>
      <c r="G171" s="209" t="str">
        <f t="shared" si="7"/>
        <v/>
      </c>
      <c r="H171" s="312" t="str">
        <f t="shared" si="8"/>
        <v/>
      </c>
      <c r="I171" s="313"/>
    </row>
    <row r="172" spans="1:9">
      <c r="A172" s="308">
        <v>170</v>
      </c>
      <c r="B172" s="309">
        <v>43756</v>
      </c>
      <c r="C172" s="310">
        <v>123.728887</v>
      </c>
      <c r="D172" s="311">
        <v>120.02723046378563</v>
      </c>
      <c r="E172" s="310">
        <f t="shared" si="6"/>
        <v>120.02723046378563</v>
      </c>
      <c r="F172" s="320"/>
      <c r="G172" s="209" t="str">
        <f t="shared" si="7"/>
        <v/>
      </c>
      <c r="H172" s="312" t="str">
        <f t="shared" si="8"/>
        <v/>
      </c>
      <c r="I172" s="313"/>
    </row>
    <row r="173" spans="1:9">
      <c r="A173" s="308">
        <v>171</v>
      </c>
      <c r="B173" s="309">
        <v>43757</v>
      </c>
      <c r="C173" s="310">
        <v>146.17308</v>
      </c>
      <c r="D173" s="311">
        <v>120.02723046378563</v>
      </c>
      <c r="E173" s="310">
        <f t="shared" si="6"/>
        <v>120.02723046378563</v>
      </c>
      <c r="F173" s="320"/>
      <c r="G173" s="209" t="str">
        <f t="shared" si="7"/>
        <v/>
      </c>
      <c r="H173" s="312" t="str">
        <f t="shared" si="8"/>
        <v/>
      </c>
      <c r="I173" s="313"/>
    </row>
    <row r="174" spans="1:9">
      <c r="A174" s="308">
        <v>172</v>
      </c>
      <c r="B174" s="309">
        <v>43758</v>
      </c>
      <c r="C174" s="310">
        <v>126.513661</v>
      </c>
      <c r="D174" s="311">
        <v>120.02723046378563</v>
      </c>
      <c r="E174" s="310">
        <f t="shared" si="6"/>
        <v>120.02723046378563</v>
      </c>
      <c r="F174" s="320"/>
      <c r="G174" s="209" t="str">
        <f t="shared" si="7"/>
        <v/>
      </c>
      <c r="H174" s="312" t="str">
        <f t="shared" si="8"/>
        <v/>
      </c>
      <c r="I174" s="313"/>
    </row>
    <row r="175" spans="1:9">
      <c r="A175" s="308">
        <v>173</v>
      </c>
      <c r="B175" s="309">
        <v>43759</v>
      </c>
      <c r="C175" s="310">
        <v>22.593836000000003</v>
      </c>
      <c r="D175" s="311">
        <v>120.02723046378563</v>
      </c>
      <c r="E175" s="310">
        <f t="shared" si="6"/>
        <v>22.593836000000003</v>
      </c>
      <c r="F175" s="320"/>
      <c r="G175" s="209" t="str">
        <f t="shared" si="7"/>
        <v/>
      </c>
      <c r="H175" s="312" t="str">
        <f t="shared" si="8"/>
        <v/>
      </c>
      <c r="I175" s="313"/>
    </row>
    <row r="176" spans="1:9">
      <c r="A176" s="308">
        <v>174</v>
      </c>
      <c r="B176" s="309">
        <v>43760</v>
      </c>
      <c r="C176" s="310">
        <v>133.397875</v>
      </c>
      <c r="D176" s="311">
        <v>120.02723046378563</v>
      </c>
      <c r="E176" s="310">
        <f t="shared" si="6"/>
        <v>120.02723046378563</v>
      </c>
      <c r="F176" s="320"/>
      <c r="G176" s="209" t="str">
        <f t="shared" si="7"/>
        <v/>
      </c>
      <c r="H176" s="312" t="str">
        <f t="shared" si="8"/>
        <v/>
      </c>
      <c r="I176" s="313"/>
    </row>
    <row r="177" spans="1:9">
      <c r="A177" s="308">
        <v>175</v>
      </c>
      <c r="B177" s="309">
        <v>43761</v>
      </c>
      <c r="C177" s="310">
        <v>138.62161499999999</v>
      </c>
      <c r="D177" s="311">
        <v>120.02723046378563</v>
      </c>
      <c r="E177" s="310">
        <f t="shared" si="6"/>
        <v>120.02723046378563</v>
      </c>
      <c r="F177" s="320"/>
      <c r="G177" s="209" t="str">
        <f t="shared" si="7"/>
        <v/>
      </c>
      <c r="H177" s="312" t="str">
        <f t="shared" si="8"/>
        <v/>
      </c>
      <c r="I177" s="313"/>
    </row>
    <row r="178" spans="1:9">
      <c r="A178" s="308">
        <v>176</v>
      </c>
      <c r="B178" s="309">
        <v>43762</v>
      </c>
      <c r="C178" s="310">
        <v>169.59914600000002</v>
      </c>
      <c r="D178" s="311">
        <v>120.02723046378563</v>
      </c>
      <c r="E178" s="310">
        <f t="shared" si="6"/>
        <v>120.02723046378563</v>
      </c>
      <c r="F178" s="320"/>
      <c r="G178" s="209" t="str">
        <f t="shared" si="7"/>
        <v/>
      </c>
      <c r="H178" s="312" t="str">
        <f t="shared" si="8"/>
        <v/>
      </c>
      <c r="I178" s="313"/>
    </row>
    <row r="179" spans="1:9">
      <c r="A179" s="308">
        <v>177</v>
      </c>
      <c r="B179" s="309">
        <v>43763</v>
      </c>
      <c r="C179" s="310">
        <v>115.17270300000001</v>
      </c>
      <c r="D179" s="311">
        <v>120.02723046378563</v>
      </c>
      <c r="E179" s="310">
        <f t="shared" si="6"/>
        <v>115.17270300000001</v>
      </c>
      <c r="F179" s="320"/>
      <c r="G179" s="209" t="str">
        <f t="shared" si="7"/>
        <v/>
      </c>
      <c r="H179" s="312" t="str">
        <f t="shared" si="8"/>
        <v/>
      </c>
      <c r="I179" s="313"/>
    </row>
    <row r="180" spans="1:9">
      <c r="A180" s="308">
        <v>178</v>
      </c>
      <c r="B180" s="309">
        <v>43764</v>
      </c>
      <c r="C180" s="310">
        <v>101.656307</v>
      </c>
      <c r="D180" s="311">
        <v>120.02723046378563</v>
      </c>
      <c r="E180" s="310">
        <f t="shared" si="6"/>
        <v>101.656307</v>
      </c>
      <c r="F180" s="320"/>
      <c r="G180" s="209" t="str">
        <f t="shared" si="7"/>
        <v/>
      </c>
      <c r="H180" s="312" t="str">
        <f t="shared" si="8"/>
        <v/>
      </c>
      <c r="I180" s="313"/>
    </row>
    <row r="181" spans="1:9">
      <c r="A181" s="308">
        <v>179</v>
      </c>
      <c r="B181" s="309">
        <v>43765</v>
      </c>
      <c r="C181" s="310">
        <v>59.577652999999998</v>
      </c>
      <c r="D181" s="311">
        <v>120.02723046378563</v>
      </c>
      <c r="E181" s="310">
        <f t="shared" si="6"/>
        <v>59.577652999999998</v>
      </c>
      <c r="F181" s="320"/>
      <c r="G181" s="209" t="str">
        <f t="shared" si="7"/>
        <v/>
      </c>
      <c r="H181" s="312" t="str">
        <f t="shared" si="8"/>
        <v/>
      </c>
      <c r="I181" s="313"/>
    </row>
    <row r="182" spans="1:9">
      <c r="A182" s="308">
        <v>180</v>
      </c>
      <c r="B182" s="309">
        <v>43766</v>
      </c>
      <c r="C182" s="310">
        <v>64.976430999999991</v>
      </c>
      <c r="D182" s="311">
        <v>120.02723046378563</v>
      </c>
      <c r="E182" s="310">
        <f t="shared" si="6"/>
        <v>64.976430999999991</v>
      </c>
      <c r="F182" s="320"/>
      <c r="G182" s="209" t="str">
        <f t="shared" si="7"/>
        <v/>
      </c>
      <c r="H182" s="312" t="str">
        <f t="shared" si="8"/>
        <v/>
      </c>
      <c r="I182" s="313"/>
    </row>
    <row r="183" spans="1:9">
      <c r="A183" s="308">
        <v>181</v>
      </c>
      <c r="B183" s="309">
        <v>43767</v>
      </c>
      <c r="C183" s="310">
        <v>72.134840999999994</v>
      </c>
      <c r="D183" s="311">
        <v>120.02723046378563</v>
      </c>
      <c r="E183" s="310">
        <f t="shared" si="6"/>
        <v>72.134840999999994</v>
      </c>
      <c r="F183" s="320"/>
      <c r="G183" s="209" t="str">
        <f t="shared" si="7"/>
        <v/>
      </c>
      <c r="H183" s="312" t="str">
        <f t="shared" si="8"/>
        <v/>
      </c>
      <c r="I183" s="313"/>
    </row>
    <row r="184" spans="1:9">
      <c r="A184" s="308">
        <v>182</v>
      </c>
      <c r="B184" s="309">
        <v>43768</v>
      </c>
      <c r="C184" s="310">
        <v>96.363099000000005</v>
      </c>
      <c r="D184" s="311">
        <v>120.02723046378563</v>
      </c>
      <c r="E184" s="310">
        <f t="shared" si="6"/>
        <v>96.363099000000005</v>
      </c>
      <c r="F184" s="320"/>
      <c r="G184" s="209" t="str">
        <f t="shared" si="7"/>
        <v/>
      </c>
      <c r="H184" s="312" t="str">
        <f t="shared" si="8"/>
        <v/>
      </c>
      <c r="I184" s="313"/>
    </row>
    <row r="185" spans="1:9">
      <c r="A185" s="308">
        <v>183</v>
      </c>
      <c r="B185" s="309">
        <v>43769</v>
      </c>
      <c r="C185" s="310">
        <v>153.456063</v>
      </c>
      <c r="D185" s="311">
        <v>120.02723046378563</v>
      </c>
      <c r="E185" s="310">
        <f t="shared" si="6"/>
        <v>120.02723046378563</v>
      </c>
      <c r="F185" s="320"/>
      <c r="G185" s="209" t="str">
        <f t="shared" si="7"/>
        <v/>
      </c>
      <c r="H185" s="312" t="str">
        <f t="shared" si="8"/>
        <v/>
      </c>
      <c r="I185" s="313"/>
    </row>
    <row r="186" spans="1:9">
      <c r="A186" s="308">
        <v>184</v>
      </c>
      <c r="B186" s="309">
        <v>43770</v>
      </c>
      <c r="C186" s="310">
        <v>266.96188900000004</v>
      </c>
      <c r="D186" s="311">
        <v>161.5068940387809</v>
      </c>
      <c r="E186" s="310">
        <f t="shared" si="6"/>
        <v>161.5068940387809</v>
      </c>
      <c r="F186" s="320"/>
      <c r="G186" s="209" t="str">
        <f t="shared" si="7"/>
        <v/>
      </c>
      <c r="H186" s="312" t="str">
        <f t="shared" si="8"/>
        <v/>
      </c>
      <c r="I186" s="313"/>
    </row>
    <row r="187" spans="1:9">
      <c r="A187" s="308">
        <v>185</v>
      </c>
      <c r="B187" s="309">
        <v>43771</v>
      </c>
      <c r="C187" s="310">
        <v>317.64266900000001</v>
      </c>
      <c r="D187" s="311">
        <v>161.5068940387809</v>
      </c>
      <c r="E187" s="310">
        <f t="shared" si="6"/>
        <v>161.5068940387809</v>
      </c>
      <c r="F187" s="320"/>
      <c r="G187" s="209" t="str">
        <f t="shared" si="7"/>
        <v/>
      </c>
      <c r="H187" s="312" t="str">
        <f t="shared" si="8"/>
        <v/>
      </c>
      <c r="I187" s="313"/>
    </row>
    <row r="188" spans="1:9">
      <c r="A188" s="308">
        <v>186</v>
      </c>
      <c r="B188" s="309">
        <v>43772</v>
      </c>
      <c r="C188" s="310">
        <v>349.04719699999998</v>
      </c>
      <c r="D188" s="311">
        <v>161.5068940387809</v>
      </c>
      <c r="E188" s="310">
        <f t="shared" si="6"/>
        <v>161.5068940387809</v>
      </c>
      <c r="F188" s="320"/>
      <c r="G188" s="209" t="str">
        <f t="shared" si="7"/>
        <v/>
      </c>
      <c r="H188" s="312" t="str">
        <f t="shared" si="8"/>
        <v/>
      </c>
      <c r="I188" s="313"/>
    </row>
    <row r="189" spans="1:9">
      <c r="A189" s="308">
        <v>187</v>
      </c>
      <c r="B189" s="309">
        <v>43773</v>
      </c>
      <c r="C189" s="310">
        <v>347.30126200000007</v>
      </c>
      <c r="D189" s="311">
        <v>161.5068940387809</v>
      </c>
      <c r="E189" s="310">
        <f t="shared" si="6"/>
        <v>161.5068940387809</v>
      </c>
      <c r="F189" s="320"/>
      <c r="G189" s="209" t="str">
        <f t="shared" si="7"/>
        <v/>
      </c>
      <c r="H189" s="312" t="str">
        <f t="shared" si="8"/>
        <v/>
      </c>
      <c r="I189" s="313"/>
    </row>
    <row r="190" spans="1:9">
      <c r="A190" s="308">
        <v>188</v>
      </c>
      <c r="B190" s="309">
        <v>43774</v>
      </c>
      <c r="C190" s="310">
        <v>330.28262800000005</v>
      </c>
      <c r="D190" s="311">
        <v>161.5068940387809</v>
      </c>
      <c r="E190" s="310">
        <f t="shared" si="6"/>
        <v>161.5068940387809</v>
      </c>
      <c r="F190" s="320"/>
      <c r="G190" s="209" t="str">
        <f t="shared" si="7"/>
        <v/>
      </c>
      <c r="H190" s="312" t="str">
        <f t="shared" si="8"/>
        <v/>
      </c>
      <c r="I190" s="313"/>
    </row>
    <row r="191" spans="1:9">
      <c r="A191" s="308">
        <v>189</v>
      </c>
      <c r="B191" s="309">
        <v>43775</v>
      </c>
      <c r="C191" s="310">
        <v>213.847117</v>
      </c>
      <c r="D191" s="311">
        <v>161.5068940387809</v>
      </c>
      <c r="E191" s="310">
        <f t="shared" si="6"/>
        <v>161.5068940387809</v>
      </c>
      <c r="F191" s="320"/>
      <c r="G191" s="209" t="str">
        <f t="shared" si="7"/>
        <v/>
      </c>
      <c r="H191" s="312" t="str">
        <f t="shared" si="8"/>
        <v/>
      </c>
      <c r="I191" s="313"/>
    </row>
    <row r="192" spans="1:9">
      <c r="A192" s="308">
        <v>190</v>
      </c>
      <c r="B192" s="309">
        <v>43776</v>
      </c>
      <c r="C192" s="310">
        <v>246.386168</v>
      </c>
      <c r="D192" s="311">
        <v>161.5068940387809</v>
      </c>
      <c r="E192" s="310">
        <f t="shared" si="6"/>
        <v>161.5068940387809</v>
      </c>
      <c r="F192" s="320"/>
      <c r="G192" s="209" t="str">
        <f t="shared" si="7"/>
        <v/>
      </c>
      <c r="H192" s="312" t="str">
        <f t="shared" si="8"/>
        <v/>
      </c>
      <c r="I192" s="313"/>
    </row>
    <row r="193" spans="1:9">
      <c r="A193" s="308">
        <v>191</v>
      </c>
      <c r="B193" s="309">
        <v>43777</v>
      </c>
      <c r="C193" s="310">
        <v>303.51011299999999</v>
      </c>
      <c r="D193" s="311">
        <v>161.5068940387809</v>
      </c>
      <c r="E193" s="310">
        <f t="shared" si="6"/>
        <v>161.5068940387809</v>
      </c>
      <c r="F193" s="320"/>
      <c r="G193" s="209" t="str">
        <f t="shared" si="7"/>
        <v/>
      </c>
      <c r="H193" s="312" t="str">
        <f t="shared" si="8"/>
        <v/>
      </c>
      <c r="I193" s="313"/>
    </row>
    <row r="194" spans="1:9">
      <c r="A194" s="308">
        <v>192</v>
      </c>
      <c r="B194" s="309">
        <v>43778</v>
      </c>
      <c r="C194" s="310">
        <v>253.79981899999999</v>
      </c>
      <c r="D194" s="311">
        <v>161.5068940387809</v>
      </c>
      <c r="E194" s="310">
        <f t="shared" si="6"/>
        <v>161.5068940387809</v>
      </c>
      <c r="F194" s="320"/>
      <c r="G194" s="209" t="str">
        <f t="shared" si="7"/>
        <v/>
      </c>
      <c r="H194" s="312" t="str">
        <f t="shared" si="8"/>
        <v/>
      </c>
      <c r="I194" s="313"/>
    </row>
    <row r="195" spans="1:9">
      <c r="A195" s="308">
        <v>193</v>
      </c>
      <c r="B195" s="309">
        <v>43779</v>
      </c>
      <c r="C195" s="310">
        <v>287.63457199999999</v>
      </c>
      <c r="D195" s="311">
        <v>161.5068940387809</v>
      </c>
      <c r="E195" s="310">
        <f t="shared" ref="E195:E258" si="9">IF(C195&gt;D195,D195,C195)</f>
        <v>161.5068940387809</v>
      </c>
      <c r="F195" s="320"/>
      <c r="G195" s="20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12" t="str">
        <f t="shared" ref="H195:H258" si="11">IF(DAY($B195)=15,TEXT(D195,"#,0"),"")</f>
        <v/>
      </c>
      <c r="I195" s="313"/>
    </row>
    <row r="196" spans="1:9">
      <c r="A196" s="308">
        <v>194</v>
      </c>
      <c r="B196" s="309">
        <v>43780</v>
      </c>
      <c r="C196" s="310">
        <v>215.33249600000002</v>
      </c>
      <c r="D196" s="311">
        <v>161.5068940387809</v>
      </c>
      <c r="E196" s="310">
        <f t="shared" si="9"/>
        <v>161.5068940387809</v>
      </c>
      <c r="F196" s="320"/>
      <c r="G196" s="209" t="str">
        <f t="shared" si="10"/>
        <v/>
      </c>
      <c r="H196" s="312" t="str">
        <f t="shared" si="11"/>
        <v/>
      </c>
      <c r="I196" s="313"/>
    </row>
    <row r="197" spans="1:9">
      <c r="A197" s="308">
        <v>195</v>
      </c>
      <c r="B197" s="309">
        <v>43781</v>
      </c>
      <c r="C197" s="310">
        <v>224.703959</v>
      </c>
      <c r="D197" s="311">
        <v>161.5068940387809</v>
      </c>
      <c r="E197" s="310">
        <f t="shared" si="9"/>
        <v>161.5068940387809</v>
      </c>
      <c r="F197" s="320"/>
      <c r="G197" s="209" t="str">
        <f t="shared" si="10"/>
        <v/>
      </c>
      <c r="H197" s="312" t="str">
        <f t="shared" si="11"/>
        <v/>
      </c>
      <c r="I197" s="313"/>
    </row>
    <row r="198" spans="1:9">
      <c r="A198" s="308">
        <v>196</v>
      </c>
      <c r="B198" s="309">
        <v>43782</v>
      </c>
      <c r="C198" s="310">
        <v>248.30129199999999</v>
      </c>
      <c r="D198" s="311">
        <v>161.5068940387809</v>
      </c>
      <c r="E198" s="310">
        <f t="shared" si="9"/>
        <v>161.5068940387809</v>
      </c>
      <c r="F198" s="320"/>
      <c r="G198" s="209" t="str">
        <f t="shared" si="10"/>
        <v/>
      </c>
      <c r="H198" s="312" t="str">
        <f t="shared" si="11"/>
        <v/>
      </c>
      <c r="I198" s="313"/>
    </row>
    <row r="199" spans="1:9">
      <c r="A199" s="308">
        <v>197</v>
      </c>
      <c r="B199" s="309">
        <v>43783</v>
      </c>
      <c r="C199" s="310">
        <v>287.408703</v>
      </c>
      <c r="D199" s="311">
        <v>161.5068940387809</v>
      </c>
      <c r="E199" s="310">
        <f t="shared" si="9"/>
        <v>161.5068940387809</v>
      </c>
      <c r="F199" s="320"/>
      <c r="G199" s="209" t="str">
        <f t="shared" si="10"/>
        <v/>
      </c>
      <c r="H199" s="312" t="str">
        <f t="shared" si="11"/>
        <v/>
      </c>
      <c r="I199" s="313"/>
    </row>
    <row r="200" spans="1:9">
      <c r="A200" s="308">
        <v>198</v>
      </c>
      <c r="B200" s="309">
        <v>43784</v>
      </c>
      <c r="C200" s="310">
        <v>217.40760299999999</v>
      </c>
      <c r="D200" s="311">
        <v>161.5068940387809</v>
      </c>
      <c r="E200" s="310">
        <f t="shared" si="9"/>
        <v>161.5068940387809</v>
      </c>
      <c r="F200" s="320"/>
      <c r="G200" s="209" t="str">
        <f t="shared" si="10"/>
        <v>N</v>
      </c>
      <c r="H200" s="312" t="str">
        <f t="shared" si="11"/>
        <v>161,5</v>
      </c>
      <c r="I200" s="313"/>
    </row>
    <row r="201" spans="1:9">
      <c r="A201" s="308">
        <v>199</v>
      </c>
      <c r="B201" s="309">
        <v>43785</v>
      </c>
      <c r="C201" s="310">
        <v>153.56776600000001</v>
      </c>
      <c r="D201" s="311">
        <v>161.5068940387809</v>
      </c>
      <c r="E201" s="310">
        <f t="shared" si="9"/>
        <v>153.56776600000001</v>
      </c>
      <c r="F201" s="320"/>
      <c r="G201" s="209" t="str">
        <f t="shared" si="10"/>
        <v/>
      </c>
      <c r="H201" s="312" t="str">
        <f t="shared" si="11"/>
        <v/>
      </c>
      <c r="I201" s="313"/>
    </row>
    <row r="202" spans="1:9">
      <c r="A202" s="308">
        <v>200</v>
      </c>
      <c r="B202" s="309">
        <v>43786</v>
      </c>
      <c r="C202" s="310">
        <v>214.219965</v>
      </c>
      <c r="D202" s="311">
        <v>161.5068940387809</v>
      </c>
      <c r="E202" s="310">
        <f t="shared" si="9"/>
        <v>161.5068940387809</v>
      </c>
      <c r="F202" s="320"/>
      <c r="G202" s="209" t="str">
        <f t="shared" si="10"/>
        <v/>
      </c>
      <c r="H202" s="312" t="str">
        <f t="shared" si="11"/>
        <v/>
      </c>
      <c r="I202" s="313"/>
    </row>
    <row r="203" spans="1:9">
      <c r="A203" s="308">
        <v>201</v>
      </c>
      <c r="B203" s="309">
        <v>43787</v>
      </c>
      <c r="C203" s="310">
        <v>177.14007000000001</v>
      </c>
      <c r="D203" s="311">
        <v>161.5068940387809</v>
      </c>
      <c r="E203" s="310">
        <f t="shared" si="9"/>
        <v>161.5068940387809</v>
      </c>
      <c r="F203" s="320"/>
      <c r="G203" s="209" t="str">
        <f t="shared" si="10"/>
        <v/>
      </c>
      <c r="H203" s="312" t="str">
        <f t="shared" si="11"/>
        <v/>
      </c>
      <c r="I203" s="313"/>
    </row>
    <row r="204" spans="1:9">
      <c r="A204" s="308">
        <v>202</v>
      </c>
      <c r="B204" s="309">
        <v>43788</v>
      </c>
      <c r="C204" s="310">
        <v>96.379054999999994</v>
      </c>
      <c r="D204" s="311">
        <v>161.5068940387809</v>
      </c>
      <c r="E204" s="310">
        <f t="shared" si="9"/>
        <v>96.379054999999994</v>
      </c>
      <c r="F204" s="320"/>
      <c r="G204" s="209" t="str">
        <f t="shared" si="10"/>
        <v/>
      </c>
      <c r="H204" s="312" t="str">
        <f t="shared" si="11"/>
        <v/>
      </c>
      <c r="I204" s="313"/>
    </row>
    <row r="205" spans="1:9">
      <c r="A205" s="308">
        <v>203</v>
      </c>
      <c r="B205" s="309">
        <v>43789</v>
      </c>
      <c r="C205" s="310">
        <v>104.865495</v>
      </c>
      <c r="D205" s="311">
        <v>161.5068940387809</v>
      </c>
      <c r="E205" s="310">
        <f t="shared" si="9"/>
        <v>104.865495</v>
      </c>
      <c r="F205" s="320"/>
      <c r="G205" s="209" t="str">
        <f t="shared" si="10"/>
        <v/>
      </c>
      <c r="H205" s="312" t="str">
        <f t="shared" si="11"/>
        <v/>
      </c>
      <c r="I205" s="313"/>
    </row>
    <row r="206" spans="1:9">
      <c r="A206" s="308">
        <v>204</v>
      </c>
      <c r="B206" s="309">
        <v>43790</v>
      </c>
      <c r="C206" s="310">
        <v>136.17629300000002</v>
      </c>
      <c r="D206" s="311">
        <v>161.5068940387809</v>
      </c>
      <c r="E206" s="310">
        <f t="shared" si="9"/>
        <v>136.17629300000002</v>
      </c>
      <c r="F206" s="320"/>
      <c r="G206" s="209" t="str">
        <f t="shared" si="10"/>
        <v/>
      </c>
      <c r="H206" s="312" t="str">
        <f t="shared" si="11"/>
        <v/>
      </c>
      <c r="I206" s="313"/>
    </row>
    <row r="207" spans="1:9">
      <c r="A207" s="308">
        <v>205</v>
      </c>
      <c r="B207" s="309">
        <v>43791</v>
      </c>
      <c r="C207" s="310">
        <v>310.56678799999997</v>
      </c>
      <c r="D207" s="311">
        <v>161.5068940387809</v>
      </c>
      <c r="E207" s="310">
        <f t="shared" si="9"/>
        <v>161.5068940387809</v>
      </c>
      <c r="F207" s="320"/>
      <c r="G207" s="209" t="str">
        <f t="shared" si="10"/>
        <v/>
      </c>
      <c r="H207" s="312" t="str">
        <f t="shared" si="11"/>
        <v/>
      </c>
      <c r="I207" s="313"/>
    </row>
    <row r="208" spans="1:9">
      <c r="A208" s="308">
        <v>206</v>
      </c>
      <c r="B208" s="309">
        <v>43792</v>
      </c>
      <c r="C208" s="310">
        <v>345.92075900000003</v>
      </c>
      <c r="D208" s="311">
        <v>161.5068940387809</v>
      </c>
      <c r="E208" s="310">
        <f t="shared" si="9"/>
        <v>161.5068940387809</v>
      </c>
      <c r="F208" s="320"/>
      <c r="G208" s="209" t="str">
        <f t="shared" si="10"/>
        <v/>
      </c>
      <c r="H208" s="312" t="str">
        <f t="shared" si="11"/>
        <v/>
      </c>
      <c r="I208" s="313"/>
    </row>
    <row r="209" spans="1:9">
      <c r="A209" s="308">
        <v>207</v>
      </c>
      <c r="B209" s="309">
        <v>43793</v>
      </c>
      <c r="C209" s="310">
        <v>257.72985</v>
      </c>
      <c r="D209" s="311">
        <v>161.5068940387809</v>
      </c>
      <c r="E209" s="310">
        <f t="shared" si="9"/>
        <v>161.5068940387809</v>
      </c>
      <c r="F209" s="320"/>
      <c r="G209" s="209" t="str">
        <f t="shared" si="10"/>
        <v/>
      </c>
      <c r="H209" s="312" t="str">
        <f t="shared" si="11"/>
        <v/>
      </c>
      <c r="I209" s="313"/>
    </row>
    <row r="210" spans="1:9">
      <c r="A210" s="308">
        <v>208</v>
      </c>
      <c r="B210" s="309">
        <v>43794</v>
      </c>
      <c r="C210" s="310">
        <v>252.72909100000001</v>
      </c>
      <c r="D210" s="311">
        <v>161.5068940387809</v>
      </c>
      <c r="E210" s="310">
        <f t="shared" si="9"/>
        <v>161.5068940387809</v>
      </c>
      <c r="F210" s="320"/>
      <c r="G210" s="209" t="str">
        <f t="shared" si="10"/>
        <v/>
      </c>
      <c r="H210" s="312" t="str">
        <f t="shared" si="11"/>
        <v/>
      </c>
      <c r="I210" s="313"/>
    </row>
    <row r="211" spans="1:9">
      <c r="A211" s="308">
        <v>209</v>
      </c>
      <c r="B211" s="309">
        <v>43795</v>
      </c>
      <c r="C211" s="310">
        <v>272.62192100000004</v>
      </c>
      <c r="D211" s="311">
        <v>161.5068940387809</v>
      </c>
      <c r="E211" s="310">
        <f t="shared" si="9"/>
        <v>161.5068940387809</v>
      </c>
      <c r="F211" s="320"/>
      <c r="G211" s="209" t="str">
        <f t="shared" si="10"/>
        <v/>
      </c>
      <c r="H211" s="312" t="str">
        <f t="shared" si="11"/>
        <v/>
      </c>
      <c r="I211" s="313"/>
    </row>
    <row r="212" spans="1:9">
      <c r="A212" s="308">
        <v>210</v>
      </c>
      <c r="B212" s="309">
        <v>43796</v>
      </c>
      <c r="C212" s="310">
        <v>317.67494599999998</v>
      </c>
      <c r="D212" s="311">
        <v>161.5068940387809</v>
      </c>
      <c r="E212" s="310">
        <f t="shared" si="9"/>
        <v>161.5068940387809</v>
      </c>
      <c r="F212" s="320"/>
      <c r="G212" s="209" t="str">
        <f t="shared" si="10"/>
        <v/>
      </c>
      <c r="H212" s="312" t="str">
        <f t="shared" si="11"/>
        <v/>
      </c>
      <c r="I212" s="313"/>
    </row>
    <row r="213" spans="1:9">
      <c r="A213" s="308">
        <v>211</v>
      </c>
      <c r="B213" s="309">
        <v>43797</v>
      </c>
      <c r="C213" s="310">
        <v>260.033209</v>
      </c>
      <c r="D213" s="311">
        <v>161.5068940387809</v>
      </c>
      <c r="E213" s="310">
        <f t="shared" si="9"/>
        <v>161.5068940387809</v>
      </c>
      <c r="F213" s="320"/>
      <c r="G213" s="209" t="str">
        <f t="shared" si="10"/>
        <v/>
      </c>
      <c r="H213" s="312" t="str">
        <f t="shared" si="11"/>
        <v/>
      </c>
      <c r="I213" s="313"/>
    </row>
    <row r="214" spans="1:9">
      <c r="A214" s="308">
        <v>212</v>
      </c>
      <c r="B214" s="309">
        <v>43798</v>
      </c>
      <c r="C214" s="310">
        <v>121.803073</v>
      </c>
      <c r="D214" s="311">
        <v>161.5068940387809</v>
      </c>
      <c r="E214" s="310">
        <f t="shared" si="9"/>
        <v>121.803073</v>
      </c>
      <c r="F214" s="320"/>
      <c r="G214" s="209" t="str">
        <f t="shared" si="10"/>
        <v/>
      </c>
      <c r="H214" s="312" t="str">
        <f t="shared" si="11"/>
        <v/>
      </c>
      <c r="I214" s="313"/>
    </row>
    <row r="215" spans="1:9">
      <c r="A215" s="308">
        <v>213</v>
      </c>
      <c r="B215" s="309">
        <v>43799</v>
      </c>
      <c r="C215" s="310">
        <v>200.190291</v>
      </c>
      <c r="D215" s="311">
        <v>161.5068940387809</v>
      </c>
      <c r="E215" s="310">
        <f t="shared" si="9"/>
        <v>161.5068940387809</v>
      </c>
      <c r="F215" s="320"/>
      <c r="G215" s="209" t="str">
        <f t="shared" si="10"/>
        <v/>
      </c>
      <c r="H215" s="312" t="str">
        <f t="shared" si="11"/>
        <v/>
      </c>
      <c r="I215" s="313"/>
    </row>
    <row r="216" spans="1:9">
      <c r="A216" s="308">
        <v>214</v>
      </c>
      <c r="B216" s="309">
        <v>43800</v>
      </c>
      <c r="C216" s="310">
        <v>121.650701</v>
      </c>
      <c r="D216" s="311">
        <v>157.61292142479525</v>
      </c>
      <c r="E216" s="310">
        <f t="shared" si="9"/>
        <v>121.650701</v>
      </c>
      <c r="F216" s="320"/>
      <c r="G216" s="209" t="str">
        <f t="shared" si="10"/>
        <v/>
      </c>
      <c r="H216" s="312" t="str">
        <f t="shared" si="11"/>
        <v/>
      </c>
      <c r="I216" s="313"/>
    </row>
    <row r="217" spans="1:9">
      <c r="A217" s="308">
        <v>215</v>
      </c>
      <c r="B217" s="309">
        <v>43801</v>
      </c>
      <c r="C217" s="310">
        <v>259.28923400000002</v>
      </c>
      <c r="D217" s="311">
        <v>157.61292142479525</v>
      </c>
      <c r="E217" s="310">
        <f t="shared" si="9"/>
        <v>157.61292142479525</v>
      </c>
      <c r="F217" s="320"/>
      <c r="G217" s="209" t="str">
        <f t="shared" si="10"/>
        <v/>
      </c>
      <c r="H217" s="312" t="str">
        <f t="shared" si="11"/>
        <v/>
      </c>
      <c r="I217" s="313"/>
    </row>
    <row r="218" spans="1:9">
      <c r="A218" s="308">
        <v>216</v>
      </c>
      <c r="B218" s="309">
        <v>43802</v>
      </c>
      <c r="C218" s="310">
        <v>171.439412</v>
      </c>
      <c r="D218" s="311">
        <v>157.61292142479525</v>
      </c>
      <c r="E218" s="310">
        <f t="shared" si="9"/>
        <v>157.61292142479525</v>
      </c>
      <c r="F218" s="320"/>
      <c r="G218" s="209" t="str">
        <f t="shared" si="10"/>
        <v/>
      </c>
      <c r="H218" s="312" t="str">
        <f t="shared" si="11"/>
        <v/>
      </c>
      <c r="I218" s="313"/>
    </row>
    <row r="219" spans="1:9">
      <c r="A219" s="308">
        <v>217</v>
      </c>
      <c r="B219" s="309">
        <v>43803</v>
      </c>
      <c r="C219" s="310">
        <v>136.341981</v>
      </c>
      <c r="D219" s="311">
        <v>157.61292142479525</v>
      </c>
      <c r="E219" s="310">
        <f t="shared" si="9"/>
        <v>136.341981</v>
      </c>
      <c r="F219" s="320"/>
      <c r="G219" s="209" t="str">
        <f t="shared" si="10"/>
        <v/>
      </c>
      <c r="H219" s="312" t="str">
        <f t="shared" si="11"/>
        <v/>
      </c>
      <c r="I219" s="313"/>
    </row>
    <row r="220" spans="1:9">
      <c r="A220" s="308">
        <v>218</v>
      </c>
      <c r="B220" s="309">
        <v>43804</v>
      </c>
      <c r="C220" s="310">
        <v>171.32936699999999</v>
      </c>
      <c r="D220" s="311">
        <v>157.61292142479525</v>
      </c>
      <c r="E220" s="310">
        <f t="shared" si="9"/>
        <v>157.61292142479525</v>
      </c>
      <c r="F220" s="320"/>
      <c r="G220" s="209" t="str">
        <f t="shared" si="10"/>
        <v/>
      </c>
      <c r="H220" s="312" t="str">
        <f t="shared" si="11"/>
        <v/>
      </c>
      <c r="I220" s="313"/>
    </row>
    <row r="221" spans="1:9">
      <c r="A221" s="308">
        <v>219</v>
      </c>
      <c r="B221" s="309">
        <v>43805</v>
      </c>
      <c r="C221" s="310">
        <v>48.926917000000003</v>
      </c>
      <c r="D221" s="311">
        <v>157.61292142479525</v>
      </c>
      <c r="E221" s="310">
        <f t="shared" si="9"/>
        <v>48.926917000000003</v>
      </c>
      <c r="F221" s="320"/>
      <c r="G221" s="209" t="str">
        <f t="shared" si="10"/>
        <v/>
      </c>
      <c r="H221" s="312" t="str">
        <f t="shared" si="11"/>
        <v/>
      </c>
      <c r="I221" s="313"/>
    </row>
    <row r="222" spans="1:9">
      <c r="A222" s="308">
        <v>220</v>
      </c>
      <c r="B222" s="309">
        <v>43806</v>
      </c>
      <c r="C222" s="310">
        <v>36.689464000000001</v>
      </c>
      <c r="D222" s="311">
        <v>157.61292142479525</v>
      </c>
      <c r="E222" s="310">
        <f t="shared" si="9"/>
        <v>36.689464000000001</v>
      </c>
      <c r="F222" s="320"/>
      <c r="G222" s="209" t="str">
        <f t="shared" si="10"/>
        <v/>
      </c>
      <c r="H222" s="312" t="str">
        <f t="shared" si="11"/>
        <v/>
      </c>
      <c r="I222" s="313"/>
    </row>
    <row r="223" spans="1:9">
      <c r="A223" s="308">
        <v>221</v>
      </c>
      <c r="B223" s="309">
        <v>43807</v>
      </c>
      <c r="C223" s="310">
        <v>121.176546</v>
      </c>
      <c r="D223" s="311">
        <v>157.61292142479525</v>
      </c>
      <c r="E223" s="310">
        <f t="shared" si="9"/>
        <v>121.176546</v>
      </c>
      <c r="F223" s="320"/>
      <c r="G223" s="209" t="str">
        <f t="shared" si="10"/>
        <v/>
      </c>
      <c r="H223" s="312" t="str">
        <f t="shared" si="11"/>
        <v/>
      </c>
      <c r="I223" s="313"/>
    </row>
    <row r="224" spans="1:9">
      <c r="A224" s="308">
        <v>222</v>
      </c>
      <c r="B224" s="309">
        <v>43808</v>
      </c>
      <c r="C224" s="310">
        <v>205.07976199999999</v>
      </c>
      <c r="D224" s="311">
        <v>157.61292142479525</v>
      </c>
      <c r="E224" s="310">
        <f t="shared" si="9"/>
        <v>157.61292142479525</v>
      </c>
      <c r="F224" s="320"/>
      <c r="G224" s="209" t="str">
        <f t="shared" si="10"/>
        <v/>
      </c>
      <c r="H224" s="312" t="str">
        <f t="shared" si="11"/>
        <v/>
      </c>
      <c r="I224" s="313"/>
    </row>
    <row r="225" spans="1:9">
      <c r="A225" s="308">
        <v>223</v>
      </c>
      <c r="B225" s="309">
        <v>43809</v>
      </c>
      <c r="C225" s="310">
        <v>159.07894399999998</v>
      </c>
      <c r="D225" s="311">
        <v>157.61292142479525</v>
      </c>
      <c r="E225" s="310">
        <f t="shared" si="9"/>
        <v>157.61292142479525</v>
      </c>
      <c r="F225" s="320"/>
      <c r="G225" s="209" t="str">
        <f t="shared" si="10"/>
        <v/>
      </c>
      <c r="H225" s="312" t="str">
        <f t="shared" si="11"/>
        <v/>
      </c>
      <c r="I225" s="313"/>
    </row>
    <row r="226" spans="1:9">
      <c r="A226" s="308">
        <v>224</v>
      </c>
      <c r="B226" s="309">
        <v>43810</v>
      </c>
      <c r="C226" s="310">
        <v>250.81971299999998</v>
      </c>
      <c r="D226" s="311">
        <v>157.61292142479525</v>
      </c>
      <c r="E226" s="310">
        <f t="shared" si="9"/>
        <v>157.61292142479525</v>
      </c>
      <c r="F226" s="320"/>
      <c r="G226" s="209" t="str">
        <f t="shared" si="10"/>
        <v/>
      </c>
      <c r="H226" s="312" t="str">
        <f t="shared" si="11"/>
        <v/>
      </c>
      <c r="I226" s="313"/>
    </row>
    <row r="227" spans="1:9">
      <c r="A227" s="308">
        <v>225</v>
      </c>
      <c r="B227" s="309">
        <v>43811</v>
      </c>
      <c r="C227" s="310">
        <v>375.050771</v>
      </c>
      <c r="D227" s="311">
        <v>157.61292142479525</v>
      </c>
      <c r="E227" s="310">
        <f t="shared" si="9"/>
        <v>157.61292142479525</v>
      </c>
      <c r="F227" s="320"/>
      <c r="G227" s="209" t="str">
        <f t="shared" si="10"/>
        <v/>
      </c>
      <c r="H227" s="312" t="str">
        <f t="shared" si="11"/>
        <v/>
      </c>
      <c r="I227" s="313"/>
    </row>
    <row r="228" spans="1:9">
      <c r="A228" s="308">
        <v>226</v>
      </c>
      <c r="B228" s="309">
        <v>43812</v>
      </c>
      <c r="C228" s="310">
        <v>397.54074699999995</v>
      </c>
      <c r="D228" s="311">
        <v>157.61292142479525</v>
      </c>
      <c r="E228" s="310">
        <f t="shared" si="9"/>
        <v>157.61292142479525</v>
      </c>
      <c r="F228" s="320"/>
      <c r="G228" s="209" t="str">
        <f t="shared" si="10"/>
        <v/>
      </c>
      <c r="H228" s="312" t="str">
        <f t="shared" si="11"/>
        <v/>
      </c>
      <c r="I228" s="313"/>
    </row>
    <row r="229" spans="1:9">
      <c r="A229" s="308">
        <v>227</v>
      </c>
      <c r="B229" s="309">
        <v>43813</v>
      </c>
      <c r="C229" s="310">
        <v>306.04045600000001</v>
      </c>
      <c r="D229" s="311">
        <v>157.61292142479525</v>
      </c>
      <c r="E229" s="310">
        <f t="shared" si="9"/>
        <v>157.61292142479525</v>
      </c>
      <c r="F229" s="320"/>
      <c r="G229" s="209" t="str">
        <f t="shared" si="10"/>
        <v/>
      </c>
      <c r="H229" s="312" t="str">
        <f t="shared" si="11"/>
        <v/>
      </c>
      <c r="I229" s="313"/>
    </row>
    <row r="230" spans="1:9">
      <c r="A230" s="308">
        <v>228</v>
      </c>
      <c r="B230" s="309">
        <v>43814</v>
      </c>
      <c r="C230" s="310">
        <v>189.72524799999999</v>
      </c>
      <c r="D230" s="311">
        <v>157.61292142479525</v>
      </c>
      <c r="E230" s="310">
        <f t="shared" si="9"/>
        <v>157.61292142479525</v>
      </c>
      <c r="F230" s="320"/>
      <c r="G230" s="209" t="str">
        <f t="shared" si="10"/>
        <v>D</v>
      </c>
      <c r="H230" s="312" t="str">
        <f t="shared" si="11"/>
        <v>157,6</v>
      </c>
      <c r="I230" s="313"/>
    </row>
    <row r="231" spans="1:9">
      <c r="A231" s="308">
        <v>229</v>
      </c>
      <c r="B231" s="309">
        <v>43815</v>
      </c>
      <c r="C231" s="310">
        <v>251.068513</v>
      </c>
      <c r="D231" s="311">
        <v>157.61292142479525</v>
      </c>
      <c r="E231" s="310">
        <f t="shared" si="9"/>
        <v>157.61292142479525</v>
      </c>
      <c r="F231" s="320"/>
      <c r="G231" s="209" t="str">
        <f t="shared" si="10"/>
        <v/>
      </c>
      <c r="H231" s="312" t="str">
        <f t="shared" si="11"/>
        <v/>
      </c>
      <c r="I231" s="313"/>
    </row>
    <row r="232" spans="1:9">
      <c r="A232" s="308">
        <v>230</v>
      </c>
      <c r="B232" s="309">
        <v>43816</v>
      </c>
      <c r="C232" s="310">
        <v>112.453388</v>
      </c>
      <c r="D232" s="311">
        <v>157.61292142479525</v>
      </c>
      <c r="E232" s="310">
        <f t="shared" si="9"/>
        <v>112.453388</v>
      </c>
      <c r="F232" s="320"/>
      <c r="G232" s="209" t="str">
        <f t="shared" si="10"/>
        <v/>
      </c>
      <c r="H232" s="312" t="str">
        <f t="shared" si="11"/>
        <v/>
      </c>
      <c r="I232" s="313"/>
    </row>
    <row r="233" spans="1:9">
      <c r="A233" s="308">
        <v>231</v>
      </c>
      <c r="B233" s="309">
        <v>43817</v>
      </c>
      <c r="C233" s="310">
        <v>201.90303800000001</v>
      </c>
      <c r="D233" s="311">
        <v>157.61292142479525</v>
      </c>
      <c r="E233" s="310">
        <f t="shared" si="9"/>
        <v>157.61292142479525</v>
      </c>
      <c r="F233" s="320"/>
      <c r="G233" s="209" t="str">
        <f t="shared" si="10"/>
        <v/>
      </c>
      <c r="H233" s="312" t="str">
        <f t="shared" si="11"/>
        <v/>
      </c>
      <c r="I233" s="313"/>
    </row>
    <row r="234" spans="1:9">
      <c r="A234" s="308">
        <v>232</v>
      </c>
      <c r="B234" s="309">
        <v>43818</v>
      </c>
      <c r="C234" s="310">
        <v>313.10053099999999</v>
      </c>
      <c r="D234" s="311">
        <v>157.61292142479525</v>
      </c>
      <c r="E234" s="310">
        <f t="shared" si="9"/>
        <v>157.61292142479525</v>
      </c>
      <c r="F234" s="320"/>
      <c r="G234" s="209" t="str">
        <f t="shared" si="10"/>
        <v/>
      </c>
      <c r="H234" s="312" t="str">
        <f t="shared" si="11"/>
        <v/>
      </c>
      <c r="I234" s="313"/>
    </row>
    <row r="235" spans="1:9">
      <c r="A235" s="308">
        <v>233</v>
      </c>
      <c r="B235" s="309">
        <v>43819</v>
      </c>
      <c r="C235" s="310">
        <v>308.41143399999999</v>
      </c>
      <c r="D235" s="311">
        <v>157.61292142479525</v>
      </c>
      <c r="E235" s="310">
        <f t="shared" si="9"/>
        <v>157.61292142479525</v>
      </c>
      <c r="F235" s="320"/>
      <c r="G235" s="209" t="str">
        <f t="shared" si="10"/>
        <v/>
      </c>
      <c r="H235" s="312" t="str">
        <f t="shared" si="11"/>
        <v/>
      </c>
      <c r="I235" s="313"/>
    </row>
    <row r="236" spans="1:9">
      <c r="A236" s="308">
        <v>234</v>
      </c>
      <c r="B236" s="309">
        <v>43820</v>
      </c>
      <c r="C236" s="310">
        <v>236.58196699999999</v>
      </c>
      <c r="D236" s="311">
        <v>157.61292142479525</v>
      </c>
      <c r="E236" s="310">
        <f t="shared" si="9"/>
        <v>157.61292142479525</v>
      </c>
      <c r="F236" s="320"/>
      <c r="G236" s="209" t="str">
        <f t="shared" si="10"/>
        <v/>
      </c>
      <c r="H236" s="312" t="str">
        <f t="shared" si="11"/>
        <v/>
      </c>
      <c r="I236" s="313"/>
    </row>
    <row r="237" spans="1:9">
      <c r="A237" s="308">
        <v>235</v>
      </c>
      <c r="B237" s="309">
        <v>43821</v>
      </c>
      <c r="C237" s="310">
        <v>236.244665</v>
      </c>
      <c r="D237" s="311">
        <v>157.61292142479525</v>
      </c>
      <c r="E237" s="310">
        <f t="shared" si="9"/>
        <v>157.61292142479525</v>
      </c>
      <c r="F237" s="320"/>
      <c r="G237" s="209" t="str">
        <f t="shared" si="10"/>
        <v/>
      </c>
      <c r="H237" s="312" t="str">
        <f t="shared" si="11"/>
        <v/>
      </c>
      <c r="I237" s="313"/>
    </row>
    <row r="238" spans="1:9">
      <c r="A238" s="308">
        <v>236</v>
      </c>
      <c r="B238" s="309">
        <v>43822</v>
      </c>
      <c r="C238" s="310">
        <v>210.09329799999998</v>
      </c>
      <c r="D238" s="311">
        <v>157.61292142479525</v>
      </c>
      <c r="E238" s="310">
        <f t="shared" si="9"/>
        <v>157.61292142479525</v>
      </c>
      <c r="F238" s="320"/>
      <c r="G238" s="209" t="str">
        <f t="shared" si="10"/>
        <v/>
      </c>
      <c r="H238" s="312" t="str">
        <f t="shared" si="11"/>
        <v/>
      </c>
      <c r="I238" s="313"/>
    </row>
    <row r="239" spans="1:9">
      <c r="A239" s="308">
        <v>237</v>
      </c>
      <c r="B239" s="309">
        <v>43823</v>
      </c>
      <c r="C239" s="310">
        <v>119.56389799999999</v>
      </c>
      <c r="D239" s="311">
        <v>157.61292142479525</v>
      </c>
      <c r="E239" s="310">
        <f t="shared" si="9"/>
        <v>119.56389799999999</v>
      </c>
      <c r="F239" s="320"/>
      <c r="G239" s="209" t="str">
        <f t="shared" si="10"/>
        <v/>
      </c>
      <c r="H239" s="312" t="str">
        <f t="shared" si="11"/>
        <v/>
      </c>
      <c r="I239" s="313"/>
    </row>
    <row r="240" spans="1:9">
      <c r="A240" s="308">
        <v>238</v>
      </c>
      <c r="B240" s="309">
        <v>43824</v>
      </c>
      <c r="C240" s="310">
        <v>87.977356999999998</v>
      </c>
      <c r="D240" s="311">
        <v>157.61292142479525</v>
      </c>
      <c r="E240" s="310">
        <f t="shared" si="9"/>
        <v>87.977356999999998</v>
      </c>
      <c r="F240" s="320"/>
      <c r="G240" s="209" t="str">
        <f t="shared" si="10"/>
        <v/>
      </c>
      <c r="H240" s="312" t="str">
        <f t="shared" si="11"/>
        <v/>
      </c>
      <c r="I240" s="313"/>
    </row>
    <row r="241" spans="1:9">
      <c r="A241" s="308">
        <v>239</v>
      </c>
      <c r="B241" s="309">
        <v>43825</v>
      </c>
      <c r="C241" s="310">
        <v>112.29498600000001</v>
      </c>
      <c r="D241" s="311">
        <v>157.61292142479525</v>
      </c>
      <c r="E241" s="310">
        <f t="shared" si="9"/>
        <v>112.29498600000001</v>
      </c>
      <c r="F241" s="320"/>
      <c r="G241" s="209" t="str">
        <f t="shared" si="10"/>
        <v/>
      </c>
      <c r="H241" s="312" t="str">
        <f t="shared" si="11"/>
        <v/>
      </c>
      <c r="I241" s="313"/>
    </row>
    <row r="242" spans="1:9">
      <c r="A242" s="308">
        <v>240</v>
      </c>
      <c r="B242" s="309">
        <v>43826</v>
      </c>
      <c r="C242" s="310">
        <v>68.835535000000007</v>
      </c>
      <c r="D242" s="311">
        <v>157.61292142479525</v>
      </c>
      <c r="E242" s="310">
        <f t="shared" si="9"/>
        <v>68.835535000000007</v>
      </c>
      <c r="F242" s="320"/>
      <c r="G242" s="209" t="str">
        <f t="shared" si="10"/>
        <v/>
      </c>
      <c r="H242" s="312" t="str">
        <f t="shared" si="11"/>
        <v/>
      </c>
      <c r="I242" s="313"/>
    </row>
    <row r="243" spans="1:9">
      <c r="A243" s="308">
        <v>241</v>
      </c>
      <c r="B243" s="309">
        <v>43827</v>
      </c>
      <c r="C243" s="310">
        <v>58.400517000000001</v>
      </c>
      <c r="D243" s="311">
        <v>157.61292142479525</v>
      </c>
      <c r="E243" s="310">
        <f t="shared" si="9"/>
        <v>58.400517000000001</v>
      </c>
      <c r="F243" s="320"/>
      <c r="G243" s="209" t="str">
        <f t="shared" si="10"/>
        <v/>
      </c>
      <c r="H243" s="312" t="str">
        <f t="shared" si="11"/>
        <v/>
      </c>
      <c r="I243" s="313"/>
    </row>
    <row r="244" spans="1:9">
      <c r="A244" s="308">
        <v>242</v>
      </c>
      <c r="B244" s="309">
        <v>43828</v>
      </c>
      <c r="C244" s="310">
        <v>51.101296000000005</v>
      </c>
      <c r="D244" s="311">
        <v>157.61292142479525</v>
      </c>
      <c r="E244" s="310">
        <f t="shared" si="9"/>
        <v>51.101296000000005</v>
      </c>
      <c r="F244" s="320"/>
      <c r="G244" s="209" t="str">
        <f t="shared" si="10"/>
        <v/>
      </c>
      <c r="H244" s="312" t="str">
        <f t="shared" si="11"/>
        <v/>
      </c>
      <c r="I244" s="313"/>
    </row>
    <row r="245" spans="1:9">
      <c r="A245" s="308">
        <v>243</v>
      </c>
      <c r="B245" s="309">
        <v>43829</v>
      </c>
      <c r="C245" s="310">
        <v>48.094987000000003</v>
      </c>
      <c r="D245" s="311">
        <v>157.61292142479525</v>
      </c>
      <c r="E245" s="310">
        <f t="shared" si="9"/>
        <v>48.094987000000003</v>
      </c>
      <c r="F245" s="320"/>
      <c r="G245" s="209" t="str">
        <f t="shared" si="10"/>
        <v/>
      </c>
      <c r="H245" s="312" t="str">
        <f t="shared" si="11"/>
        <v/>
      </c>
      <c r="I245" s="313"/>
    </row>
    <row r="246" spans="1:9">
      <c r="A246" s="308">
        <v>244</v>
      </c>
      <c r="B246" s="309">
        <v>43830</v>
      </c>
      <c r="C246" s="310">
        <v>41.015277000000005</v>
      </c>
      <c r="D246" s="311">
        <v>157.61292142479525</v>
      </c>
      <c r="E246" s="310">
        <f t="shared" si="9"/>
        <v>41.015277000000005</v>
      </c>
      <c r="F246" s="320"/>
      <c r="G246" s="209" t="str">
        <f t="shared" si="10"/>
        <v/>
      </c>
      <c r="H246" s="312" t="str">
        <f t="shared" si="11"/>
        <v/>
      </c>
      <c r="I246" s="313"/>
    </row>
    <row r="247" spans="1:9">
      <c r="A247" s="308">
        <v>245</v>
      </c>
      <c r="B247" s="309">
        <v>43831</v>
      </c>
      <c r="C247" s="310">
        <v>22.724927000000001</v>
      </c>
      <c r="D247" s="311">
        <v>192.26697404085689</v>
      </c>
      <c r="E247" s="310">
        <f t="shared" si="9"/>
        <v>22.724927000000001</v>
      </c>
      <c r="F247" s="313">
        <f>YEAR(B277)</f>
        <v>2020</v>
      </c>
      <c r="G247" s="209" t="str">
        <f t="shared" si="10"/>
        <v/>
      </c>
      <c r="H247" s="312" t="str">
        <f t="shared" si="11"/>
        <v/>
      </c>
      <c r="I247" s="313"/>
    </row>
    <row r="248" spans="1:9">
      <c r="A248" s="308">
        <v>246</v>
      </c>
      <c r="B248" s="309">
        <v>43832</v>
      </c>
      <c r="C248" s="310">
        <v>76.359437</v>
      </c>
      <c r="D248" s="311">
        <v>192.26697404085689</v>
      </c>
      <c r="E248" s="310">
        <f t="shared" si="9"/>
        <v>76.359437</v>
      </c>
      <c r="F248" s="320"/>
      <c r="G248" s="209" t="str">
        <f t="shared" si="10"/>
        <v/>
      </c>
      <c r="H248" s="312" t="str">
        <f t="shared" si="11"/>
        <v/>
      </c>
      <c r="I248" s="313"/>
    </row>
    <row r="249" spans="1:9">
      <c r="A249" s="308">
        <v>247</v>
      </c>
      <c r="B249" s="309">
        <v>43833</v>
      </c>
      <c r="C249" s="310">
        <v>82.357377999999997</v>
      </c>
      <c r="D249" s="311">
        <v>192.26697404085689</v>
      </c>
      <c r="E249" s="310">
        <f t="shared" si="9"/>
        <v>82.357377999999997</v>
      </c>
      <c r="F249" s="320"/>
      <c r="G249" s="209" t="str">
        <f t="shared" si="10"/>
        <v/>
      </c>
      <c r="H249" s="312" t="str">
        <f t="shared" si="11"/>
        <v/>
      </c>
      <c r="I249" s="313"/>
    </row>
    <row r="250" spans="1:9">
      <c r="A250" s="308">
        <v>248</v>
      </c>
      <c r="B250" s="309">
        <v>43834</v>
      </c>
      <c r="C250" s="310">
        <v>122.930302</v>
      </c>
      <c r="D250" s="311">
        <v>192.26697404085689</v>
      </c>
      <c r="E250" s="310">
        <f t="shared" si="9"/>
        <v>122.930302</v>
      </c>
      <c r="F250" s="320"/>
      <c r="G250" s="209" t="str">
        <f t="shared" si="10"/>
        <v/>
      </c>
      <c r="H250" s="312" t="str">
        <f t="shared" si="11"/>
        <v/>
      </c>
      <c r="I250" s="313"/>
    </row>
    <row r="251" spans="1:9">
      <c r="A251" s="308">
        <v>249</v>
      </c>
      <c r="B251" s="309">
        <v>43835</v>
      </c>
      <c r="C251" s="310">
        <v>58.951243000000005</v>
      </c>
      <c r="D251" s="311">
        <v>192.26697404085689</v>
      </c>
      <c r="E251" s="310">
        <f t="shared" si="9"/>
        <v>58.951243000000005</v>
      </c>
      <c r="F251" s="320"/>
      <c r="G251" s="209" t="str">
        <f t="shared" si="10"/>
        <v/>
      </c>
      <c r="H251" s="312" t="str">
        <f t="shared" si="11"/>
        <v/>
      </c>
      <c r="I251" s="313"/>
    </row>
    <row r="252" spans="1:9">
      <c r="A252" s="308">
        <v>250</v>
      </c>
      <c r="B252" s="309">
        <v>43836</v>
      </c>
      <c r="C252" s="310">
        <v>46.909008999999998</v>
      </c>
      <c r="D252" s="311">
        <v>192.26697404085689</v>
      </c>
      <c r="E252" s="310">
        <f t="shared" si="9"/>
        <v>46.909008999999998</v>
      </c>
      <c r="F252" s="320"/>
      <c r="G252" s="209" t="str">
        <f t="shared" si="10"/>
        <v/>
      </c>
      <c r="H252" s="312" t="str">
        <f t="shared" si="11"/>
        <v/>
      </c>
      <c r="I252" s="313"/>
    </row>
    <row r="253" spans="1:9">
      <c r="A253" s="308">
        <v>251</v>
      </c>
      <c r="B253" s="309">
        <v>43837</v>
      </c>
      <c r="C253" s="310">
        <v>51.859757999999999</v>
      </c>
      <c r="D253" s="311">
        <v>192.26697404085689</v>
      </c>
      <c r="E253" s="310">
        <f t="shared" si="9"/>
        <v>51.859757999999999</v>
      </c>
      <c r="F253" s="320"/>
      <c r="G253" s="209" t="str">
        <f t="shared" si="10"/>
        <v/>
      </c>
      <c r="H253" s="312" t="str">
        <f t="shared" si="11"/>
        <v/>
      </c>
      <c r="I253" s="313"/>
    </row>
    <row r="254" spans="1:9">
      <c r="A254" s="308">
        <v>252</v>
      </c>
      <c r="B254" s="309">
        <v>43838</v>
      </c>
      <c r="C254" s="310">
        <v>55.688370000000006</v>
      </c>
      <c r="D254" s="311">
        <v>192.26697404085689</v>
      </c>
      <c r="E254" s="310">
        <f t="shared" si="9"/>
        <v>55.688370000000006</v>
      </c>
      <c r="F254" s="320"/>
      <c r="G254" s="209" t="str">
        <f t="shared" si="10"/>
        <v/>
      </c>
      <c r="H254" s="312" t="str">
        <f t="shared" si="11"/>
        <v/>
      </c>
      <c r="I254" s="313"/>
    </row>
    <row r="255" spans="1:9">
      <c r="A255" s="308">
        <v>253</v>
      </c>
      <c r="B255" s="309">
        <v>43839</v>
      </c>
      <c r="C255" s="310">
        <v>129.95999800000001</v>
      </c>
      <c r="D255" s="311">
        <v>192.26697404085689</v>
      </c>
      <c r="E255" s="310">
        <f t="shared" si="9"/>
        <v>129.95999800000001</v>
      </c>
      <c r="F255" s="320"/>
      <c r="G255" s="209" t="str">
        <f t="shared" si="10"/>
        <v/>
      </c>
      <c r="H255" s="312" t="str">
        <f t="shared" si="11"/>
        <v/>
      </c>
      <c r="I255" s="313"/>
    </row>
    <row r="256" spans="1:9">
      <c r="A256" s="308">
        <v>254</v>
      </c>
      <c r="B256" s="309">
        <v>43840</v>
      </c>
      <c r="C256" s="310">
        <v>167.80155300000001</v>
      </c>
      <c r="D256" s="311">
        <v>192.26697404085689</v>
      </c>
      <c r="E256" s="310">
        <f t="shared" si="9"/>
        <v>167.80155300000001</v>
      </c>
      <c r="F256" s="320"/>
      <c r="G256" s="209" t="str">
        <f t="shared" si="10"/>
        <v/>
      </c>
      <c r="H256" s="312" t="str">
        <f t="shared" si="11"/>
        <v/>
      </c>
      <c r="I256" s="313"/>
    </row>
    <row r="257" spans="1:9">
      <c r="A257" s="308">
        <v>255</v>
      </c>
      <c r="B257" s="309">
        <v>43841</v>
      </c>
      <c r="C257" s="310">
        <v>74.824323000000007</v>
      </c>
      <c r="D257" s="311">
        <v>192.26697404085689</v>
      </c>
      <c r="E257" s="310">
        <f t="shared" si="9"/>
        <v>74.824323000000007</v>
      </c>
      <c r="F257" s="320"/>
      <c r="G257" s="209" t="str">
        <f t="shared" si="10"/>
        <v/>
      </c>
      <c r="H257" s="312" t="str">
        <f t="shared" si="11"/>
        <v/>
      </c>
      <c r="I257" s="313"/>
    </row>
    <row r="258" spans="1:9">
      <c r="A258" s="308">
        <v>256</v>
      </c>
      <c r="B258" s="309">
        <v>43842</v>
      </c>
      <c r="C258" s="310">
        <v>55.224654000000001</v>
      </c>
      <c r="D258" s="311">
        <v>192.26697404085689</v>
      </c>
      <c r="E258" s="310">
        <f t="shared" si="9"/>
        <v>55.224654000000001</v>
      </c>
      <c r="F258" s="320"/>
      <c r="G258" s="209" t="str">
        <f t="shared" si="10"/>
        <v/>
      </c>
      <c r="H258" s="312" t="str">
        <f t="shared" si="11"/>
        <v/>
      </c>
      <c r="I258" s="313"/>
    </row>
    <row r="259" spans="1:9">
      <c r="A259" s="308">
        <v>257</v>
      </c>
      <c r="B259" s="309">
        <v>43843</v>
      </c>
      <c r="C259" s="310">
        <v>124.76865400000001</v>
      </c>
      <c r="D259" s="311">
        <v>192.26697404085689</v>
      </c>
      <c r="E259" s="310">
        <f t="shared" ref="E259:E322" si="12">IF(C259&gt;D259,D259,C259)</f>
        <v>124.76865400000001</v>
      </c>
      <c r="F259" s="320"/>
      <c r="G259" s="20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12" t="str">
        <f t="shared" ref="H259:H322" si="14">IF(DAY($B259)=15,TEXT(D259,"#,0"),"")</f>
        <v/>
      </c>
      <c r="I259" s="313"/>
    </row>
    <row r="260" spans="1:9">
      <c r="A260" s="308">
        <v>258</v>
      </c>
      <c r="B260" s="309">
        <v>43844</v>
      </c>
      <c r="C260" s="310">
        <v>189.80912499999999</v>
      </c>
      <c r="D260" s="311">
        <v>192.26697404085689</v>
      </c>
      <c r="E260" s="310">
        <f t="shared" si="12"/>
        <v>189.80912499999999</v>
      </c>
      <c r="F260" s="320"/>
      <c r="G260" s="209" t="str">
        <f t="shared" si="13"/>
        <v/>
      </c>
      <c r="H260" s="312" t="str">
        <f t="shared" si="14"/>
        <v/>
      </c>
      <c r="I260" s="313"/>
    </row>
    <row r="261" spans="1:9">
      <c r="A261" s="308">
        <v>259</v>
      </c>
      <c r="B261" s="309">
        <v>43845</v>
      </c>
      <c r="C261" s="310">
        <v>191.274371</v>
      </c>
      <c r="D261" s="311">
        <v>192.26697404085689</v>
      </c>
      <c r="E261" s="310">
        <f t="shared" si="12"/>
        <v>191.274371</v>
      </c>
      <c r="G261" s="209" t="str">
        <f t="shared" si="13"/>
        <v>E</v>
      </c>
      <c r="H261" s="312" t="str">
        <f t="shared" si="14"/>
        <v>192,3</v>
      </c>
      <c r="I261" s="313"/>
    </row>
    <row r="262" spans="1:9">
      <c r="A262" s="308">
        <v>260</v>
      </c>
      <c r="B262" s="309">
        <v>43846</v>
      </c>
      <c r="C262" s="310">
        <v>208.316698</v>
      </c>
      <c r="D262" s="311">
        <v>192.26697404085689</v>
      </c>
      <c r="E262" s="310">
        <f t="shared" si="12"/>
        <v>192.26697404085689</v>
      </c>
      <c r="F262" s="320"/>
      <c r="G262" s="209" t="str">
        <f t="shared" si="13"/>
        <v/>
      </c>
      <c r="H262" s="312" t="str">
        <f t="shared" si="14"/>
        <v/>
      </c>
      <c r="I262" s="313"/>
    </row>
    <row r="263" spans="1:9">
      <c r="A263" s="308">
        <v>261</v>
      </c>
      <c r="B263" s="309">
        <v>43847</v>
      </c>
      <c r="C263" s="310">
        <v>204.68982800000001</v>
      </c>
      <c r="D263" s="311">
        <v>192.26697404085689</v>
      </c>
      <c r="E263" s="310">
        <f t="shared" si="12"/>
        <v>192.26697404085689</v>
      </c>
      <c r="F263" s="320"/>
      <c r="G263" s="209" t="str">
        <f t="shared" si="13"/>
        <v/>
      </c>
      <c r="H263" s="312" t="str">
        <f t="shared" si="14"/>
        <v/>
      </c>
      <c r="I263" s="313"/>
    </row>
    <row r="264" spans="1:9">
      <c r="A264" s="308">
        <v>262</v>
      </c>
      <c r="B264" s="309">
        <v>43848</v>
      </c>
      <c r="C264" s="310">
        <v>192.59481599999998</v>
      </c>
      <c r="D264" s="311">
        <v>192.26697404085689</v>
      </c>
      <c r="E264" s="310">
        <f t="shared" si="12"/>
        <v>192.26697404085689</v>
      </c>
      <c r="F264" s="320"/>
      <c r="G264" s="209" t="str">
        <f t="shared" si="13"/>
        <v/>
      </c>
      <c r="H264" s="312" t="str">
        <f t="shared" si="14"/>
        <v/>
      </c>
      <c r="I264" s="313"/>
    </row>
    <row r="265" spans="1:9">
      <c r="A265" s="308">
        <v>263</v>
      </c>
      <c r="B265" s="309">
        <v>43849</v>
      </c>
      <c r="C265" s="310">
        <v>325.86082099999999</v>
      </c>
      <c r="D265" s="311">
        <v>192.26697404085689</v>
      </c>
      <c r="E265" s="310">
        <f t="shared" si="12"/>
        <v>192.26697404085689</v>
      </c>
      <c r="F265" s="320"/>
      <c r="G265" s="209" t="str">
        <f t="shared" si="13"/>
        <v/>
      </c>
      <c r="H265" s="312" t="str">
        <f t="shared" si="14"/>
        <v/>
      </c>
      <c r="I265" s="313"/>
    </row>
    <row r="266" spans="1:9">
      <c r="A266" s="308">
        <v>264</v>
      </c>
      <c r="B266" s="309">
        <v>43850</v>
      </c>
      <c r="C266" s="310">
        <v>342.83838799999995</v>
      </c>
      <c r="D266" s="311">
        <v>192.26697404085689</v>
      </c>
      <c r="E266" s="310">
        <f t="shared" si="12"/>
        <v>192.26697404085689</v>
      </c>
      <c r="F266" s="320"/>
      <c r="G266" s="209" t="str">
        <f t="shared" si="13"/>
        <v/>
      </c>
      <c r="H266" s="312" t="str">
        <f t="shared" si="14"/>
        <v/>
      </c>
      <c r="I266" s="313"/>
    </row>
    <row r="267" spans="1:9">
      <c r="A267" s="308">
        <v>265</v>
      </c>
      <c r="B267" s="309">
        <v>43851</v>
      </c>
      <c r="C267" s="310">
        <v>275.09015199999999</v>
      </c>
      <c r="D267" s="311">
        <v>192.26697404085689</v>
      </c>
      <c r="E267" s="310">
        <f t="shared" si="12"/>
        <v>192.26697404085689</v>
      </c>
      <c r="F267" s="320"/>
      <c r="G267" s="209" t="str">
        <f t="shared" si="13"/>
        <v/>
      </c>
      <c r="H267" s="312" t="str">
        <f t="shared" si="14"/>
        <v/>
      </c>
      <c r="I267" s="313"/>
    </row>
    <row r="268" spans="1:9">
      <c r="A268" s="308">
        <v>266</v>
      </c>
      <c r="B268" s="309">
        <v>43852</v>
      </c>
      <c r="C268" s="310">
        <v>155.30305999999999</v>
      </c>
      <c r="D268" s="311">
        <v>192.26697404085689</v>
      </c>
      <c r="E268" s="310">
        <f t="shared" si="12"/>
        <v>155.30305999999999</v>
      </c>
      <c r="F268" s="320"/>
      <c r="G268" s="209" t="str">
        <f t="shared" si="13"/>
        <v/>
      </c>
      <c r="H268" s="312" t="str">
        <f t="shared" si="14"/>
        <v/>
      </c>
      <c r="I268" s="313"/>
    </row>
    <row r="269" spans="1:9">
      <c r="A269" s="308">
        <v>267</v>
      </c>
      <c r="B269" s="309">
        <v>43853</v>
      </c>
      <c r="C269" s="310">
        <v>78.354112000000015</v>
      </c>
      <c r="D269" s="311">
        <v>192.26697404085689</v>
      </c>
      <c r="E269" s="310">
        <f t="shared" si="12"/>
        <v>78.354112000000015</v>
      </c>
      <c r="F269" s="320"/>
      <c r="G269" s="209" t="str">
        <f t="shared" si="13"/>
        <v/>
      </c>
      <c r="H269" s="312" t="str">
        <f t="shared" si="14"/>
        <v/>
      </c>
      <c r="I269" s="313"/>
    </row>
    <row r="270" spans="1:9">
      <c r="A270" s="308">
        <v>268</v>
      </c>
      <c r="B270" s="309">
        <v>43854</v>
      </c>
      <c r="C270" s="310">
        <v>59.711828999999994</v>
      </c>
      <c r="D270" s="311">
        <v>192.26697404085689</v>
      </c>
      <c r="E270" s="310">
        <f t="shared" si="12"/>
        <v>59.711828999999994</v>
      </c>
      <c r="F270" s="320"/>
      <c r="G270" s="209" t="str">
        <f t="shared" si="13"/>
        <v/>
      </c>
      <c r="H270" s="312" t="str">
        <f t="shared" si="14"/>
        <v/>
      </c>
      <c r="I270" s="313"/>
    </row>
    <row r="271" spans="1:9">
      <c r="A271" s="308">
        <v>269</v>
      </c>
      <c r="B271" s="309">
        <v>43855</v>
      </c>
      <c r="C271" s="310">
        <v>45.159900999999998</v>
      </c>
      <c r="D271" s="311">
        <v>192.26697404085689</v>
      </c>
      <c r="E271" s="310">
        <f t="shared" si="12"/>
        <v>45.159900999999998</v>
      </c>
      <c r="F271" s="320"/>
      <c r="G271" s="209" t="str">
        <f t="shared" si="13"/>
        <v/>
      </c>
      <c r="H271" s="312" t="str">
        <f t="shared" si="14"/>
        <v/>
      </c>
      <c r="I271" s="313"/>
    </row>
    <row r="272" spans="1:9">
      <c r="A272" s="308">
        <v>270</v>
      </c>
      <c r="B272" s="309">
        <v>43856</v>
      </c>
      <c r="C272" s="310">
        <v>128.33091400000001</v>
      </c>
      <c r="D272" s="311">
        <v>192.26697404085689</v>
      </c>
      <c r="E272" s="310">
        <f t="shared" si="12"/>
        <v>128.33091400000001</v>
      </c>
      <c r="F272" s="320"/>
      <c r="G272" s="209" t="str">
        <f t="shared" si="13"/>
        <v/>
      </c>
      <c r="H272" s="312" t="str">
        <f t="shared" si="14"/>
        <v/>
      </c>
      <c r="I272" s="313"/>
    </row>
    <row r="273" spans="1:9">
      <c r="A273" s="308">
        <v>271</v>
      </c>
      <c r="B273" s="309">
        <v>43857</v>
      </c>
      <c r="C273" s="310">
        <v>258.64250599999997</v>
      </c>
      <c r="D273" s="311">
        <v>192.26697404085689</v>
      </c>
      <c r="E273" s="310">
        <f t="shared" si="12"/>
        <v>192.26697404085689</v>
      </c>
      <c r="F273" s="320"/>
      <c r="G273" s="209" t="str">
        <f t="shared" si="13"/>
        <v/>
      </c>
      <c r="H273" s="312" t="str">
        <f t="shared" si="14"/>
        <v/>
      </c>
      <c r="I273" s="313"/>
    </row>
    <row r="274" spans="1:9">
      <c r="A274" s="308">
        <v>272</v>
      </c>
      <c r="B274" s="309">
        <v>43858</v>
      </c>
      <c r="C274" s="310">
        <v>218.50132099999999</v>
      </c>
      <c r="D274" s="311">
        <v>192.26697404085689</v>
      </c>
      <c r="E274" s="310">
        <f t="shared" si="12"/>
        <v>192.26697404085689</v>
      </c>
      <c r="F274" s="320"/>
      <c r="G274" s="209" t="str">
        <f t="shared" si="13"/>
        <v/>
      </c>
      <c r="H274" s="312" t="str">
        <f t="shared" si="14"/>
        <v/>
      </c>
      <c r="I274" s="313"/>
    </row>
    <row r="275" spans="1:9">
      <c r="A275" s="308">
        <v>273</v>
      </c>
      <c r="B275" s="309">
        <v>43859</v>
      </c>
      <c r="C275" s="310">
        <v>204.02632499999999</v>
      </c>
      <c r="D275" s="311">
        <v>192.26697404085689</v>
      </c>
      <c r="E275" s="310">
        <f t="shared" si="12"/>
        <v>192.26697404085689</v>
      </c>
      <c r="F275" s="320"/>
      <c r="G275" s="209" t="str">
        <f t="shared" si="13"/>
        <v/>
      </c>
      <c r="H275" s="312" t="str">
        <f t="shared" si="14"/>
        <v/>
      </c>
      <c r="I275" s="313"/>
    </row>
    <row r="276" spans="1:9">
      <c r="A276" s="308">
        <v>274</v>
      </c>
      <c r="B276" s="309">
        <v>43860</v>
      </c>
      <c r="C276" s="310">
        <v>224.80902700000001</v>
      </c>
      <c r="D276" s="311">
        <v>192.26697404085689</v>
      </c>
      <c r="E276" s="310">
        <f t="shared" si="12"/>
        <v>192.26697404085689</v>
      </c>
      <c r="F276" s="320"/>
      <c r="G276" s="209" t="str">
        <f t="shared" si="13"/>
        <v/>
      </c>
      <c r="H276" s="312" t="str">
        <f t="shared" si="14"/>
        <v/>
      </c>
      <c r="I276" s="313"/>
    </row>
    <row r="277" spans="1:9">
      <c r="A277" s="308">
        <v>275</v>
      </c>
      <c r="B277" s="309">
        <v>43861</v>
      </c>
      <c r="C277" s="310">
        <v>190.74755400000001</v>
      </c>
      <c r="D277" s="311">
        <v>192.26697404085689</v>
      </c>
      <c r="E277" s="310">
        <f t="shared" si="12"/>
        <v>190.74755400000001</v>
      </c>
      <c r="G277" s="209" t="str">
        <f t="shared" si="13"/>
        <v/>
      </c>
      <c r="H277" s="312" t="str">
        <f t="shared" si="14"/>
        <v/>
      </c>
      <c r="I277" s="313"/>
    </row>
    <row r="278" spans="1:9">
      <c r="A278" s="308">
        <v>276</v>
      </c>
      <c r="B278" s="309">
        <v>43862</v>
      </c>
      <c r="C278" s="310">
        <v>230.61926099999999</v>
      </c>
      <c r="D278" s="311">
        <v>200.76573055416785</v>
      </c>
      <c r="E278" s="310">
        <f t="shared" si="12"/>
        <v>200.76573055416785</v>
      </c>
      <c r="F278" s="320"/>
      <c r="G278" s="209" t="str">
        <f t="shared" si="13"/>
        <v/>
      </c>
      <c r="H278" s="312" t="str">
        <f t="shared" si="14"/>
        <v/>
      </c>
      <c r="I278" s="313"/>
    </row>
    <row r="279" spans="1:9">
      <c r="A279" s="308">
        <v>277</v>
      </c>
      <c r="B279" s="309">
        <v>43863</v>
      </c>
      <c r="C279" s="310">
        <v>162.64180500000001</v>
      </c>
      <c r="D279" s="311">
        <v>200.76573055416785</v>
      </c>
      <c r="E279" s="310">
        <f t="shared" si="12"/>
        <v>162.64180500000001</v>
      </c>
      <c r="F279" s="320"/>
      <c r="G279" s="209" t="str">
        <f t="shared" si="13"/>
        <v/>
      </c>
      <c r="H279" s="312" t="str">
        <f t="shared" si="14"/>
        <v/>
      </c>
      <c r="I279" s="313"/>
    </row>
    <row r="280" spans="1:9">
      <c r="A280" s="308">
        <v>278</v>
      </c>
      <c r="B280" s="309">
        <v>43864</v>
      </c>
      <c r="C280" s="310">
        <v>120.744383</v>
      </c>
      <c r="D280" s="311">
        <v>200.76573055416785</v>
      </c>
      <c r="E280" s="310">
        <f t="shared" si="12"/>
        <v>120.744383</v>
      </c>
      <c r="F280" s="320"/>
      <c r="G280" s="209" t="str">
        <f t="shared" si="13"/>
        <v/>
      </c>
      <c r="H280" s="312" t="str">
        <f t="shared" si="14"/>
        <v/>
      </c>
      <c r="I280" s="313"/>
    </row>
    <row r="281" spans="1:9">
      <c r="A281" s="308">
        <v>279</v>
      </c>
      <c r="B281" s="309">
        <v>43865</v>
      </c>
      <c r="C281" s="310">
        <v>185.79829100000001</v>
      </c>
      <c r="D281" s="311">
        <v>200.76573055416785</v>
      </c>
      <c r="E281" s="310">
        <f t="shared" si="12"/>
        <v>185.79829100000001</v>
      </c>
      <c r="F281" s="320"/>
      <c r="G281" s="209" t="str">
        <f t="shared" si="13"/>
        <v/>
      </c>
      <c r="H281" s="312" t="str">
        <f t="shared" si="14"/>
        <v/>
      </c>
      <c r="I281" s="313"/>
    </row>
    <row r="282" spans="1:9">
      <c r="A282" s="308">
        <v>280</v>
      </c>
      <c r="B282" s="309">
        <v>43866</v>
      </c>
      <c r="C282" s="310">
        <v>161.839415</v>
      </c>
      <c r="D282" s="311">
        <v>200.76573055416785</v>
      </c>
      <c r="E282" s="310">
        <f t="shared" si="12"/>
        <v>161.839415</v>
      </c>
      <c r="F282" s="320"/>
      <c r="G282" s="209" t="str">
        <f t="shared" si="13"/>
        <v/>
      </c>
      <c r="H282" s="312" t="str">
        <f t="shared" si="14"/>
        <v/>
      </c>
      <c r="I282" s="313"/>
    </row>
    <row r="283" spans="1:9">
      <c r="A283" s="308">
        <v>281</v>
      </c>
      <c r="B283" s="309">
        <v>43867</v>
      </c>
      <c r="C283" s="310">
        <v>139.65227200000001</v>
      </c>
      <c r="D283" s="311">
        <v>200.76573055416785</v>
      </c>
      <c r="E283" s="310">
        <f t="shared" si="12"/>
        <v>139.65227200000001</v>
      </c>
      <c r="F283" s="320"/>
      <c r="G283" s="209" t="str">
        <f t="shared" si="13"/>
        <v/>
      </c>
      <c r="H283" s="312" t="str">
        <f t="shared" si="14"/>
        <v/>
      </c>
      <c r="I283" s="313"/>
    </row>
    <row r="284" spans="1:9">
      <c r="A284" s="308">
        <v>282</v>
      </c>
      <c r="B284" s="309">
        <v>43868</v>
      </c>
      <c r="C284" s="310">
        <v>94.027540999999999</v>
      </c>
      <c r="D284" s="311">
        <v>200.76573055416785</v>
      </c>
      <c r="E284" s="310">
        <f t="shared" si="12"/>
        <v>94.027540999999999</v>
      </c>
      <c r="F284" s="320"/>
      <c r="G284" s="209" t="str">
        <f t="shared" si="13"/>
        <v/>
      </c>
      <c r="H284" s="312" t="str">
        <f t="shared" si="14"/>
        <v/>
      </c>
      <c r="I284" s="313"/>
    </row>
    <row r="285" spans="1:9">
      <c r="A285" s="308">
        <v>283</v>
      </c>
      <c r="B285" s="309">
        <v>43869</v>
      </c>
      <c r="C285" s="310">
        <v>67.082881</v>
      </c>
      <c r="D285" s="311">
        <v>200.76573055416785</v>
      </c>
      <c r="E285" s="310">
        <f t="shared" si="12"/>
        <v>67.082881</v>
      </c>
      <c r="F285" s="320"/>
      <c r="G285" s="209" t="str">
        <f t="shared" si="13"/>
        <v/>
      </c>
      <c r="H285" s="312" t="str">
        <f t="shared" si="14"/>
        <v/>
      </c>
      <c r="I285" s="313"/>
    </row>
    <row r="286" spans="1:9">
      <c r="A286" s="308">
        <v>284</v>
      </c>
      <c r="B286" s="309">
        <v>43870</v>
      </c>
      <c r="C286" s="310">
        <v>161.79557200000002</v>
      </c>
      <c r="D286" s="311">
        <v>200.76573055416785</v>
      </c>
      <c r="E286" s="310">
        <f t="shared" si="12"/>
        <v>161.79557200000002</v>
      </c>
      <c r="F286" s="320"/>
      <c r="G286" s="209" t="str">
        <f t="shared" si="13"/>
        <v/>
      </c>
      <c r="H286" s="312" t="str">
        <f t="shared" si="14"/>
        <v/>
      </c>
      <c r="I286" s="313"/>
    </row>
    <row r="287" spans="1:9">
      <c r="A287" s="308">
        <v>285</v>
      </c>
      <c r="B287" s="309">
        <v>43871</v>
      </c>
      <c r="C287" s="310">
        <v>218.38976300000002</v>
      </c>
      <c r="D287" s="311">
        <v>200.76573055416785</v>
      </c>
      <c r="E287" s="310">
        <f t="shared" si="12"/>
        <v>200.76573055416785</v>
      </c>
      <c r="F287" s="320"/>
      <c r="G287" s="209" t="str">
        <f t="shared" si="13"/>
        <v/>
      </c>
      <c r="H287" s="312" t="str">
        <f t="shared" si="14"/>
        <v/>
      </c>
      <c r="I287" s="313"/>
    </row>
    <row r="288" spans="1:9">
      <c r="A288" s="308">
        <v>286</v>
      </c>
      <c r="B288" s="309">
        <v>43872</v>
      </c>
      <c r="C288" s="310">
        <v>108.933109</v>
      </c>
      <c r="D288" s="311">
        <v>200.76573055416785</v>
      </c>
      <c r="E288" s="310">
        <f t="shared" si="12"/>
        <v>108.933109</v>
      </c>
      <c r="F288" s="320"/>
      <c r="G288" s="209" t="str">
        <f t="shared" si="13"/>
        <v/>
      </c>
      <c r="H288" s="312" t="str">
        <f t="shared" si="14"/>
        <v/>
      </c>
      <c r="I288" s="313"/>
    </row>
    <row r="289" spans="1:9">
      <c r="A289" s="308">
        <v>287</v>
      </c>
      <c r="B289" s="309">
        <v>43873</v>
      </c>
      <c r="C289" s="310">
        <v>41.669137999999997</v>
      </c>
      <c r="D289" s="311">
        <v>200.76573055416785</v>
      </c>
      <c r="E289" s="310">
        <f t="shared" si="12"/>
        <v>41.669137999999997</v>
      </c>
      <c r="F289" s="320"/>
      <c r="G289" s="209" t="str">
        <f t="shared" si="13"/>
        <v/>
      </c>
      <c r="H289" s="312" t="str">
        <f t="shared" si="14"/>
        <v/>
      </c>
      <c r="I289" s="313"/>
    </row>
    <row r="290" spans="1:9">
      <c r="A290" s="308">
        <v>288</v>
      </c>
      <c r="B290" s="309">
        <v>43874</v>
      </c>
      <c r="C290" s="310">
        <v>157.639207</v>
      </c>
      <c r="D290" s="311">
        <v>200.76573055416785</v>
      </c>
      <c r="E290" s="310">
        <f t="shared" si="12"/>
        <v>157.639207</v>
      </c>
      <c r="F290" s="320"/>
      <c r="G290" s="209" t="str">
        <f t="shared" si="13"/>
        <v/>
      </c>
      <c r="H290" s="312" t="str">
        <f t="shared" si="14"/>
        <v/>
      </c>
      <c r="I290" s="313"/>
    </row>
    <row r="291" spans="1:9">
      <c r="A291" s="308">
        <v>289</v>
      </c>
      <c r="B291" s="309">
        <v>43875</v>
      </c>
      <c r="C291" s="310">
        <v>66.170907</v>
      </c>
      <c r="D291" s="311">
        <v>200.76573055416785</v>
      </c>
      <c r="E291" s="310">
        <f t="shared" si="12"/>
        <v>66.170907</v>
      </c>
      <c r="F291" s="320"/>
      <c r="G291" s="209" t="str">
        <f t="shared" si="13"/>
        <v/>
      </c>
      <c r="H291" s="312" t="str">
        <f t="shared" si="14"/>
        <v/>
      </c>
      <c r="I291" s="313"/>
    </row>
    <row r="292" spans="1:9">
      <c r="A292" s="308">
        <v>290</v>
      </c>
      <c r="B292" s="309">
        <v>43876</v>
      </c>
      <c r="C292" s="310">
        <v>118.31805300000001</v>
      </c>
      <c r="D292" s="311">
        <v>200.76573055416785</v>
      </c>
      <c r="E292" s="310">
        <f t="shared" si="12"/>
        <v>118.31805300000001</v>
      </c>
      <c r="F292" s="320"/>
      <c r="G292" s="209" t="str">
        <f t="shared" si="13"/>
        <v>F</v>
      </c>
      <c r="H292" s="312" t="str">
        <f t="shared" si="14"/>
        <v>200,8</v>
      </c>
      <c r="I292" s="313"/>
    </row>
    <row r="293" spans="1:9">
      <c r="A293" s="308">
        <v>291</v>
      </c>
      <c r="B293" s="309">
        <v>43877</v>
      </c>
      <c r="C293" s="310">
        <v>183.91827900000001</v>
      </c>
      <c r="D293" s="311">
        <v>200.76573055416785</v>
      </c>
      <c r="E293" s="310">
        <f t="shared" si="12"/>
        <v>183.91827900000001</v>
      </c>
      <c r="F293" s="320"/>
      <c r="G293" s="209" t="str">
        <f t="shared" si="13"/>
        <v/>
      </c>
      <c r="H293" s="312" t="str">
        <f t="shared" si="14"/>
        <v/>
      </c>
      <c r="I293" s="313"/>
    </row>
    <row r="294" spans="1:9">
      <c r="A294" s="308">
        <v>292</v>
      </c>
      <c r="B294" s="309">
        <v>43878</v>
      </c>
      <c r="C294" s="310">
        <v>177.07946100000001</v>
      </c>
      <c r="D294" s="311">
        <v>200.76573055416785</v>
      </c>
      <c r="E294" s="310">
        <f t="shared" si="12"/>
        <v>177.07946100000001</v>
      </c>
      <c r="F294" s="320"/>
      <c r="G294" s="209" t="str">
        <f t="shared" si="13"/>
        <v/>
      </c>
      <c r="H294" s="312" t="str">
        <f t="shared" si="14"/>
        <v/>
      </c>
      <c r="I294" s="313"/>
    </row>
    <row r="295" spans="1:9">
      <c r="A295" s="308">
        <v>293</v>
      </c>
      <c r="B295" s="309">
        <v>43879</v>
      </c>
      <c r="C295" s="310">
        <v>108.664946</v>
      </c>
      <c r="D295" s="311">
        <v>200.76573055416785</v>
      </c>
      <c r="E295" s="310">
        <f t="shared" si="12"/>
        <v>108.664946</v>
      </c>
      <c r="F295" s="320"/>
      <c r="G295" s="209" t="str">
        <f t="shared" si="13"/>
        <v/>
      </c>
      <c r="H295" s="312" t="str">
        <f t="shared" si="14"/>
        <v/>
      </c>
      <c r="I295" s="313"/>
    </row>
    <row r="296" spans="1:9">
      <c r="A296" s="308">
        <v>294</v>
      </c>
      <c r="B296" s="309">
        <v>43880</v>
      </c>
      <c r="C296" s="310">
        <v>80.602721000000003</v>
      </c>
      <c r="D296" s="311">
        <v>200.76573055416785</v>
      </c>
      <c r="E296" s="310">
        <f t="shared" si="12"/>
        <v>80.602721000000003</v>
      </c>
      <c r="F296" s="320"/>
      <c r="G296" s="209" t="str">
        <f t="shared" si="13"/>
        <v/>
      </c>
      <c r="H296" s="312" t="str">
        <f t="shared" si="14"/>
        <v/>
      </c>
      <c r="I296" s="313"/>
    </row>
    <row r="297" spans="1:9">
      <c r="A297" s="308">
        <v>295</v>
      </c>
      <c r="B297" s="309">
        <v>43881</v>
      </c>
      <c r="C297" s="310">
        <v>96.209157000000005</v>
      </c>
      <c r="D297" s="311">
        <v>200.76573055416785</v>
      </c>
      <c r="E297" s="310">
        <f t="shared" si="12"/>
        <v>96.209157000000005</v>
      </c>
      <c r="F297" s="320"/>
      <c r="G297" s="209" t="str">
        <f t="shared" si="13"/>
        <v/>
      </c>
      <c r="H297" s="312" t="str">
        <f t="shared" si="14"/>
        <v/>
      </c>
      <c r="I297" s="313"/>
    </row>
    <row r="298" spans="1:9">
      <c r="A298" s="308">
        <v>296</v>
      </c>
      <c r="B298" s="309">
        <v>43882</v>
      </c>
      <c r="C298" s="310">
        <v>96.731923999999992</v>
      </c>
      <c r="D298" s="311">
        <v>200.76573055416785</v>
      </c>
      <c r="E298" s="310">
        <f t="shared" si="12"/>
        <v>96.731923999999992</v>
      </c>
      <c r="F298" s="320"/>
      <c r="G298" s="209" t="str">
        <f t="shared" si="13"/>
        <v/>
      </c>
      <c r="H298" s="312" t="str">
        <f t="shared" si="14"/>
        <v/>
      </c>
      <c r="I298" s="313"/>
    </row>
    <row r="299" spans="1:9">
      <c r="A299" s="308">
        <v>297</v>
      </c>
      <c r="B299" s="309">
        <v>43883</v>
      </c>
      <c r="C299" s="310">
        <v>54.388354</v>
      </c>
      <c r="D299" s="311">
        <v>200.76573055416785</v>
      </c>
      <c r="E299" s="310">
        <f t="shared" si="12"/>
        <v>54.388354</v>
      </c>
      <c r="F299" s="320"/>
      <c r="G299" s="209" t="str">
        <f t="shared" si="13"/>
        <v/>
      </c>
      <c r="H299" s="312" t="str">
        <f t="shared" si="14"/>
        <v/>
      </c>
      <c r="I299" s="313"/>
    </row>
    <row r="300" spans="1:9">
      <c r="A300" s="308">
        <v>298</v>
      </c>
      <c r="B300" s="309">
        <v>43884</v>
      </c>
      <c r="C300" s="310">
        <v>52.171464999999998</v>
      </c>
      <c r="D300" s="311">
        <v>200.76573055416785</v>
      </c>
      <c r="E300" s="310">
        <f t="shared" si="12"/>
        <v>52.171464999999998</v>
      </c>
      <c r="F300" s="320"/>
      <c r="G300" s="209" t="str">
        <f t="shared" si="13"/>
        <v/>
      </c>
      <c r="H300" s="312" t="str">
        <f t="shared" si="14"/>
        <v/>
      </c>
      <c r="I300" s="313"/>
    </row>
    <row r="301" spans="1:9">
      <c r="A301" s="308">
        <v>299</v>
      </c>
      <c r="B301" s="309">
        <v>43885</v>
      </c>
      <c r="C301" s="310">
        <v>67.393058000000011</v>
      </c>
      <c r="D301" s="311">
        <v>200.76573055416785</v>
      </c>
      <c r="E301" s="310">
        <f t="shared" si="12"/>
        <v>67.393058000000011</v>
      </c>
      <c r="F301" s="320"/>
      <c r="G301" s="209" t="str">
        <f t="shared" si="13"/>
        <v/>
      </c>
      <c r="H301" s="312" t="str">
        <f t="shared" si="14"/>
        <v/>
      </c>
      <c r="I301" s="313"/>
    </row>
    <row r="302" spans="1:9">
      <c r="A302" s="308">
        <v>300</v>
      </c>
      <c r="B302" s="309">
        <v>43886</v>
      </c>
      <c r="C302" s="310">
        <v>209.89894200000001</v>
      </c>
      <c r="D302" s="311">
        <v>200.76573055416785</v>
      </c>
      <c r="E302" s="310">
        <f t="shared" si="12"/>
        <v>200.76573055416785</v>
      </c>
      <c r="F302" s="320"/>
      <c r="G302" s="209" t="str">
        <f t="shared" si="13"/>
        <v/>
      </c>
      <c r="H302" s="312" t="str">
        <f t="shared" si="14"/>
        <v/>
      </c>
      <c r="I302" s="313"/>
    </row>
    <row r="303" spans="1:9">
      <c r="A303" s="308">
        <v>301</v>
      </c>
      <c r="B303" s="309">
        <v>43887</v>
      </c>
      <c r="C303" s="310">
        <v>234.50959</v>
      </c>
      <c r="D303" s="311">
        <v>200.76573055416785</v>
      </c>
      <c r="E303" s="310">
        <f t="shared" si="12"/>
        <v>200.76573055416785</v>
      </c>
      <c r="F303" s="320"/>
      <c r="G303" s="209" t="str">
        <f t="shared" si="13"/>
        <v/>
      </c>
      <c r="H303" s="312" t="str">
        <f t="shared" si="14"/>
        <v/>
      </c>
      <c r="I303" s="313"/>
    </row>
    <row r="304" spans="1:9">
      <c r="A304" s="308">
        <v>302</v>
      </c>
      <c r="B304" s="309">
        <v>43888</v>
      </c>
      <c r="C304" s="310">
        <v>278.96727700000002</v>
      </c>
      <c r="D304" s="311">
        <v>200.76573055416785</v>
      </c>
      <c r="E304" s="310">
        <f t="shared" si="12"/>
        <v>200.76573055416785</v>
      </c>
      <c r="F304" s="320"/>
      <c r="G304" s="209" t="str">
        <f t="shared" si="13"/>
        <v/>
      </c>
      <c r="H304" s="312" t="str">
        <f t="shared" si="14"/>
        <v/>
      </c>
      <c r="I304" s="313"/>
    </row>
    <row r="305" spans="1:9">
      <c r="A305" s="308">
        <v>303</v>
      </c>
      <c r="B305" s="309">
        <v>43889</v>
      </c>
      <c r="C305" s="310">
        <v>169.08485000000002</v>
      </c>
      <c r="D305" s="311">
        <v>200.76573055416785</v>
      </c>
      <c r="E305" s="310">
        <f t="shared" si="12"/>
        <v>169.08485000000002</v>
      </c>
      <c r="F305" s="320"/>
      <c r="G305" s="209" t="str">
        <f t="shared" si="13"/>
        <v/>
      </c>
      <c r="H305" s="312" t="str">
        <f t="shared" si="14"/>
        <v/>
      </c>
      <c r="I305" s="313"/>
    </row>
    <row r="306" spans="1:9">
      <c r="A306" s="308">
        <v>304</v>
      </c>
      <c r="B306" s="309">
        <v>43890</v>
      </c>
      <c r="C306" s="310">
        <v>329.02773500000001</v>
      </c>
      <c r="D306" s="311">
        <v>200.76573055416785</v>
      </c>
      <c r="E306" s="310">
        <f t="shared" si="12"/>
        <v>200.76573055416785</v>
      </c>
      <c r="F306" s="320"/>
      <c r="G306" s="209" t="str">
        <f t="shared" si="13"/>
        <v/>
      </c>
      <c r="H306" s="312" t="str">
        <f t="shared" si="14"/>
        <v/>
      </c>
      <c r="I306" s="313"/>
    </row>
    <row r="307" spans="1:9">
      <c r="A307" s="308">
        <v>305</v>
      </c>
      <c r="B307" s="309">
        <v>43891</v>
      </c>
      <c r="C307" s="310">
        <v>356.06030200000004</v>
      </c>
      <c r="D307" s="311">
        <v>199.78466669500514</v>
      </c>
      <c r="E307" s="310">
        <f t="shared" si="12"/>
        <v>199.78466669500514</v>
      </c>
      <c r="F307" s="320"/>
      <c r="G307" s="209" t="str">
        <f t="shared" si="13"/>
        <v/>
      </c>
      <c r="H307" s="312" t="str">
        <f t="shared" si="14"/>
        <v/>
      </c>
      <c r="I307" s="313"/>
    </row>
    <row r="308" spans="1:9">
      <c r="A308" s="308">
        <v>306</v>
      </c>
      <c r="B308" s="309">
        <v>43892</v>
      </c>
      <c r="C308" s="310">
        <v>343.43933299999998</v>
      </c>
      <c r="D308" s="311">
        <v>193.34000002742434</v>
      </c>
      <c r="E308" s="310">
        <f t="shared" si="12"/>
        <v>193.34000002742434</v>
      </c>
      <c r="F308" s="313"/>
      <c r="G308" s="209" t="str">
        <f t="shared" si="13"/>
        <v/>
      </c>
      <c r="H308" s="312" t="str">
        <f t="shared" si="14"/>
        <v/>
      </c>
      <c r="I308" s="313"/>
    </row>
    <row r="309" spans="1:9">
      <c r="A309" s="308">
        <v>307</v>
      </c>
      <c r="B309" s="309">
        <v>43893</v>
      </c>
      <c r="C309" s="310">
        <v>343.36612400000001</v>
      </c>
      <c r="D309" s="311">
        <v>193.34000002742434</v>
      </c>
      <c r="E309" s="310">
        <f t="shared" si="12"/>
        <v>193.34000002742434</v>
      </c>
      <c r="F309" s="320"/>
      <c r="G309" s="209" t="str">
        <f t="shared" si="13"/>
        <v/>
      </c>
      <c r="H309" s="312" t="str">
        <f t="shared" si="14"/>
        <v/>
      </c>
      <c r="I309" s="313"/>
    </row>
    <row r="310" spans="1:9">
      <c r="A310" s="308">
        <v>308</v>
      </c>
      <c r="B310" s="309">
        <v>43894</v>
      </c>
      <c r="C310" s="310">
        <v>292.89290500000004</v>
      </c>
      <c r="D310" s="311">
        <v>193.34000002742434</v>
      </c>
      <c r="E310" s="310">
        <f t="shared" si="12"/>
        <v>193.34000002742434</v>
      </c>
      <c r="F310" s="320"/>
      <c r="G310" s="209" t="str">
        <f t="shared" si="13"/>
        <v/>
      </c>
      <c r="H310" s="312" t="str">
        <f t="shared" si="14"/>
        <v/>
      </c>
      <c r="I310" s="313"/>
    </row>
    <row r="311" spans="1:9">
      <c r="A311" s="308">
        <v>309</v>
      </c>
      <c r="B311" s="309">
        <v>43895</v>
      </c>
      <c r="C311" s="310">
        <v>350.05910899999998</v>
      </c>
      <c r="D311" s="311">
        <v>193.34000002742434</v>
      </c>
      <c r="E311" s="310">
        <f t="shared" si="12"/>
        <v>193.34000002742434</v>
      </c>
      <c r="F311" s="320"/>
      <c r="G311" s="209" t="str">
        <f t="shared" si="13"/>
        <v/>
      </c>
      <c r="H311" s="312" t="str">
        <f t="shared" si="14"/>
        <v/>
      </c>
      <c r="I311" s="313"/>
    </row>
    <row r="312" spans="1:9">
      <c r="A312" s="308">
        <v>310</v>
      </c>
      <c r="B312" s="309">
        <v>43896</v>
      </c>
      <c r="C312" s="310">
        <v>353.81008000000003</v>
      </c>
      <c r="D312" s="311">
        <v>193.34000002742434</v>
      </c>
      <c r="E312" s="310">
        <f t="shared" si="12"/>
        <v>193.34000002742434</v>
      </c>
      <c r="F312" s="320"/>
      <c r="G312" s="209" t="str">
        <f t="shared" si="13"/>
        <v/>
      </c>
      <c r="H312" s="312" t="str">
        <f t="shared" si="14"/>
        <v/>
      </c>
      <c r="I312" s="313"/>
    </row>
    <row r="313" spans="1:9">
      <c r="A313" s="308">
        <v>311</v>
      </c>
      <c r="B313" s="309">
        <v>43897</v>
      </c>
      <c r="C313" s="310">
        <v>206.33933100000002</v>
      </c>
      <c r="D313" s="311">
        <v>193.34000002742434</v>
      </c>
      <c r="E313" s="310">
        <f t="shared" si="12"/>
        <v>193.34000002742434</v>
      </c>
      <c r="F313" s="320"/>
      <c r="G313" s="209" t="str">
        <f t="shared" si="13"/>
        <v/>
      </c>
      <c r="H313" s="312" t="str">
        <f t="shared" si="14"/>
        <v/>
      </c>
      <c r="I313" s="313"/>
    </row>
    <row r="314" spans="1:9">
      <c r="A314" s="308">
        <v>312</v>
      </c>
      <c r="B314" s="309">
        <v>43898</v>
      </c>
      <c r="C314" s="310">
        <v>172.75144</v>
      </c>
      <c r="D314" s="311">
        <v>193.34000002742434</v>
      </c>
      <c r="E314" s="310">
        <f t="shared" si="12"/>
        <v>172.75144</v>
      </c>
      <c r="F314" s="320"/>
      <c r="G314" s="209" t="str">
        <f t="shared" si="13"/>
        <v/>
      </c>
      <c r="H314" s="312" t="str">
        <f t="shared" si="14"/>
        <v/>
      </c>
      <c r="I314" s="313"/>
    </row>
    <row r="315" spans="1:9">
      <c r="A315" s="308">
        <v>313</v>
      </c>
      <c r="B315" s="309">
        <v>43899</v>
      </c>
      <c r="C315" s="310">
        <v>226.30973699999998</v>
      </c>
      <c r="D315" s="311">
        <v>193.34000002742434</v>
      </c>
      <c r="E315" s="310">
        <f t="shared" si="12"/>
        <v>193.34000002742434</v>
      </c>
      <c r="F315" s="320"/>
      <c r="G315" s="209" t="str">
        <f t="shared" si="13"/>
        <v/>
      </c>
      <c r="H315" s="312" t="str">
        <f t="shared" si="14"/>
        <v/>
      </c>
      <c r="I315" s="313"/>
    </row>
    <row r="316" spans="1:9">
      <c r="A316" s="308">
        <v>314</v>
      </c>
      <c r="B316" s="309">
        <v>43900</v>
      </c>
      <c r="C316" s="310">
        <v>149.84729300000001</v>
      </c>
      <c r="D316" s="311">
        <v>193.34000002742434</v>
      </c>
      <c r="E316" s="310">
        <f t="shared" si="12"/>
        <v>149.84729300000001</v>
      </c>
      <c r="F316" s="320"/>
      <c r="G316" s="209" t="str">
        <f t="shared" si="13"/>
        <v/>
      </c>
      <c r="H316" s="312" t="str">
        <f t="shared" si="14"/>
        <v/>
      </c>
      <c r="I316" s="313"/>
    </row>
    <row r="317" spans="1:9">
      <c r="A317" s="308">
        <v>315</v>
      </c>
      <c r="B317" s="309">
        <v>43901</v>
      </c>
      <c r="C317" s="310">
        <v>74.675736000000001</v>
      </c>
      <c r="D317" s="311">
        <v>193.34000002742434</v>
      </c>
      <c r="E317" s="310">
        <f t="shared" si="12"/>
        <v>74.675736000000001</v>
      </c>
      <c r="F317" s="320"/>
      <c r="G317" s="209" t="str">
        <f t="shared" si="13"/>
        <v/>
      </c>
      <c r="H317" s="312" t="str">
        <f t="shared" si="14"/>
        <v/>
      </c>
      <c r="I317" s="313"/>
    </row>
    <row r="318" spans="1:9">
      <c r="A318" s="308">
        <v>316</v>
      </c>
      <c r="B318" s="309">
        <v>43902</v>
      </c>
      <c r="C318" s="310">
        <v>89.800333999999992</v>
      </c>
      <c r="D318" s="311">
        <v>193.34000002742434</v>
      </c>
      <c r="E318" s="310">
        <f t="shared" si="12"/>
        <v>89.800333999999992</v>
      </c>
      <c r="F318" s="320"/>
      <c r="G318" s="209" t="str">
        <f t="shared" si="13"/>
        <v/>
      </c>
      <c r="H318" s="312" t="str">
        <f t="shared" si="14"/>
        <v/>
      </c>
      <c r="I318" s="313"/>
    </row>
    <row r="319" spans="1:9">
      <c r="A319" s="308">
        <v>317</v>
      </c>
      <c r="B319" s="309">
        <v>43903</v>
      </c>
      <c r="C319" s="310">
        <v>148.69320400000001</v>
      </c>
      <c r="D319" s="311">
        <v>193.34000002742434</v>
      </c>
      <c r="E319" s="310">
        <f t="shared" si="12"/>
        <v>148.69320400000001</v>
      </c>
      <c r="F319" s="320"/>
      <c r="G319" s="209" t="str">
        <f t="shared" si="13"/>
        <v/>
      </c>
      <c r="H319" s="312" t="str">
        <f t="shared" si="14"/>
        <v/>
      </c>
      <c r="I319" s="313"/>
    </row>
    <row r="320" spans="1:9">
      <c r="A320" s="308">
        <v>318</v>
      </c>
      <c r="B320" s="309">
        <v>43904</v>
      </c>
      <c r="C320" s="310">
        <v>56.137732999999997</v>
      </c>
      <c r="D320" s="311">
        <v>193.34000002742434</v>
      </c>
      <c r="E320" s="310">
        <f t="shared" si="12"/>
        <v>56.137732999999997</v>
      </c>
      <c r="F320" s="320"/>
      <c r="G320" s="209" t="str">
        <f t="shared" si="13"/>
        <v/>
      </c>
      <c r="H320" s="312" t="str">
        <f t="shared" si="14"/>
        <v/>
      </c>
      <c r="I320" s="313"/>
    </row>
    <row r="321" spans="1:9">
      <c r="A321" s="308">
        <v>319</v>
      </c>
      <c r="B321" s="309">
        <v>43905</v>
      </c>
      <c r="C321" s="310">
        <v>149.07390900000001</v>
      </c>
      <c r="D321" s="311">
        <v>193.34000002742434</v>
      </c>
      <c r="E321" s="310">
        <f t="shared" si="12"/>
        <v>149.07390900000001</v>
      </c>
      <c r="F321" s="320"/>
      <c r="G321" s="209" t="str">
        <f t="shared" si="13"/>
        <v>M</v>
      </c>
      <c r="H321" s="312" t="str">
        <f t="shared" si="14"/>
        <v>193,3</v>
      </c>
      <c r="I321" s="313"/>
    </row>
    <row r="322" spans="1:9">
      <c r="A322" s="308">
        <v>320</v>
      </c>
      <c r="B322" s="309">
        <v>43906</v>
      </c>
      <c r="C322" s="310">
        <v>246.53942000000001</v>
      </c>
      <c r="D322" s="311">
        <v>193.34000002742434</v>
      </c>
      <c r="E322" s="310">
        <f t="shared" si="12"/>
        <v>193.34000002742434</v>
      </c>
      <c r="F322" s="313"/>
      <c r="G322" s="209" t="str">
        <f t="shared" si="13"/>
        <v/>
      </c>
      <c r="H322" s="312" t="str">
        <f t="shared" si="14"/>
        <v/>
      </c>
      <c r="I322" s="313"/>
    </row>
    <row r="323" spans="1:9">
      <c r="A323" s="308">
        <v>321</v>
      </c>
      <c r="B323" s="309">
        <v>43907</v>
      </c>
      <c r="C323" s="310">
        <v>219.539807</v>
      </c>
      <c r="D323" s="311">
        <v>193.34000002742434</v>
      </c>
      <c r="E323" s="310">
        <f t="shared" ref="E323:E386" si="15">IF(C323&gt;D323,D323,C323)</f>
        <v>193.34000002742434</v>
      </c>
      <c r="F323" s="320"/>
      <c r="G323" s="20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12" t="str">
        <f t="shared" ref="H323:H386" si="17">IF(DAY($B323)=15,TEXT(D323,"#,0"),"")</f>
        <v/>
      </c>
      <c r="I323" s="313"/>
    </row>
    <row r="324" spans="1:9">
      <c r="A324" s="308">
        <v>322</v>
      </c>
      <c r="B324" s="309">
        <v>43908</v>
      </c>
      <c r="C324" s="310">
        <v>113.73943300000001</v>
      </c>
      <c r="D324" s="311">
        <v>193.34000002742434</v>
      </c>
      <c r="E324" s="310">
        <f t="shared" si="15"/>
        <v>113.73943300000001</v>
      </c>
      <c r="F324" s="320"/>
      <c r="G324" s="209" t="str">
        <f t="shared" si="16"/>
        <v/>
      </c>
      <c r="H324" s="312" t="str">
        <f t="shared" si="17"/>
        <v/>
      </c>
      <c r="I324" s="313"/>
    </row>
    <row r="325" spans="1:9">
      <c r="A325" s="308">
        <v>323</v>
      </c>
      <c r="B325" s="309">
        <v>43909</v>
      </c>
      <c r="C325" s="310">
        <v>116.548064</v>
      </c>
      <c r="D325" s="311">
        <v>193.34000002742434</v>
      </c>
      <c r="E325" s="310">
        <f t="shared" si="15"/>
        <v>116.548064</v>
      </c>
      <c r="F325" s="320"/>
      <c r="G325" s="209" t="str">
        <f t="shared" si="16"/>
        <v/>
      </c>
      <c r="H325" s="312" t="str">
        <f t="shared" si="17"/>
        <v/>
      </c>
      <c r="I325" s="313"/>
    </row>
    <row r="326" spans="1:9">
      <c r="A326" s="308">
        <v>324</v>
      </c>
      <c r="B326" s="309">
        <v>43910</v>
      </c>
      <c r="C326" s="310">
        <v>130.29440600000001</v>
      </c>
      <c r="D326" s="311">
        <v>193.34000002742434</v>
      </c>
      <c r="E326" s="310">
        <f t="shared" si="15"/>
        <v>130.29440600000001</v>
      </c>
      <c r="F326" s="320"/>
      <c r="G326" s="209" t="str">
        <f t="shared" si="16"/>
        <v/>
      </c>
      <c r="H326" s="312" t="str">
        <f t="shared" si="17"/>
        <v/>
      </c>
      <c r="I326" s="313"/>
    </row>
    <row r="327" spans="1:9">
      <c r="A327" s="308">
        <v>325</v>
      </c>
      <c r="B327" s="309">
        <v>43911</v>
      </c>
      <c r="C327" s="310">
        <v>70.048262000000008</v>
      </c>
      <c r="D327" s="311">
        <v>193.34000002742434</v>
      </c>
      <c r="E327" s="310">
        <f t="shared" si="15"/>
        <v>70.048262000000008</v>
      </c>
      <c r="F327" s="320"/>
      <c r="G327" s="209" t="str">
        <f t="shared" si="16"/>
        <v/>
      </c>
      <c r="H327" s="312" t="str">
        <f t="shared" si="17"/>
        <v/>
      </c>
      <c r="I327" s="313"/>
    </row>
    <row r="328" spans="1:9">
      <c r="A328" s="308">
        <v>326</v>
      </c>
      <c r="B328" s="309">
        <v>43912</v>
      </c>
      <c r="C328" s="310">
        <v>47.687173999999999</v>
      </c>
      <c r="D328" s="311">
        <v>193.34000002742434</v>
      </c>
      <c r="E328" s="310">
        <f t="shared" si="15"/>
        <v>47.687173999999999</v>
      </c>
      <c r="F328" s="320"/>
      <c r="G328" s="209" t="str">
        <f t="shared" si="16"/>
        <v/>
      </c>
      <c r="H328" s="312" t="str">
        <f t="shared" si="17"/>
        <v/>
      </c>
      <c r="I328" s="313"/>
    </row>
    <row r="329" spans="1:9">
      <c r="A329" s="308">
        <v>327</v>
      </c>
      <c r="B329" s="309">
        <v>43913</v>
      </c>
      <c r="C329" s="310">
        <v>119.42298699999999</v>
      </c>
      <c r="D329" s="311">
        <v>193.34000002742434</v>
      </c>
      <c r="E329" s="310">
        <f t="shared" si="15"/>
        <v>119.42298699999999</v>
      </c>
      <c r="F329" s="320"/>
      <c r="G329" s="209" t="str">
        <f t="shared" si="16"/>
        <v/>
      </c>
      <c r="H329" s="312" t="str">
        <f t="shared" si="17"/>
        <v/>
      </c>
      <c r="I329" s="313"/>
    </row>
    <row r="330" spans="1:9">
      <c r="A330" s="308">
        <v>328</v>
      </c>
      <c r="B330" s="309">
        <v>43914</v>
      </c>
      <c r="C330" s="310">
        <v>133.073207</v>
      </c>
      <c r="D330" s="311">
        <v>193.34000002742434</v>
      </c>
      <c r="E330" s="310">
        <f t="shared" si="15"/>
        <v>133.073207</v>
      </c>
      <c r="F330" s="320"/>
      <c r="G330" s="209" t="str">
        <f t="shared" si="16"/>
        <v/>
      </c>
      <c r="H330" s="312" t="str">
        <f t="shared" si="17"/>
        <v/>
      </c>
      <c r="I330" s="313"/>
    </row>
    <row r="331" spans="1:9">
      <c r="A331" s="308">
        <v>329</v>
      </c>
      <c r="B331" s="309">
        <v>43915</v>
      </c>
      <c r="C331" s="310">
        <v>54.533076000000001</v>
      </c>
      <c r="D331" s="311">
        <v>193.34000002742434</v>
      </c>
      <c r="E331" s="310">
        <f t="shared" si="15"/>
        <v>54.533076000000001</v>
      </c>
      <c r="F331" s="320"/>
      <c r="G331" s="209" t="str">
        <f t="shared" si="16"/>
        <v/>
      </c>
      <c r="H331" s="312" t="str">
        <f t="shared" si="17"/>
        <v/>
      </c>
      <c r="I331" s="313"/>
    </row>
    <row r="332" spans="1:9">
      <c r="A332" s="308">
        <v>330</v>
      </c>
      <c r="B332" s="309">
        <v>43916</v>
      </c>
      <c r="C332" s="310">
        <v>196.25137900000001</v>
      </c>
      <c r="D332" s="311">
        <v>193.34000002742434</v>
      </c>
      <c r="E332" s="310">
        <f t="shared" si="15"/>
        <v>193.34000002742434</v>
      </c>
      <c r="F332" s="320"/>
      <c r="G332" s="209" t="str">
        <f t="shared" si="16"/>
        <v/>
      </c>
      <c r="H332" s="312" t="str">
        <f t="shared" si="17"/>
        <v/>
      </c>
      <c r="I332" s="313"/>
    </row>
    <row r="333" spans="1:9">
      <c r="A333" s="308">
        <v>331</v>
      </c>
      <c r="B333" s="309">
        <v>43917</v>
      </c>
      <c r="C333" s="310">
        <v>109.598991</v>
      </c>
      <c r="D333" s="311">
        <v>193.34000002742434</v>
      </c>
      <c r="E333" s="310">
        <f t="shared" si="15"/>
        <v>109.598991</v>
      </c>
      <c r="F333" s="320"/>
      <c r="G333" s="209" t="str">
        <f t="shared" si="16"/>
        <v/>
      </c>
      <c r="H333" s="312" t="str">
        <f t="shared" si="17"/>
        <v/>
      </c>
      <c r="I333" s="313"/>
    </row>
    <row r="334" spans="1:9">
      <c r="A334" s="308">
        <v>332</v>
      </c>
      <c r="B334" s="309">
        <v>43918</v>
      </c>
      <c r="C334" s="310">
        <v>36.647103000000001</v>
      </c>
      <c r="D334" s="311">
        <v>193.34000002742434</v>
      </c>
      <c r="E334" s="310">
        <f t="shared" si="15"/>
        <v>36.647103000000001</v>
      </c>
      <c r="F334" s="320"/>
      <c r="G334" s="209" t="str">
        <f t="shared" si="16"/>
        <v/>
      </c>
      <c r="H334" s="312" t="str">
        <f t="shared" si="17"/>
        <v/>
      </c>
      <c r="I334" s="313"/>
    </row>
    <row r="335" spans="1:9">
      <c r="A335" s="308">
        <v>333</v>
      </c>
      <c r="B335" s="309">
        <v>43919</v>
      </c>
      <c r="C335" s="310">
        <v>153.997535</v>
      </c>
      <c r="D335" s="311">
        <v>193.34000002742434</v>
      </c>
      <c r="E335" s="310">
        <f>IF(C335&gt;D335,D335,C335)</f>
        <v>153.997535</v>
      </c>
      <c r="F335" s="320"/>
      <c r="G335" s="209" t="str">
        <f t="shared" si="16"/>
        <v/>
      </c>
      <c r="H335" s="312" t="str">
        <f t="shared" si="17"/>
        <v/>
      </c>
      <c r="I335" s="313"/>
    </row>
    <row r="336" spans="1:9">
      <c r="A336" s="308">
        <v>334</v>
      </c>
      <c r="B336" s="309">
        <v>43920</v>
      </c>
      <c r="C336" s="310">
        <v>232.671074</v>
      </c>
      <c r="D336" s="311">
        <v>193.34000002742434</v>
      </c>
      <c r="E336" s="310">
        <f t="shared" si="15"/>
        <v>193.34000002742434</v>
      </c>
      <c r="F336" s="313"/>
      <c r="G336" s="209" t="str">
        <f t="shared" si="16"/>
        <v/>
      </c>
      <c r="H336" s="312" t="str">
        <f t="shared" si="17"/>
        <v/>
      </c>
      <c r="I336" s="313"/>
    </row>
    <row r="337" spans="1:9">
      <c r="A337" s="308">
        <v>335</v>
      </c>
      <c r="B337" s="309">
        <v>43921</v>
      </c>
      <c r="C337" s="310">
        <v>208.13696900000002</v>
      </c>
      <c r="D337" s="311">
        <v>193.34000002742434</v>
      </c>
      <c r="E337" s="310">
        <f t="shared" si="15"/>
        <v>193.34000002742434</v>
      </c>
      <c r="F337" s="320"/>
      <c r="G337" s="209" t="str">
        <f t="shared" si="16"/>
        <v/>
      </c>
      <c r="H337" s="312" t="str">
        <f t="shared" si="17"/>
        <v/>
      </c>
      <c r="I337" s="313"/>
    </row>
    <row r="338" spans="1:9">
      <c r="A338" s="308">
        <v>336</v>
      </c>
      <c r="B338" s="309">
        <v>43922</v>
      </c>
      <c r="C338" s="310">
        <v>85.191224000000005</v>
      </c>
      <c r="D338" s="311">
        <v>159.82570822226702</v>
      </c>
      <c r="E338" s="310">
        <f t="shared" si="15"/>
        <v>85.191224000000005</v>
      </c>
      <c r="F338" s="320"/>
      <c r="G338" s="209" t="str">
        <f t="shared" si="16"/>
        <v/>
      </c>
      <c r="H338" s="312" t="str">
        <f t="shared" si="17"/>
        <v/>
      </c>
      <c r="I338" s="313"/>
    </row>
    <row r="339" spans="1:9">
      <c r="A339" s="308">
        <v>337</v>
      </c>
      <c r="B339" s="309">
        <v>43923</v>
      </c>
      <c r="C339" s="310">
        <v>119.91842</v>
      </c>
      <c r="D339" s="311">
        <v>159.82570822226702</v>
      </c>
      <c r="E339" s="310">
        <f t="shared" si="15"/>
        <v>119.91842</v>
      </c>
      <c r="F339" s="320"/>
      <c r="G339" s="209" t="str">
        <f t="shared" si="16"/>
        <v/>
      </c>
      <c r="H339" s="312" t="str">
        <f t="shared" si="17"/>
        <v/>
      </c>
      <c r="I339" s="313"/>
    </row>
    <row r="340" spans="1:9">
      <c r="A340" s="308">
        <v>338</v>
      </c>
      <c r="B340" s="309">
        <v>43924</v>
      </c>
      <c r="C340" s="310">
        <v>95.39755199999999</v>
      </c>
      <c r="D340" s="311">
        <v>159.82570822226702</v>
      </c>
      <c r="E340" s="310">
        <f t="shared" si="15"/>
        <v>95.39755199999999</v>
      </c>
      <c r="F340" s="320"/>
      <c r="G340" s="209" t="str">
        <f t="shared" si="16"/>
        <v/>
      </c>
      <c r="H340" s="312" t="str">
        <f t="shared" si="17"/>
        <v/>
      </c>
      <c r="I340" s="313"/>
    </row>
    <row r="341" spans="1:9">
      <c r="A341" s="308">
        <v>339</v>
      </c>
      <c r="B341" s="309">
        <v>43925</v>
      </c>
      <c r="C341" s="310">
        <v>188.22557599999999</v>
      </c>
      <c r="D341" s="311">
        <v>159.82570822226702</v>
      </c>
      <c r="E341" s="310">
        <f t="shared" si="15"/>
        <v>159.82570822226702</v>
      </c>
      <c r="F341" s="320"/>
      <c r="G341" s="209" t="str">
        <f t="shared" si="16"/>
        <v/>
      </c>
      <c r="H341" s="312" t="str">
        <f t="shared" si="17"/>
        <v/>
      </c>
      <c r="I341" s="313"/>
    </row>
    <row r="342" spans="1:9">
      <c r="A342" s="308">
        <v>340</v>
      </c>
      <c r="B342" s="309">
        <v>43926</v>
      </c>
      <c r="C342" s="310">
        <v>187.78804099999999</v>
      </c>
      <c r="D342" s="311">
        <v>159.82570822226702</v>
      </c>
      <c r="E342" s="310">
        <f t="shared" si="15"/>
        <v>159.82570822226702</v>
      </c>
      <c r="F342" s="320"/>
      <c r="G342" s="209" t="str">
        <f t="shared" si="16"/>
        <v/>
      </c>
      <c r="H342" s="312" t="str">
        <f t="shared" si="17"/>
        <v/>
      </c>
      <c r="I342" s="313"/>
    </row>
    <row r="343" spans="1:9">
      <c r="A343" s="308">
        <v>341</v>
      </c>
      <c r="B343" s="309">
        <v>43927</v>
      </c>
      <c r="C343" s="310">
        <v>87.762314000000003</v>
      </c>
      <c r="D343" s="311">
        <v>159.82570822226702</v>
      </c>
      <c r="E343" s="310">
        <f t="shared" si="15"/>
        <v>87.762314000000003</v>
      </c>
      <c r="F343" s="320"/>
      <c r="G343" s="209" t="str">
        <f t="shared" si="16"/>
        <v/>
      </c>
      <c r="H343" s="312" t="str">
        <f t="shared" si="17"/>
        <v/>
      </c>
      <c r="I343" s="313"/>
    </row>
    <row r="344" spans="1:9">
      <c r="A344" s="308">
        <v>342</v>
      </c>
      <c r="B344" s="309">
        <v>43928</v>
      </c>
      <c r="C344" s="310">
        <v>75.185068999999999</v>
      </c>
      <c r="D344" s="311">
        <v>159.82570822226702</v>
      </c>
      <c r="E344" s="310">
        <f t="shared" si="15"/>
        <v>75.185068999999999</v>
      </c>
      <c r="F344" s="320"/>
      <c r="G344" s="209" t="str">
        <f t="shared" si="16"/>
        <v/>
      </c>
      <c r="H344" s="312" t="str">
        <f t="shared" si="17"/>
        <v/>
      </c>
      <c r="I344" s="313"/>
    </row>
    <row r="345" spans="1:9">
      <c r="A345" s="308">
        <v>343</v>
      </c>
      <c r="B345" s="309">
        <v>43929</v>
      </c>
      <c r="C345" s="310">
        <v>64.449962999999997</v>
      </c>
      <c r="D345" s="311">
        <v>159.82570822226702</v>
      </c>
      <c r="E345" s="310">
        <f t="shared" si="15"/>
        <v>64.449962999999997</v>
      </c>
      <c r="F345" s="320"/>
      <c r="G345" s="209" t="str">
        <f t="shared" si="16"/>
        <v/>
      </c>
      <c r="H345" s="312" t="str">
        <f t="shared" si="17"/>
        <v/>
      </c>
      <c r="I345" s="313"/>
    </row>
    <row r="346" spans="1:9">
      <c r="A346" s="308">
        <v>344</v>
      </c>
      <c r="B346" s="309">
        <v>43930</v>
      </c>
      <c r="C346" s="310">
        <v>87.743884000000008</v>
      </c>
      <c r="D346" s="311">
        <v>159.82570822226702</v>
      </c>
      <c r="E346" s="310">
        <f t="shared" si="15"/>
        <v>87.743884000000008</v>
      </c>
      <c r="F346" s="320"/>
      <c r="G346" s="209" t="str">
        <f t="shared" si="16"/>
        <v/>
      </c>
      <c r="H346" s="312" t="str">
        <f t="shared" si="17"/>
        <v/>
      </c>
      <c r="I346" s="313"/>
    </row>
    <row r="347" spans="1:9">
      <c r="A347" s="308">
        <v>345</v>
      </c>
      <c r="B347" s="309">
        <v>43931</v>
      </c>
      <c r="C347" s="310">
        <v>81.505103000000005</v>
      </c>
      <c r="D347" s="311">
        <v>159.82570822226702</v>
      </c>
      <c r="E347" s="310">
        <f t="shared" si="15"/>
        <v>81.505103000000005</v>
      </c>
      <c r="F347" s="320"/>
      <c r="G347" s="209" t="str">
        <f t="shared" si="16"/>
        <v/>
      </c>
      <c r="H347" s="312" t="str">
        <f t="shared" si="17"/>
        <v/>
      </c>
      <c r="I347" s="313"/>
    </row>
    <row r="348" spans="1:9">
      <c r="A348" s="308">
        <v>346</v>
      </c>
      <c r="B348" s="309">
        <v>43932</v>
      </c>
      <c r="C348" s="310">
        <v>70.531351999999998</v>
      </c>
      <c r="D348" s="311">
        <v>159.82570822226702</v>
      </c>
      <c r="E348" s="310">
        <f t="shared" si="15"/>
        <v>70.531351999999998</v>
      </c>
      <c r="F348" s="320"/>
      <c r="G348" s="209" t="str">
        <f t="shared" si="16"/>
        <v/>
      </c>
      <c r="H348" s="312" t="str">
        <f t="shared" si="17"/>
        <v/>
      </c>
      <c r="I348" s="313"/>
    </row>
    <row r="349" spans="1:9">
      <c r="A349" s="308">
        <v>347</v>
      </c>
      <c r="B349" s="309">
        <v>43933</v>
      </c>
      <c r="C349" s="310">
        <v>103.151787</v>
      </c>
      <c r="D349" s="311">
        <v>159.82570822226702</v>
      </c>
      <c r="E349" s="310">
        <f t="shared" si="15"/>
        <v>103.151787</v>
      </c>
      <c r="F349" s="320"/>
      <c r="G349" s="209" t="str">
        <f t="shared" si="16"/>
        <v/>
      </c>
      <c r="H349" s="312" t="str">
        <f t="shared" si="17"/>
        <v/>
      </c>
      <c r="I349" s="313"/>
    </row>
    <row r="350" spans="1:9">
      <c r="A350" s="308">
        <v>348</v>
      </c>
      <c r="B350" s="309">
        <v>43934</v>
      </c>
      <c r="C350" s="310">
        <v>74.569249999999997</v>
      </c>
      <c r="D350" s="311">
        <v>159.82570822226702</v>
      </c>
      <c r="E350" s="310">
        <f t="shared" si="15"/>
        <v>74.569249999999997</v>
      </c>
      <c r="F350" s="320"/>
      <c r="G350" s="209" t="str">
        <f t="shared" si="16"/>
        <v/>
      </c>
      <c r="H350" s="312" t="str">
        <f t="shared" si="17"/>
        <v/>
      </c>
      <c r="I350" s="313"/>
    </row>
    <row r="351" spans="1:9">
      <c r="A351" s="308">
        <v>349</v>
      </c>
      <c r="B351" s="309">
        <v>43935</v>
      </c>
      <c r="C351" s="310">
        <v>98.348529999999997</v>
      </c>
      <c r="D351" s="311">
        <v>159.82570822226702</v>
      </c>
      <c r="E351" s="310">
        <f t="shared" si="15"/>
        <v>98.348529999999997</v>
      </c>
      <c r="F351" s="320"/>
      <c r="G351" s="209" t="str">
        <f t="shared" si="16"/>
        <v/>
      </c>
      <c r="H351" s="312" t="str">
        <f t="shared" si="17"/>
        <v/>
      </c>
      <c r="I351" s="313"/>
    </row>
    <row r="352" spans="1:9">
      <c r="A352" s="308">
        <v>350</v>
      </c>
      <c r="B352" s="309">
        <v>43936</v>
      </c>
      <c r="C352" s="310">
        <v>189.98361799999998</v>
      </c>
      <c r="D352" s="311">
        <v>159.82570822226702</v>
      </c>
      <c r="E352" s="310">
        <f t="shared" si="15"/>
        <v>159.82570822226702</v>
      </c>
      <c r="F352" s="320"/>
      <c r="G352" s="209" t="str">
        <f t="shared" si="16"/>
        <v>A</v>
      </c>
      <c r="H352" s="312" t="str">
        <f t="shared" si="17"/>
        <v>159,8</v>
      </c>
      <c r="I352" s="313"/>
    </row>
    <row r="353" spans="1:9">
      <c r="A353" s="308">
        <v>351</v>
      </c>
      <c r="B353" s="309">
        <v>43937</v>
      </c>
      <c r="C353" s="310">
        <v>210.42901900000001</v>
      </c>
      <c r="D353" s="311">
        <v>159.82570822226702</v>
      </c>
      <c r="E353" s="310">
        <f t="shared" si="15"/>
        <v>159.82570822226702</v>
      </c>
      <c r="F353" s="320"/>
      <c r="G353" s="209" t="str">
        <f t="shared" si="16"/>
        <v/>
      </c>
      <c r="H353" s="312" t="str">
        <f t="shared" si="17"/>
        <v/>
      </c>
      <c r="I353" s="313"/>
    </row>
    <row r="354" spans="1:9">
      <c r="A354" s="308">
        <v>352</v>
      </c>
      <c r="B354" s="309">
        <v>43938</v>
      </c>
      <c r="C354" s="310">
        <v>160.622885</v>
      </c>
      <c r="D354" s="311">
        <v>159.82570822226702</v>
      </c>
      <c r="E354" s="310">
        <f t="shared" si="15"/>
        <v>159.82570822226702</v>
      </c>
      <c r="F354" s="320"/>
      <c r="G354" s="209" t="str">
        <f t="shared" si="16"/>
        <v/>
      </c>
      <c r="H354" s="312" t="str">
        <f t="shared" si="17"/>
        <v/>
      </c>
      <c r="I354" s="313"/>
    </row>
    <row r="355" spans="1:9">
      <c r="A355" s="308">
        <v>353</v>
      </c>
      <c r="B355" s="309">
        <v>43939</v>
      </c>
      <c r="C355" s="310">
        <v>47.134995000000004</v>
      </c>
      <c r="D355" s="311">
        <v>159.82570822226702</v>
      </c>
      <c r="E355" s="310">
        <f t="shared" si="15"/>
        <v>47.134995000000004</v>
      </c>
      <c r="F355" s="320"/>
      <c r="G355" s="209" t="str">
        <f t="shared" si="16"/>
        <v/>
      </c>
      <c r="H355" s="312" t="str">
        <f t="shared" si="17"/>
        <v/>
      </c>
      <c r="I355" s="313"/>
    </row>
    <row r="356" spans="1:9">
      <c r="A356" s="308">
        <v>354</v>
      </c>
      <c r="B356" s="309">
        <v>43940</v>
      </c>
      <c r="C356" s="310">
        <v>72.963993000000002</v>
      </c>
      <c r="D356" s="311">
        <v>159.82570822226702</v>
      </c>
      <c r="E356" s="310">
        <f t="shared" si="15"/>
        <v>72.963993000000002</v>
      </c>
      <c r="F356" s="320"/>
      <c r="G356" s="209" t="str">
        <f t="shared" si="16"/>
        <v/>
      </c>
      <c r="H356" s="312" t="str">
        <f t="shared" si="17"/>
        <v/>
      </c>
      <c r="I356" s="313"/>
    </row>
    <row r="357" spans="1:9">
      <c r="A357" s="308">
        <v>355</v>
      </c>
      <c r="B357" s="309">
        <v>43941</v>
      </c>
      <c r="C357" s="310">
        <v>133.626476</v>
      </c>
      <c r="D357" s="311">
        <v>159.82570822226702</v>
      </c>
      <c r="E357" s="310">
        <f t="shared" si="15"/>
        <v>133.626476</v>
      </c>
      <c r="F357" s="320"/>
      <c r="G357" s="209" t="str">
        <f t="shared" si="16"/>
        <v/>
      </c>
      <c r="H357" s="312" t="str">
        <f t="shared" si="17"/>
        <v/>
      </c>
      <c r="I357" s="313"/>
    </row>
    <row r="358" spans="1:9">
      <c r="A358" s="308">
        <v>356</v>
      </c>
      <c r="B358" s="309">
        <v>43942</v>
      </c>
      <c r="C358" s="310">
        <v>176.237719</v>
      </c>
      <c r="D358" s="311">
        <v>159.82570822226702</v>
      </c>
      <c r="E358" s="310">
        <f t="shared" si="15"/>
        <v>159.82570822226702</v>
      </c>
      <c r="F358" s="320"/>
      <c r="G358" s="209" t="str">
        <f t="shared" si="16"/>
        <v/>
      </c>
      <c r="H358" s="312" t="str">
        <f t="shared" si="17"/>
        <v/>
      </c>
      <c r="I358" s="313"/>
    </row>
    <row r="359" spans="1:9">
      <c r="A359" s="308">
        <v>357</v>
      </c>
      <c r="B359" s="309">
        <v>43943</v>
      </c>
      <c r="C359" s="310">
        <v>130.76642799999999</v>
      </c>
      <c r="D359" s="311">
        <v>159.82570822226702</v>
      </c>
      <c r="E359" s="310">
        <f t="shared" si="15"/>
        <v>130.76642799999999</v>
      </c>
      <c r="F359" s="320"/>
      <c r="G359" s="209" t="str">
        <f t="shared" si="16"/>
        <v/>
      </c>
      <c r="H359" s="312" t="str">
        <f t="shared" si="17"/>
        <v/>
      </c>
      <c r="I359" s="313"/>
    </row>
    <row r="360" spans="1:9">
      <c r="A360" s="308">
        <v>358</v>
      </c>
      <c r="B360" s="309">
        <v>43944</v>
      </c>
      <c r="C360" s="310">
        <v>60.852269999999997</v>
      </c>
      <c r="D360" s="311">
        <v>159.82570822226702</v>
      </c>
      <c r="E360" s="310">
        <f t="shared" si="15"/>
        <v>60.852269999999997</v>
      </c>
      <c r="F360" s="320"/>
      <c r="G360" s="209" t="str">
        <f t="shared" si="16"/>
        <v/>
      </c>
      <c r="H360" s="312" t="str">
        <f t="shared" si="17"/>
        <v/>
      </c>
      <c r="I360" s="313"/>
    </row>
    <row r="361" spans="1:9">
      <c r="A361" s="308">
        <v>359</v>
      </c>
      <c r="B361" s="309">
        <v>43945</v>
      </c>
      <c r="C361" s="310">
        <v>82.626198000000002</v>
      </c>
      <c r="D361" s="311">
        <v>159.82570822226702</v>
      </c>
      <c r="E361" s="310">
        <f t="shared" si="15"/>
        <v>82.626198000000002</v>
      </c>
      <c r="F361" s="320"/>
      <c r="G361" s="209" t="str">
        <f t="shared" si="16"/>
        <v/>
      </c>
      <c r="H361" s="312" t="str">
        <f t="shared" si="17"/>
        <v/>
      </c>
      <c r="I361" s="313"/>
    </row>
    <row r="362" spans="1:9">
      <c r="A362" s="308">
        <v>360</v>
      </c>
      <c r="B362" s="309">
        <v>43946</v>
      </c>
      <c r="C362" s="310">
        <v>35.884959000000002</v>
      </c>
      <c r="D362" s="311">
        <v>159.82570822226702</v>
      </c>
      <c r="E362" s="310">
        <f t="shared" si="15"/>
        <v>35.884959000000002</v>
      </c>
      <c r="F362" s="320"/>
      <c r="G362" s="209" t="str">
        <f t="shared" si="16"/>
        <v/>
      </c>
      <c r="H362" s="312" t="str">
        <f t="shared" si="17"/>
        <v/>
      </c>
      <c r="I362" s="313"/>
    </row>
    <row r="363" spans="1:9">
      <c r="A363" s="308">
        <v>361</v>
      </c>
      <c r="B363" s="309">
        <v>43947</v>
      </c>
      <c r="C363" s="310">
        <v>57.652974</v>
      </c>
      <c r="D363" s="311">
        <v>159.82570822226702</v>
      </c>
      <c r="E363" s="310">
        <f t="shared" si="15"/>
        <v>57.652974</v>
      </c>
      <c r="F363" s="320"/>
      <c r="G363" s="209" t="str">
        <f t="shared" si="16"/>
        <v/>
      </c>
      <c r="H363" s="312" t="str">
        <f t="shared" si="17"/>
        <v/>
      </c>
      <c r="I363" s="313"/>
    </row>
    <row r="364" spans="1:9">
      <c r="A364" s="308">
        <v>362</v>
      </c>
      <c r="B364" s="309">
        <v>43948</v>
      </c>
      <c r="C364" s="310">
        <v>114.834345</v>
      </c>
      <c r="D364" s="311">
        <v>159.82570822226702</v>
      </c>
      <c r="E364" s="310">
        <f t="shared" si="15"/>
        <v>114.834345</v>
      </c>
      <c r="F364" s="320"/>
      <c r="G364" s="209" t="str">
        <f t="shared" si="16"/>
        <v/>
      </c>
      <c r="H364" s="312" t="str">
        <f t="shared" si="17"/>
        <v/>
      </c>
      <c r="I364" s="313"/>
    </row>
    <row r="365" spans="1:9">
      <c r="A365" s="308">
        <v>363</v>
      </c>
      <c r="B365" s="309">
        <v>43949</v>
      </c>
      <c r="C365" s="310">
        <v>180.68839700000001</v>
      </c>
      <c r="D365" s="311">
        <v>159.82570822226702</v>
      </c>
      <c r="E365" s="310">
        <f t="shared" si="15"/>
        <v>159.82570822226702</v>
      </c>
      <c r="F365" s="320"/>
      <c r="G365" s="209" t="str">
        <f t="shared" si="16"/>
        <v/>
      </c>
      <c r="H365" s="312" t="str">
        <f t="shared" si="17"/>
        <v/>
      </c>
      <c r="I365" s="313"/>
    </row>
    <row r="366" spans="1:9">
      <c r="A366" s="308">
        <v>364</v>
      </c>
      <c r="B366" s="309">
        <v>43950</v>
      </c>
      <c r="C366" s="310">
        <v>246.37424799999999</v>
      </c>
      <c r="D366" s="311">
        <v>159.82570822226702</v>
      </c>
      <c r="E366" s="310">
        <f t="shared" si="15"/>
        <v>159.82570822226702</v>
      </c>
      <c r="F366" s="320"/>
      <c r="G366" s="209" t="str">
        <f t="shared" si="16"/>
        <v/>
      </c>
      <c r="H366" s="312" t="str">
        <f t="shared" si="17"/>
        <v/>
      </c>
      <c r="I366" s="313"/>
    </row>
    <row r="367" spans="1:9">
      <c r="A367" s="308">
        <v>365</v>
      </c>
      <c r="B367" s="309">
        <v>43951</v>
      </c>
      <c r="C367" s="310">
        <v>315.61358799999999</v>
      </c>
      <c r="D367" s="311">
        <v>159.82570822226702</v>
      </c>
      <c r="E367" s="310">
        <f t="shared" si="15"/>
        <v>159.82570822226702</v>
      </c>
      <c r="F367" s="320"/>
      <c r="G367" s="209" t="str">
        <f t="shared" si="16"/>
        <v/>
      </c>
      <c r="H367" s="312" t="str">
        <f t="shared" si="17"/>
        <v/>
      </c>
      <c r="I367" s="313"/>
    </row>
    <row r="368" spans="1:9">
      <c r="A368" s="308">
        <v>366</v>
      </c>
      <c r="B368" s="309">
        <v>43952</v>
      </c>
      <c r="C368" s="310">
        <v>261.89070000000004</v>
      </c>
      <c r="D368" s="311">
        <v>143.70168177852719</v>
      </c>
      <c r="E368" s="310">
        <f t="shared" si="15"/>
        <v>143.70168177852719</v>
      </c>
      <c r="F368" s="320"/>
      <c r="G368" s="209" t="str">
        <f t="shared" si="16"/>
        <v/>
      </c>
      <c r="H368" s="312" t="str">
        <f t="shared" si="17"/>
        <v/>
      </c>
      <c r="I368" s="313"/>
    </row>
    <row r="369" spans="1:9">
      <c r="A369" s="308">
        <v>367</v>
      </c>
      <c r="B369" s="309">
        <v>43953</v>
      </c>
      <c r="C369" s="310">
        <v>157.54320000000001</v>
      </c>
      <c r="D369" s="311">
        <v>143.70168177852719</v>
      </c>
      <c r="E369" s="310">
        <f t="shared" si="15"/>
        <v>143.70168177852719</v>
      </c>
      <c r="F369" s="320"/>
      <c r="G369" s="209" t="str">
        <f t="shared" si="16"/>
        <v/>
      </c>
      <c r="H369" s="312" t="str">
        <f t="shared" si="17"/>
        <v/>
      </c>
      <c r="I369" s="313"/>
    </row>
    <row r="370" spans="1:9">
      <c r="A370" s="308">
        <v>368</v>
      </c>
      <c r="B370" s="309">
        <v>43954</v>
      </c>
      <c r="C370" s="310">
        <v>66.364699999999999</v>
      </c>
      <c r="D370" s="311">
        <v>143.70168177852719</v>
      </c>
      <c r="E370" s="310">
        <f t="shared" si="15"/>
        <v>66.364699999999999</v>
      </c>
      <c r="F370" s="320"/>
      <c r="G370" s="209" t="str">
        <f t="shared" si="16"/>
        <v/>
      </c>
      <c r="H370" s="312" t="str">
        <f t="shared" si="17"/>
        <v/>
      </c>
      <c r="I370" s="313"/>
    </row>
    <row r="371" spans="1:9">
      <c r="A371" s="308">
        <v>369</v>
      </c>
      <c r="B371" s="309">
        <v>43955</v>
      </c>
      <c r="C371" s="310">
        <v>217.3347</v>
      </c>
      <c r="D371" s="311">
        <v>143.70168177852719</v>
      </c>
      <c r="E371" s="310">
        <f t="shared" si="15"/>
        <v>143.70168177852719</v>
      </c>
      <c r="F371" s="320"/>
      <c r="G371" s="209" t="str">
        <f t="shared" si="16"/>
        <v/>
      </c>
      <c r="H371" s="312" t="str">
        <f t="shared" si="17"/>
        <v/>
      </c>
      <c r="I371" s="313"/>
    </row>
    <row r="372" spans="1:9">
      <c r="A372" s="308">
        <v>370</v>
      </c>
      <c r="B372" s="309">
        <v>43956</v>
      </c>
      <c r="C372" s="310">
        <v>109.6463</v>
      </c>
      <c r="D372" s="311">
        <v>143.70168177852719</v>
      </c>
      <c r="E372" s="310">
        <f t="shared" si="15"/>
        <v>109.6463</v>
      </c>
      <c r="F372" s="320"/>
      <c r="G372" s="209" t="str">
        <f t="shared" si="16"/>
        <v/>
      </c>
      <c r="H372" s="312" t="str">
        <f t="shared" si="17"/>
        <v/>
      </c>
      <c r="I372" s="313"/>
    </row>
    <row r="373" spans="1:9">
      <c r="A373" s="308">
        <v>371</v>
      </c>
      <c r="B373" s="309">
        <v>43957</v>
      </c>
      <c r="C373" s="310">
        <v>50.775599999999997</v>
      </c>
      <c r="D373" s="311">
        <v>143.70168177852719</v>
      </c>
      <c r="E373" s="310">
        <f t="shared" si="15"/>
        <v>50.775599999999997</v>
      </c>
      <c r="F373" s="320"/>
      <c r="G373" s="209" t="str">
        <f t="shared" si="16"/>
        <v/>
      </c>
      <c r="H373" s="312" t="str">
        <f t="shared" si="17"/>
        <v/>
      </c>
      <c r="I373" s="313"/>
    </row>
    <row r="374" spans="1:9">
      <c r="A374" s="308">
        <v>372</v>
      </c>
      <c r="B374" s="309">
        <v>43958</v>
      </c>
      <c r="C374" s="310">
        <v>152.15079999999998</v>
      </c>
      <c r="D374" s="311">
        <v>143.70168177852719</v>
      </c>
      <c r="E374" s="310">
        <f t="shared" si="15"/>
        <v>143.70168177852719</v>
      </c>
      <c r="F374" s="320"/>
      <c r="G374" s="209" t="str">
        <f t="shared" si="16"/>
        <v/>
      </c>
      <c r="H374" s="312" t="str">
        <f t="shared" si="17"/>
        <v/>
      </c>
      <c r="I374" s="313"/>
    </row>
    <row r="375" spans="1:9">
      <c r="A375" s="308">
        <v>373</v>
      </c>
      <c r="B375" s="309">
        <v>43959</v>
      </c>
      <c r="C375" s="310">
        <v>112.37039999999999</v>
      </c>
      <c r="D375" s="311">
        <v>143.70168177852719</v>
      </c>
      <c r="E375" s="310">
        <f t="shared" si="15"/>
        <v>112.37039999999999</v>
      </c>
      <c r="F375" s="320"/>
      <c r="G375" s="209" t="str">
        <f t="shared" si="16"/>
        <v/>
      </c>
      <c r="H375" s="312" t="str">
        <f t="shared" si="17"/>
        <v/>
      </c>
      <c r="I375" s="313"/>
    </row>
    <row r="376" spans="1:9">
      <c r="A376" s="308">
        <v>374</v>
      </c>
      <c r="B376" s="309">
        <v>43960</v>
      </c>
      <c r="C376" s="310">
        <v>105.0574</v>
      </c>
      <c r="D376" s="311">
        <v>143.70168177852719</v>
      </c>
      <c r="E376" s="310">
        <f t="shared" si="15"/>
        <v>105.0574</v>
      </c>
      <c r="F376" s="320"/>
      <c r="G376" s="209" t="str">
        <f t="shared" si="16"/>
        <v/>
      </c>
      <c r="H376" s="312" t="str">
        <f t="shared" si="17"/>
        <v/>
      </c>
      <c r="I376" s="313"/>
    </row>
    <row r="377" spans="1:9">
      <c r="A377" s="308">
        <v>375</v>
      </c>
      <c r="B377" s="309">
        <v>43961</v>
      </c>
      <c r="C377" s="310">
        <v>153.30779999999999</v>
      </c>
      <c r="D377" s="311">
        <v>143.70168177852719</v>
      </c>
      <c r="E377" s="310">
        <f t="shared" si="15"/>
        <v>143.70168177852719</v>
      </c>
      <c r="F377" s="320"/>
      <c r="G377" s="209" t="str">
        <f t="shared" si="16"/>
        <v/>
      </c>
      <c r="H377" s="312" t="str">
        <f t="shared" si="17"/>
        <v/>
      </c>
      <c r="I377" s="313"/>
    </row>
    <row r="378" spans="1:9">
      <c r="A378" s="308">
        <v>376</v>
      </c>
      <c r="B378" s="309">
        <v>43962</v>
      </c>
      <c r="C378" s="310">
        <v>186.64879999999999</v>
      </c>
      <c r="D378" s="311">
        <v>143.70168177852719</v>
      </c>
      <c r="E378" s="310">
        <f t="shared" si="15"/>
        <v>143.70168177852719</v>
      </c>
      <c r="F378" s="320"/>
      <c r="G378" s="209" t="str">
        <f t="shared" si="16"/>
        <v/>
      </c>
      <c r="H378" s="312" t="str">
        <f t="shared" si="17"/>
        <v/>
      </c>
      <c r="I378" s="313"/>
    </row>
    <row r="379" spans="1:9">
      <c r="A379" s="308">
        <v>377</v>
      </c>
      <c r="B379" s="309">
        <v>43963</v>
      </c>
      <c r="C379" s="310">
        <v>66.422300000000007</v>
      </c>
      <c r="D379" s="311">
        <v>143.70168177852719</v>
      </c>
      <c r="E379" s="310">
        <f t="shared" si="15"/>
        <v>66.422300000000007</v>
      </c>
      <c r="F379" s="320"/>
      <c r="G379" s="209" t="str">
        <f t="shared" si="16"/>
        <v/>
      </c>
      <c r="H379" s="312" t="str">
        <f t="shared" si="17"/>
        <v/>
      </c>
      <c r="I379" s="313"/>
    </row>
    <row r="380" spans="1:9">
      <c r="A380" s="308">
        <v>378</v>
      </c>
      <c r="B380" s="309">
        <v>43964</v>
      </c>
      <c r="C380" s="310">
        <v>69.722499999999997</v>
      </c>
      <c r="D380" s="311">
        <v>143.70168177852719</v>
      </c>
      <c r="E380" s="310">
        <f t="shared" si="15"/>
        <v>69.722499999999997</v>
      </c>
      <c r="F380" s="320"/>
      <c r="G380" s="209" t="str">
        <f t="shared" si="16"/>
        <v/>
      </c>
      <c r="H380" s="312" t="str">
        <f t="shared" si="17"/>
        <v/>
      </c>
      <c r="I380" s="313"/>
    </row>
    <row r="381" spans="1:9">
      <c r="A381" s="308">
        <v>379</v>
      </c>
      <c r="B381" s="309">
        <v>43965</v>
      </c>
      <c r="C381" s="310">
        <v>139.37970000000001</v>
      </c>
      <c r="D381" s="311">
        <v>143.70168177852719</v>
      </c>
      <c r="E381" s="310">
        <f t="shared" si="15"/>
        <v>139.37970000000001</v>
      </c>
      <c r="F381" s="320"/>
      <c r="G381" s="209" t="str">
        <f t="shared" si="16"/>
        <v/>
      </c>
      <c r="H381" s="312" t="str">
        <f t="shared" si="17"/>
        <v/>
      </c>
      <c r="I381" s="313"/>
    </row>
    <row r="382" spans="1:9">
      <c r="A382" s="308">
        <v>380</v>
      </c>
      <c r="B382" s="309">
        <v>43966</v>
      </c>
      <c r="C382" s="310">
        <v>175.18610000000001</v>
      </c>
      <c r="D382" s="311">
        <v>143.70168177852719</v>
      </c>
      <c r="E382" s="310">
        <f t="shared" si="15"/>
        <v>143.70168177852719</v>
      </c>
      <c r="F382" s="320"/>
      <c r="G382" s="209" t="str">
        <f t="shared" si="16"/>
        <v>M</v>
      </c>
      <c r="H382" s="312" t="str">
        <f t="shared" si="17"/>
        <v>143,7</v>
      </c>
      <c r="I382" s="313"/>
    </row>
    <row r="383" spans="1:9">
      <c r="A383" s="308">
        <v>381</v>
      </c>
      <c r="B383" s="309">
        <v>43967</v>
      </c>
      <c r="C383" s="310">
        <v>187.03070000000002</v>
      </c>
      <c r="D383" s="311">
        <v>143.70168177852719</v>
      </c>
      <c r="E383" s="310">
        <f t="shared" si="15"/>
        <v>143.70168177852719</v>
      </c>
      <c r="F383" s="320"/>
      <c r="G383" s="209" t="str">
        <f t="shared" si="16"/>
        <v/>
      </c>
      <c r="H383" s="312" t="str">
        <f t="shared" si="17"/>
        <v/>
      </c>
      <c r="I383" s="313"/>
    </row>
    <row r="384" spans="1:9">
      <c r="A384" s="308">
        <v>382</v>
      </c>
      <c r="B384" s="309">
        <v>43968</v>
      </c>
      <c r="C384" s="310">
        <v>117.4344</v>
      </c>
      <c r="D384" s="311">
        <v>143.70168177852719</v>
      </c>
      <c r="E384" s="310">
        <f t="shared" si="15"/>
        <v>117.4344</v>
      </c>
      <c r="F384" s="320"/>
      <c r="G384" s="209" t="str">
        <f t="shared" si="16"/>
        <v/>
      </c>
      <c r="H384" s="312" t="str">
        <f t="shared" si="17"/>
        <v/>
      </c>
      <c r="I384" s="313"/>
    </row>
    <row r="385" spans="1:9">
      <c r="A385" s="308">
        <v>383</v>
      </c>
      <c r="B385" s="309">
        <v>43969</v>
      </c>
      <c r="C385" s="310">
        <v>97.972300000000004</v>
      </c>
      <c r="D385" s="311">
        <v>143.70168177852719</v>
      </c>
      <c r="E385" s="310">
        <f t="shared" si="15"/>
        <v>97.972300000000004</v>
      </c>
      <c r="F385" s="320"/>
      <c r="G385" s="209" t="str">
        <f t="shared" si="16"/>
        <v/>
      </c>
      <c r="H385" s="312" t="str">
        <f t="shared" si="17"/>
        <v/>
      </c>
      <c r="I385" s="313"/>
    </row>
    <row r="386" spans="1:9">
      <c r="A386" s="308">
        <v>384</v>
      </c>
      <c r="B386" s="309">
        <v>43970</v>
      </c>
      <c r="C386" s="310">
        <v>105.27129999999998</v>
      </c>
      <c r="D386" s="311">
        <v>143.70168177852719</v>
      </c>
      <c r="E386" s="310">
        <f t="shared" si="15"/>
        <v>105.27129999999998</v>
      </c>
      <c r="F386" s="320"/>
      <c r="G386" s="209" t="str">
        <f t="shared" si="16"/>
        <v/>
      </c>
      <c r="H386" s="312" t="str">
        <f t="shared" si="17"/>
        <v/>
      </c>
      <c r="I386" s="313"/>
    </row>
    <row r="387" spans="1:9">
      <c r="A387" s="308">
        <v>385</v>
      </c>
      <c r="B387" s="309">
        <v>43971</v>
      </c>
      <c r="C387" s="310">
        <v>53.536200000000001</v>
      </c>
      <c r="D387" s="311">
        <v>143.70168177852719</v>
      </c>
      <c r="E387" s="310">
        <f t="shared" ref="E387:E395" si="18">IF(C387&gt;D387,D387,C387)</f>
        <v>53.536200000000001</v>
      </c>
      <c r="F387" s="320"/>
      <c r="G387" s="209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12" t="str">
        <f t="shared" ref="H387:H395" si="20">IF(DAY($B387)=15,TEXT(D387,"#,0"),"")</f>
        <v/>
      </c>
      <c r="I387" s="313"/>
    </row>
    <row r="388" spans="1:9">
      <c r="A388" s="308">
        <v>386</v>
      </c>
      <c r="B388" s="309">
        <v>43972</v>
      </c>
      <c r="C388" s="310">
        <v>49.512100000000004</v>
      </c>
      <c r="D388" s="311">
        <v>143.70168177852719</v>
      </c>
      <c r="E388" s="310">
        <f t="shared" si="18"/>
        <v>49.512100000000004</v>
      </c>
      <c r="F388" s="320"/>
      <c r="G388" s="209" t="str">
        <f t="shared" si="19"/>
        <v/>
      </c>
      <c r="H388" s="312" t="str">
        <f t="shared" si="20"/>
        <v/>
      </c>
      <c r="I388" s="313"/>
    </row>
    <row r="389" spans="1:9">
      <c r="A389" s="308">
        <v>387</v>
      </c>
      <c r="B389" s="309">
        <v>43973</v>
      </c>
      <c r="C389" s="310">
        <v>48.968400000000003</v>
      </c>
      <c r="D389" s="311">
        <v>143.70168177852719</v>
      </c>
      <c r="E389" s="310">
        <f t="shared" si="18"/>
        <v>48.968400000000003</v>
      </c>
      <c r="F389" s="320"/>
      <c r="G389" s="209" t="str">
        <f t="shared" si="19"/>
        <v/>
      </c>
      <c r="H389" s="312" t="str">
        <f t="shared" si="20"/>
        <v/>
      </c>
      <c r="I389" s="313"/>
    </row>
    <row r="390" spans="1:9">
      <c r="A390" s="308">
        <v>388</v>
      </c>
      <c r="B390" s="309">
        <v>43974</v>
      </c>
      <c r="C390" s="310">
        <v>150.82509999999999</v>
      </c>
      <c r="D390" s="311">
        <v>143.70168177852719</v>
      </c>
      <c r="E390" s="310">
        <f t="shared" si="18"/>
        <v>143.70168177852719</v>
      </c>
      <c r="F390" s="320"/>
      <c r="G390" s="209" t="str">
        <f t="shared" si="19"/>
        <v/>
      </c>
      <c r="H390" s="312" t="str">
        <f t="shared" si="20"/>
        <v/>
      </c>
      <c r="I390" s="313"/>
    </row>
    <row r="391" spans="1:9">
      <c r="A391" s="308">
        <v>389</v>
      </c>
      <c r="B391" s="309">
        <v>43975</v>
      </c>
      <c r="C391" s="310">
        <v>165.72140000000002</v>
      </c>
      <c r="D391" s="311">
        <v>143.70168177852719</v>
      </c>
      <c r="E391" s="310">
        <f t="shared" si="18"/>
        <v>143.70168177852719</v>
      </c>
      <c r="F391" s="320"/>
      <c r="G391" s="209" t="str">
        <f t="shared" si="19"/>
        <v/>
      </c>
      <c r="H391" s="312" t="str">
        <f t="shared" si="20"/>
        <v/>
      </c>
      <c r="I391" s="313"/>
    </row>
    <row r="392" spans="1:9">
      <c r="A392" s="308">
        <v>390</v>
      </c>
      <c r="B392" s="309">
        <v>43976</v>
      </c>
      <c r="C392" s="310">
        <v>154.5566</v>
      </c>
      <c r="D392" s="311">
        <v>143.70168177852719</v>
      </c>
      <c r="E392" s="310">
        <f t="shared" si="18"/>
        <v>143.70168177852719</v>
      </c>
      <c r="F392" s="320"/>
      <c r="G392" s="209" t="str">
        <f t="shared" si="19"/>
        <v/>
      </c>
      <c r="H392" s="312" t="str">
        <f t="shared" si="20"/>
        <v/>
      </c>
      <c r="I392" s="313"/>
    </row>
    <row r="393" spans="1:9">
      <c r="A393" s="308">
        <v>391</v>
      </c>
      <c r="B393" s="309">
        <v>43977</v>
      </c>
      <c r="C393" s="310">
        <v>200.71979999999999</v>
      </c>
      <c r="D393" s="311">
        <v>143.70168177852719</v>
      </c>
      <c r="E393" s="310">
        <f t="shared" si="18"/>
        <v>143.70168177852719</v>
      </c>
      <c r="F393" s="320"/>
      <c r="G393" s="209" t="str">
        <f t="shared" si="19"/>
        <v/>
      </c>
      <c r="H393" s="312" t="str">
        <f t="shared" si="20"/>
        <v/>
      </c>
      <c r="I393" s="313"/>
    </row>
    <row r="394" spans="1:9">
      <c r="A394" s="308">
        <v>392</v>
      </c>
      <c r="B394" s="309">
        <v>43978</v>
      </c>
      <c r="C394" s="310">
        <v>167.7809</v>
      </c>
      <c r="D394" s="311">
        <v>143.70168177852719</v>
      </c>
      <c r="E394" s="310">
        <f t="shared" si="18"/>
        <v>143.70168177852719</v>
      </c>
      <c r="F394" s="320"/>
      <c r="G394" s="209" t="str">
        <f t="shared" si="19"/>
        <v/>
      </c>
      <c r="H394" s="312" t="str">
        <f t="shared" si="20"/>
        <v/>
      </c>
      <c r="I394" s="313"/>
    </row>
    <row r="395" spans="1:9">
      <c r="A395" s="308">
        <v>393</v>
      </c>
      <c r="B395" s="309">
        <v>43979</v>
      </c>
      <c r="C395" s="310">
        <v>117.92910000000001</v>
      </c>
      <c r="D395" s="311">
        <v>143.70168177852719</v>
      </c>
      <c r="E395" s="310">
        <f t="shared" si="18"/>
        <v>117.92910000000001</v>
      </c>
      <c r="F395" s="320"/>
      <c r="G395" s="209" t="str">
        <f t="shared" si="19"/>
        <v/>
      </c>
      <c r="H395" s="312" t="str">
        <f t="shared" si="20"/>
        <v/>
      </c>
      <c r="I395" s="313"/>
    </row>
    <row r="396" spans="1:9">
      <c r="A396" s="308">
        <v>394</v>
      </c>
      <c r="B396" s="309">
        <v>43980</v>
      </c>
      <c r="C396" s="310">
        <v>73.543999999999997</v>
      </c>
      <c r="D396" s="311">
        <v>143.70168177852719</v>
      </c>
      <c r="E396" s="310">
        <f t="shared" ref="E396:E397" si="21">IF(C396&gt;D396,D396,C396)</f>
        <v>73.543999999999997</v>
      </c>
      <c r="F396" s="320"/>
      <c r="G396" s="209"/>
      <c r="H396" s="312"/>
      <c r="I396" s="313"/>
    </row>
    <row r="397" spans="1:9">
      <c r="A397" s="308">
        <v>395</v>
      </c>
      <c r="B397" s="309">
        <v>43981</v>
      </c>
      <c r="C397" s="310">
        <v>102.0347</v>
      </c>
      <c r="D397" s="311">
        <v>143.70168177852719</v>
      </c>
      <c r="E397" s="310">
        <f t="shared" si="21"/>
        <v>102.0347</v>
      </c>
      <c r="F397" s="320"/>
      <c r="G397" s="209"/>
      <c r="H397" s="312"/>
      <c r="I397" s="313"/>
    </row>
    <row r="398" spans="1:9">
      <c r="A398" s="308">
        <v>396</v>
      </c>
      <c r="B398" s="309">
        <v>43982</v>
      </c>
      <c r="C398" s="310">
        <v>90.144899999999993</v>
      </c>
      <c r="D398" s="311">
        <v>143.70168177852719</v>
      </c>
      <c r="E398" s="310">
        <f t="shared" ref="E398" si="22">IF(C398&gt;D398,D398,C398)</f>
        <v>90.144899999999993</v>
      </c>
      <c r="F398" s="320"/>
      <c r="G398" s="209"/>
      <c r="H398" s="312"/>
      <c r="I398" s="313"/>
    </row>
    <row r="399" spans="1:9">
      <c r="B399" s="309"/>
      <c r="C399" s="310"/>
      <c r="D399" s="311"/>
      <c r="E399" s="310"/>
      <c r="F399" s="320"/>
      <c r="G399" s="209"/>
      <c r="H399" s="312"/>
      <c r="I399" s="313"/>
    </row>
    <row r="400" spans="1:9">
      <c r="B400" s="309"/>
      <c r="C400" s="310"/>
      <c r="D400" s="311"/>
      <c r="E400" s="310"/>
      <c r="F400" s="320"/>
      <c r="G400" s="209"/>
      <c r="H400" s="312"/>
      <c r="I400" s="313"/>
    </row>
    <row r="401" spans="2:9">
      <c r="B401" s="309"/>
      <c r="C401" s="310"/>
      <c r="D401" s="311"/>
      <c r="E401" s="310"/>
      <c r="F401" s="320"/>
      <c r="G401" s="209"/>
      <c r="H401" s="312"/>
      <c r="I401" s="313"/>
    </row>
    <row r="402" spans="2:9">
      <c r="B402" s="309"/>
      <c r="C402" s="310"/>
      <c r="D402" s="311"/>
      <c r="E402" s="310"/>
      <c r="F402" s="320"/>
      <c r="G402" s="209"/>
      <c r="H402" s="312"/>
      <c r="I402" s="313"/>
    </row>
    <row r="403" spans="2:9">
      <c r="B403" s="309"/>
      <c r="C403" s="310"/>
      <c r="D403" s="311"/>
      <c r="E403" s="310"/>
      <c r="F403" s="320"/>
      <c r="G403" s="209"/>
      <c r="H403" s="312"/>
      <c r="I403" s="313"/>
    </row>
    <row r="404" spans="2:9">
      <c r="B404" s="309"/>
      <c r="C404" s="310"/>
      <c r="D404" s="311"/>
      <c r="E404" s="310"/>
      <c r="F404" s="320"/>
      <c r="G404" s="209"/>
      <c r="H404" s="312"/>
      <c r="I404" s="313"/>
    </row>
    <row r="405" spans="2:9">
      <c r="B405" s="309"/>
      <c r="C405" s="310"/>
      <c r="D405" s="311"/>
      <c r="E405" s="310"/>
      <c r="F405" s="320"/>
      <c r="G405" s="209"/>
      <c r="H405" s="312"/>
      <c r="I405" s="313"/>
    </row>
    <row r="406" spans="2:9">
      <c r="B406" s="309"/>
      <c r="C406" s="310"/>
      <c r="D406" s="311"/>
      <c r="E406" s="310"/>
      <c r="F406" s="320"/>
      <c r="G406" s="209"/>
      <c r="H406" s="312"/>
      <c r="I406" s="313"/>
    </row>
    <row r="407" spans="2:9">
      <c r="B407" s="309"/>
      <c r="C407" s="310"/>
      <c r="D407" s="311"/>
      <c r="E407" s="310"/>
      <c r="F407" s="320"/>
      <c r="G407" s="209"/>
      <c r="H407" s="312"/>
      <c r="I407" s="313"/>
    </row>
    <row r="408" spans="2:9">
      <c r="B408" s="309"/>
      <c r="C408" s="310"/>
      <c r="D408" s="311"/>
      <c r="E408" s="310"/>
      <c r="F408" s="320"/>
      <c r="G408" s="209"/>
      <c r="H408" s="312"/>
      <c r="I408" s="313"/>
    </row>
    <row r="409" spans="2:9">
      <c r="B409" s="309"/>
      <c r="C409" s="310"/>
      <c r="D409" s="311"/>
      <c r="E409" s="310"/>
      <c r="F409" s="320"/>
      <c r="G409" s="209"/>
      <c r="H409" s="312"/>
      <c r="I409" s="313"/>
    </row>
    <row r="410" spans="2:9">
      <c r="B410" s="309"/>
      <c r="C410" s="310"/>
      <c r="D410" s="311"/>
      <c r="E410" s="310"/>
      <c r="F410" s="320"/>
      <c r="G410" s="209"/>
      <c r="H410" s="312"/>
      <c r="I410" s="313"/>
    </row>
    <row r="411" spans="2:9">
      <c r="B411" s="309"/>
      <c r="C411" s="310"/>
      <c r="D411" s="311"/>
      <c r="E411" s="310"/>
      <c r="F411" s="320"/>
      <c r="G411" s="209"/>
      <c r="H411" s="312"/>
      <c r="I411" s="313"/>
    </row>
    <row r="412" spans="2:9">
      <c r="B412" s="309"/>
      <c r="C412" s="310"/>
      <c r="D412" s="311"/>
      <c r="E412" s="310"/>
      <c r="F412" s="320"/>
      <c r="G412" s="209"/>
      <c r="H412" s="312"/>
      <c r="I412" s="313"/>
    </row>
    <row r="413" spans="2:9">
      <c r="B413" s="309"/>
      <c r="C413" s="310"/>
      <c r="D413" s="311"/>
      <c r="E413" s="310"/>
      <c r="F413" s="320"/>
      <c r="G413" s="209"/>
      <c r="H413" s="312"/>
      <c r="I413" s="313"/>
    </row>
    <row r="414" spans="2:9">
      <c r="B414" s="309"/>
      <c r="C414" s="310"/>
      <c r="D414" s="311"/>
      <c r="E414" s="310"/>
      <c r="F414" s="320"/>
      <c r="G414" s="209"/>
      <c r="H414" s="312"/>
      <c r="I414" s="313"/>
    </row>
    <row r="415" spans="2:9">
      <c r="B415" s="309"/>
      <c r="C415" s="310"/>
      <c r="D415" s="311"/>
      <c r="E415" s="310"/>
      <c r="F415" s="320"/>
      <c r="G415" s="209"/>
      <c r="H415" s="312"/>
      <c r="I415" s="313"/>
    </row>
    <row r="416" spans="2:9">
      <c r="B416" s="309"/>
      <c r="C416" s="310"/>
      <c r="D416" s="311"/>
      <c r="E416" s="310"/>
      <c r="F416" s="320"/>
      <c r="G416" s="209"/>
      <c r="H416" s="312"/>
      <c r="I416" s="313"/>
    </row>
    <row r="417" spans="2:9">
      <c r="B417" s="309"/>
      <c r="C417" s="310"/>
      <c r="D417" s="311"/>
      <c r="E417" s="310"/>
      <c r="F417" s="320"/>
      <c r="G417" s="209"/>
      <c r="H417" s="312"/>
      <c r="I417" s="313"/>
    </row>
    <row r="418" spans="2:9">
      <c r="B418" s="309"/>
      <c r="C418" s="310"/>
      <c r="D418" s="311"/>
      <c r="E418" s="310"/>
      <c r="F418" s="320"/>
      <c r="G418" s="209"/>
      <c r="H418" s="312"/>
      <c r="I418" s="313"/>
    </row>
    <row r="419" spans="2:9">
      <c r="B419" s="309"/>
      <c r="C419" s="310"/>
      <c r="D419" s="311"/>
      <c r="E419" s="310"/>
      <c r="F419" s="320"/>
      <c r="G419" s="209"/>
      <c r="H419" s="312"/>
      <c r="I419" s="313"/>
    </row>
    <row r="420" spans="2:9">
      <c r="B420" s="309"/>
      <c r="C420" s="310"/>
      <c r="D420" s="311"/>
      <c r="E420" s="310"/>
      <c r="F420" s="320"/>
      <c r="G420" s="209"/>
      <c r="H420" s="312"/>
      <c r="I420" s="313"/>
    </row>
    <row r="421" spans="2:9">
      <c r="B421" s="309"/>
      <c r="C421" s="310"/>
      <c r="D421" s="311"/>
      <c r="E421" s="310"/>
      <c r="F421" s="320"/>
      <c r="G421" s="209"/>
      <c r="H421" s="312"/>
      <c r="I421" s="313"/>
    </row>
    <row r="422" spans="2:9">
      <c r="B422" s="309"/>
      <c r="C422" s="310"/>
      <c r="D422" s="311"/>
      <c r="E422" s="310"/>
      <c r="F422" s="320"/>
      <c r="G422" s="209"/>
      <c r="H422" s="312"/>
      <c r="I422" s="313"/>
    </row>
    <row r="423" spans="2:9">
      <c r="B423" s="309"/>
      <c r="C423" s="310"/>
      <c r="D423" s="311"/>
      <c r="E423" s="310"/>
      <c r="F423" s="320"/>
      <c r="G423" s="209"/>
      <c r="H423" s="312"/>
      <c r="I423" s="313"/>
    </row>
    <row r="424" spans="2:9">
      <c r="B424" s="309"/>
      <c r="C424" s="310"/>
      <c r="D424" s="311"/>
      <c r="E424" s="310"/>
      <c r="F424" s="320"/>
      <c r="G424" s="209"/>
      <c r="H424" s="312"/>
      <c r="I424" s="313"/>
    </row>
    <row r="425" spans="2:9">
      <c r="B425" s="309"/>
      <c r="C425" s="310"/>
      <c r="D425" s="311"/>
      <c r="E425" s="310"/>
      <c r="F425" s="320"/>
      <c r="G425" s="209"/>
      <c r="H425" s="312"/>
      <c r="I425" s="313"/>
    </row>
    <row r="426" spans="2:9">
      <c r="B426" s="309"/>
      <c r="C426" s="310"/>
      <c r="D426" s="311"/>
      <c r="E426" s="310"/>
      <c r="F426" s="320"/>
      <c r="G426" s="209"/>
      <c r="H426" s="312"/>
      <c r="I426" s="313"/>
    </row>
    <row r="427" spans="2:9">
      <c r="B427" s="309"/>
      <c r="C427" s="310"/>
      <c r="D427" s="311"/>
      <c r="E427" s="310"/>
      <c r="F427" s="320"/>
      <c r="G427" s="209"/>
      <c r="H427" s="312"/>
      <c r="I427" s="313"/>
    </row>
    <row r="428" spans="2:9">
      <c r="B428" s="309"/>
      <c r="C428" s="310"/>
      <c r="D428" s="311"/>
      <c r="E428" s="310"/>
      <c r="F428" s="320"/>
      <c r="G428" s="209"/>
      <c r="H428" s="312"/>
      <c r="I428" s="313"/>
    </row>
    <row r="429" spans="2:9">
      <c r="B429" s="309"/>
      <c r="C429" s="310"/>
      <c r="D429" s="311"/>
      <c r="E429" s="310"/>
      <c r="F429" s="320"/>
      <c r="G429" s="209"/>
      <c r="H429" s="312"/>
      <c r="I429" s="313"/>
    </row>
    <row r="430" spans="2:9">
      <c r="B430" s="309"/>
      <c r="C430" s="310"/>
      <c r="D430" s="311"/>
      <c r="E430" s="310"/>
      <c r="F430" s="320"/>
      <c r="G430" s="209"/>
      <c r="H430" s="312"/>
      <c r="I430" s="313"/>
    </row>
    <row r="431" spans="2:9">
      <c r="B431" s="309"/>
      <c r="C431" s="310"/>
      <c r="D431" s="311"/>
      <c r="E431" s="310"/>
      <c r="F431" s="320"/>
      <c r="G431" s="209"/>
      <c r="H431" s="312"/>
      <c r="I431" s="313"/>
    </row>
    <row r="432" spans="2:9">
      <c r="B432" s="309"/>
      <c r="C432" s="310"/>
      <c r="D432" s="311"/>
      <c r="E432" s="310"/>
      <c r="F432" s="320"/>
      <c r="G432" s="209"/>
      <c r="H432" s="312"/>
      <c r="I432" s="313"/>
    </row>
    <row r="433" spans="2:9">
      <c r="B433" s="309"/>
      <c r="C433" s="310"/>
      <c r="D433" s="311"/>
      <c r="E433" s="310"/>
      <c r="F433" s="320"/>
      <c r="G433" s="209"/>
      <c r="H433" s="312"/>
      <c r="I433" s="313"/>
    </row>
    <row r="434" spans="2:9">
      <c r="B434" s="309"/>
      <c r="C434" s="310"/>
      <c r="D434" s="311"/>
      <c r="E434" s="310"/>
      <c r="F434" s="320"/>
      <c r="G434" s="209"/>
      <c r="H434" s="312"/>
      <c r="I434" s="313"/>
    </row>
    <row r="435" spans="2:9">
      <c r="B435" s="309"/>
      <c r="C435" s="310"/>
      <c r="D435" s="311"/>
      <c r="E435" s="310"/>
      <c r="F435" s="320"/>
      <c r="G435" s="209"/>
      <c r="H435" s="312"/>
      <c r="I435" s="313"/>
    </row>
    <row r="436" spans="2:9">
      <c r="B436" s="309"/>
      <c r="C436" s="310"/>
      <c r="D436" s="311"/>
      <c r="E436" s="310"/>
      <c r="F436" s="320"/>
      <c r="G436" s="209"/>
      <c r="H436" s="312"/>
      <c r="I436" s="313"/>
    </row>
    <row r="437" spans="2:9">
      <c r="B437" s="309"/>
      <c r="C437" s="310"/>
      <c r="D437" s="311"/>
      <c r="E437" s="310"/>
      <c r="F437" s="320"/>
      <c r="G437" s="209"/>
      <c r="H437" s="312"/>
      <c r="I437" s="313"/>
    </row>
    <row r="438" spans="2:9">
      <c r="B438" s="309"/>
      <c r="C438" s="310"/>
      <c r="D438" s="311"/>
      <c r="E438" s="310"/>
      <c r="F438" s="320"/>
      <c r="G438" s="209"/>
      <c r="H438" s="312"/>
      <c r="I438" s="313"/>
    </row>
    <row r="439" spans="2:9">
      <c r="B439" s="309"/>
      <c r="C439" s="310"/>
      <c r="D439" s="311"/>
      <c r="E439" s="310"/>
      <c r="F439" s="320"/>
      <c r="G439" s="209"/>
      <c r="H439" s="312"/>
      <c r="I439" s="313"/>
    </row>
    <row r="440" spans="2:9">
      <c r="B440" s="309"/>
      <c r="C440" s="310"/>
      <c r="D440" s="311"/>
      <c r="E440" s="310"/>
      <c r="F440" s="320"/>
      <c r="G440" s="209"/>
      <c r="H440" s="312"/>
      <c r="I440" s="313"/>
    </row>
    <row r="441" spans="2:9">
      <c r="B441" s="309"/>
      <c r="C441" s="310"/>
      <c r="D441" s="311"/>
      <c r="E441" s="310"/>
      <c r="F441" s="320"/>
      <c r="G441" s="209"/>
      <c r="H441" s="312"/>
      <c r="I441" s="313"/>
    </row>
    <row r="442" spans="2:9">
      <c r="B442" s="309"/>
      <c r="C442" s="310"/>
      <c r="D442" s="311"/>
      <c r="E442" s="310"/>
      <c r="F442" s="320"/>
      <c r="G442" s="209"/>
      <c r="H442" s="312"/>
      <c r="I442" s="313"/>
    </row>
    <row r="443" spans="2:9">
      <c r="B443" s="309"/>
      <c r="C443" s="310"/>
      <c r="D443" s="311"/>
      <c r="E443" s="310"/>
      <c r="F443" s="320"/>
      <c r="G443" s="209"/>
      <c r="H443" s="312"/>
      <c r="I443" s="313"/>
    </row>
    <row r="444" spans="2:9">
      <c r="B444" s="309"/>
      <c r="C444" s="310"/>
      <c r="D444" s="311"/>
      <c r="E444" s="310"/>
      <c r="F444" s="320"/>
      <c r="G444" s="209"/>
      <c r="H444" s="312"/>
      <c r="I444" s="313"/>
    </row>
    <row r="445" spans="2:9">
      <c r="B445" s="309"/>
      <c r="C445" s="310"/>
      <c r="D445" s="311"/>
      <c r="E445" s="310"/>
      <c r="F445" s="320"/>
      <c r="G445" s="209"/>
      <c r="H445" s="312"/>
      <c r="I445" s="313"/>
    </row>
    <row r="446" spans="2:9">
      <c r="B446" s="309"/>
      <c r="C446" s="310"/>
      <c r="D446" s="311"/>
      <c r="E446" s="310"/>
      <c r="F446" s="320"/>
      <c r="G446" s="209"/>
      <c r="H446" s="312"/>
      <c r="I446" s="313"/>
    </row>
    <row r="447" spans="2:9">
      <c r="B447" s="309"/>
      <c r="C447" s="310"/>
      <c r="D447" s="311"/>
      <c r="E447" s="310"/>
      <c r="F447" s="320"/>
      <c r="G447" s="209"/>
      <c r="H447" s="312"/>
      <c r="I447" s="313"/>
    </row>
    <row r="448" spans="2:9">
      <c r="B448" s="309"/>
      <c r="C448" s="310"/>
      <c r="D448" s="311"/>
      <c r="E448" s="310"/>
      <c r="F448" s="320"/>
      <c r="G448" s="209"/>
      <c r="H448" s="312"/>
      <c r="I448" s="313"/>
    </row>
    <row r="449" spans="2:9">
      <c r="B449" s="309"/>
      <c r="C449" s="310"/>
      <c r="D449" s="311"/>
      <c r="E449" s="310"/>
      <c r="F449" s="320"/>
      <c r="G449" s="209"/>
      <c r="H449" s="312"/>
      <c r="I449" s="313"/>
    </row>
    <row r="450" spans="2:9">
      <c r="B450" s="309"/>
      <c r="C450" s="310"/>
      <c r="D450" s="311"/>
      <c r="E450" s="310"/>
      <c r="F450" s="320"/>
      <c r="G450" s="209"/>
      <c r="H450" s="312"/>
      <c r="I450" s="313"/>
    </row>
    <row r="451" spans="2:9">
      <c r="B451" s="309"/>
      <c r="C451" s="310"/>
      <c r="D451" s="311"/>
      <c r="E451" s="310"/>
      <c r="F451" s="320"/>
      <c r="G451" s="209"/>
      <c r="H451" s="312"/>
      <c r="I451" s="313"/>
    </row>
    <row r="452" spans="2:9">
      <c r="B452" s="309"/>
      <c r="C452" s="310"/>
      <c r="D452" s="311"/>
      <c r="E452" s="310"/>
      <c r="F452" s="320"/>
      <c r="G452" s="209"/>
      <c r="H452" s="312"/>
      <c r="I452" s="313"/>
    </row>
    <row r="453" spans="2:9">
      <c r="B453" s="309"/>
      <c r="C453" s="310"/>
      <c r="D453" s="311"/>
      <c r="E453" s="310"/>
      <c r="F453" s="320"/>
      <c r="G453" s="209"/>
      <c r="H453" s="312"/>
      <c r="I453" s="313"/>
    </row>
    <row r="454" spans="2:9">
      <c r="B454" s="309"/>
      <c r="C454" s="310"/>
      <c r="D454" s="311"/>
      <c r="E454" s="310"/>
      <c r="F454" s="320"/>
      <c r="G454" s="209"/>
      <c r="H454" s="312"/>
      <c r="I454" s="313"/>
    </row>
    <row r="455" spans="2:9">
      <c r="B455" s="309"/>
      <c r="C455" s="310"/>
      <c r="D455" s="311"/>
      <c r="E455" s="310"/>
      <c r="F455" s="320"/>
      <c r="G455" s="209"/>
      <c r="H455" s="312"/>
      <c r="I455" s="313"/>
    </row>
    <row r="456" spans="2:9">
      <c r="B456" s="309"/>
      <c r="C456" s="310"/>
      <c r="D456" s="311"/>
      <c r="E456" s="310"/>
      <c r="F456" s="320"/>
      <c r="G456" s="209"/>
      <c r="H456" s="312"/>
      <c r="I456" s="313"/>
    </row>
    <row r="457" spans="2:9">
      <c r="B457" s="309"/>
      <c r="C457" s="310"/>
      <c r="D457" s="311"/>
      <c r="E457" s="310"/>
      <c r="F457" s="320"/>
      <c r="G457" s="209"/>
      <c r="H457" s="312"/>
      <c r="I457" s="313"/>
    </row>
    <row r="458" spans="2:9">
      <c r="B458" s="309"/>
      <c r="C458" s="310"/>
      <c r="D458" s="311"/>
      <c r="E458" s="310"/>
      <c r="F458" s="320"/>
      <c r="G458" s="209"/>
      <c r="H458" s="312"/>
      <c r="I458" s="313"/>
    </row>
    <row r="459" spans="2:9">
      <c r="B459" s="309"/>
      <c r="C459" s="310"/>
      <c r="D459" s="311"/>
      <c r="E459" s="310"/>
      <c r="F459" s="320"/>
      <c r="G459" s="209"/>
      <c r="H459" s="312"/>
      <c r="I459" s="313"/>
    </row>
    <row r="460" spans="2:9">
      <c r="B460" s="309"/>
      <c r="C460" s="310"/>
      <c r="D460" s="311"/>
      <c r="E460" s="310"/>
      <c r="F460" s="320"/>
      <c r="G460" s="209"/>
      <c r="H460" s="312"/>
      <c r="I460" s="313"/>
    </row>
    <row r="461" spans="2:9">
      <c r="B461" s="309"/>
      <c r="C461" s="310"/>
      <c r="D461" s="311"/>
      <c r="E461" s="310"/>
      <c r="F461" s="320"/>
      <c r="G461" s="209"/>
      <c r="H461" s="312"/>
      <c r="I461" s="313"/>
    </row>
    <row r="462" spans="2:9">
      <c r="B462" s="309"/>
      <c r="C462" s="310"/>
      <c r="D462" s="311"/>
      <c r="E462" s="310"/>
      <c r="F462" s="320"/>
      <c r="G462" s="209"/>
      <c r="H462" s="312"/>
      <c r="I462" s="313"/>
    </row>
    <row r="463" spans="2:9">
      <c r="B463" s="309"/>
      <c r="C463" s="310"/>
      <c r="D463" s="311"/>
      <c r="E463" s="310"/>
      <c r="F463" s="320"/>
      <c r="G463" s="209"/>
      <c r="H463" s="312"/>
      <c r="I463" s="313"/>
    </row>
    <row r="464" spans="2:9">
      <c r="B464" s="309"/>
      <c r="C464" s="310"/>
      <c r="D464" s="311"/>
      <c r="E464" s="310"/>
      <c r="F464" s="320"/>
      <c r="G464" s="209"/>
      <c r="H464" s="312"/>
      <c r="I464" s="313"/>
    </row>
    <row r="465" spans="2:9">
      <c r="B465" s="309"/>
      <c r="C465" s="310"/>
      <c r="D465" s="311"/>
      <c r="E465" s="310"/>
      <c r="F465" s="320"/>
      <c r="G465" s="209"/>
      <c r="H465" s="312"/>
      <c r="I465" s="313"/>
    </row>
    <row r="466" spans="2:9">
      <c r="B466" s="309"/>
      <c r="C466" s="310"/>
      <c r="D466" s="311"/>
      <c r="E466" s="310"/>
      <c r="F466" s="320"/>
      <c r="G466" s="209"/>
      <c r="H466" s="312"/>
      <c r="I466" s="313"/>
    </row>
    <row r="467" spans="2:9">
      <c r="B467" s="309"/>
      <c r="C467" s="310"/>
      <c r="D467" s="311"/>
      <c r="E467" s="310"/>
      <c r="F467" s="320"/>
      <c r="G467" s="209"/>
      <c r="H467" s="312"/>
      <c r="I467" s="313"/>
    </row>
    <row r="468" spans="2:9">
      <c r="B468" s="309"/>
      <c r="C468" s="310"/>
      <c r="D468" s="311"/>
      <c r="E468" s="310"/>
      <c r="F468" s="320"/>
      <c r="G468" s="209"/>
      <c r="H468" s="312"/>
      <c r="I468" s="313"/>
    </row>
    <row r="469" spans="2:9">
      <c r="B469" s="309"/>
      <c r="C469" s="310"/>
      <c r="D469" s="311"/>
      <c r="E469" s="310"/>
      <c r="F469" s="320"/>
      <c r="G469" s="209"/>
      <c r="H469" s="312"/>
      <c r="I469" s="313"/>
    </row>
    <row r="470" spans="2:9">
      <c r="B470" s="309"/>
      <c r="C470" s="310"/>
      <c r="D470" s="311"/>
      <c r="E470" s="310"/>
      <c r="F470" s="320"/>
      <c r="G470" s="209"/>
      <c r="H470" s="312"/>
      <c r="I470" s="313"/>
    </row>
    <row r="471" spans="2:9">
      <c r="B471" s="309"/>
      <c r="C471" s="310"/>
      <c r="D471" s="311"/>
      <c r="E471" s="310"/>
      <c r="F471" s="320"/>
      <c r="G471" s="209"/>
      <c r="H471" s="312"/>
      <c r="I471" s="313"/>
    </row>
    <row r="472" spans="2:9">
      <c r="B472" s="309"/>
      <c r="C472" s="310"/>
      <c r="D472" s="311"/>
      <c r="E472" s="310"/>
      <c r="F472" s="320"/>
      <c r="G472" s="209"/>
      <c r="H472" s="312"/>
      <c r="I472" s="313"/>
    </row>
    <row r="473" spans="2:9">
      <c r="B473" s="309"/>
      <c r="C473" s="310"/>
      <c r="D473" s="311"/>
      <c r="E473" s="310"/>
      <c r="F473" s="320"/>
      <c r="G473" s="209"/>
      <c r="H473" s="312"/>
      <c r="I473" s="313"/>
    </row>
    <row r="474" spans="2:9">
      <c r="B474" s="309"/>
      <c r="C474" s="310"/>
      <c r="D474" s="311"/>
      <c r="E474" s="310"/>
      <c r="F474" s="320"/>
      <c r="G474" s="209"/>
      <c r="H474" s="312"/>
      <c r="I474" s="313"/>
    </row>
    <row r="475" spans="2:9">
      <c r="B475" s="309"/>
      <c r="C475" s="310"/>
      <c r="D475" s="311"/>
      <c r="E475" s="310"/>
      <c r="F475" s="320"/>
      <c r="G475" s="209"/>
      <c r="H475" s="312"/>
      <c r="I475" s="313"/>
    </row>
    <row r="476" spans="2:9">
      <c r="B476" s="309"/>
      <c r="C476" s="310"/>
      <c r="D476" s="311"/>
      <c r="E476" s="310"/>
      <c r="F476" s="320"/>
      <c r="G476" s="209"/>
      <c r="H476" s="312"/>
      <c r="I476" s="313"/>
    </row>
    <row r="477" spans="2:9">
      <c r="B477" s="309"/>
      <c r="C477" s="310"/>
      <c r="D477" s="311"/>
      <c r="E477" s="310"/>
      <c r="F477" s="320"/>
      <c r="G477" s="209"/>
      <c r="H477" s="312"/>
      <c r="I477" s="313"/>
    </row>
    <row r="478" spans="2:9">
      <c r="B478" s="309"/>
      <c r="C478" s="310"/>
      <c r="D478" s="311"/>
      <c r="E478" s="310"/>
      <c r="F478" s="320"/>
      <c r="G478" s="209"/>
      <c r="H478" s="312"/>
      <c r="I478" s="313"/>
    </row>
    <row r="479" spans="2:9">
      <c r="B479" s="309"/>
      <c r="C479" s="310"/>
      <c r="D479" s="311"/>
      <c r="E479" s="310"/>
      <c r="F479" s="320"/>
      <c r="G479" s="209"/>
      <c r="H479" s="312"/>
      <c r="I479" s="313"/>
    </row>
    <row r="480" spans="2:9">
      <c r="B480" s="309"/>
      <c r="C480" s="310"/>
      <c r="D480" s="311"/>
      <c r="E480" s="310"/>
      <c r="F480" s="320"/>
      <c r="G480" s="209"/>
      <c r="H480" s="312"/>
      <c r="I480" s="313"/>
    </row>
    <row r="481" spans="2:9">
      <c r="B481" s="309"/>
      <c r="C481" s="310"/>
      <c r="D481" s="311"/>
      <c r="E481" s="310"/>
      <c r="F481" s="320"/>
      <c r="G481" s="209"/>
      <c r="H481" s="312"/>
      <c r="I481" s="313"/>
    </row>
    <row r="482" spans="2:9">
      <c r="B482" s="309"/>
      <c r="C482" s="310"/>
      <c r="D482" s="311"/>
      <c r="E482" s="310"/>
      <c r="F482" s="320"/>
      <c r="G482" s="209"/>
      <c r="H482" s="312"/>
      <c r="I482" s="313"/>
    </row>
    <row r="483" spans="2:9">
      <c r="B483" s="309"/>
      <c r="C483" s="310"/>
      <c r="D483" s="311"/>
      <c r="E483" s="310"/>
      <c r="F483" s="320"/>
      <c r="G483" s="209"/>
      <c r="H483" s="312"/>
      <c r="I483" s="313"/>
    </row>
    <row r="484" spans="2:9">
      <c r="B484" s="309"/>
      <c r="C484" s="310"/>
      <c r="D484" s="311"/>
      <c r="E484" s="310"/>
      <c r="F484" s="320"/>
      <c r="G484" s="209"/>
      <c r="H484" s="312"/>
      <c r="I484" s="313"/>
    </row>
    <row r="485" spans="2:9">
      <c r="B485" s="309"/>
      <c r="C485" s="310"/>
      <c r="D485" s="311"/>
      <c r="E485" s="310"/>
      <c r="F485" s="320"/>
      <c r="G485" s="209"/>
      <c r="H485" s="312"/>
      <c r="I485" s="313"/>
    </row>
    <row r="486" spans="2:9">
      <c r="B486" s="309"/>
      <c r="C486" s="310"/>
      <c r="D486" s="311"/>
      <c r="E486" s="310"/>
      <c r="F486" s="320"/>
      <c r="G486" s="209"/>
      <c r="H486" s="312"/>
      <c r="I486" s="313"/>
    </row>
    <row r="487" spans="2:9">
      <c r="B487" s="309"/>
      <c r="C487" s="310"/>
      <c r="D487" s="311"/>
      <c r="E487" s="310"/>
      <c r="F487" s="320"/>
      <c r="G487" s="209"/>
      <c r="H487" s="312"/>
      <c r="I487" s="313"/>
    </row>
    <row r="488" spans="2:9">
      <c r="B488" s="309"/>
      <c r="C488" s="310"/>
      <c r="D488" s="311"/>
      <c r="E488" s="310"/>
      <c r="F488" s="320"/>
      <c r="G488" s="209"/>
      <c r="H488" s="312"/>
      <c r="I488" s="31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VO871"/>
  <sheetViews>
    <sheetView zoomScale="90" zoomScaleNormal="90" workbookViewId="0">
      <selection activeCell="B696" sqref="B696:B808"/>
    </sheetView>
  </sheetViews>
  <sheetFormatPr baseColWidth="10" defaultRowHeight="12.75"/>
  <cols>
    <col min="1" max="1" width="22.140625" bestFit="1" customWidth="1"/>
    <col min="2" max="2" width="33.140625" bestFit="1" customWidth="1"/>
    <col min="3" max="4" width="14.42578125" bestFit="1" customWidth="1"/>
    <col min="5" max="6" width="14.140625" bestFit="1" customWidth="1"/>
    <col min="7" max="7" width="14.42578125" bestFit="1" customWidth="1"/>
    <col min="8" max="9" width="14.140625" bestFit="1" customWidth="1"/>
    <col min="10" max="10" width="16" bestFit="1" customWidth="1"/>
    <col min="11" max="11" width="14.140625" bestFit="1" customWidth="1"/>
    <col min="12" max="12" width="15.28515625" bestFit="1" customWidth="1"/>
    <col min="13" max="13" width="14.7109375" customWidth="1"/>
    <col min="14" max="14" width="14.42578125" bestFit="1" customWidth="1"/>
    <col min="15" max="15" width="14.140625" bestFit="1" customWidth="1"/>
    <col min="16" max="586" width="14.7109375" customWidth="1"/>
  </cols>
  <sheetData>
    <row r="1" spans="1:587" ht="12.75" customHeight="1">
      <c r="A1" s="177" t="s">
        <v>30</v>
      </c>
      <c r="B1" s="364" t="s">
        <v>572</v>
      </c>
      <c r="C1" s="365"/>
      <c r="D1" s="365"/>
      <c r="E1" s="365"/>
      <c r="F1" s="365"/>
      <c r="G1" s="365"/>
      <c r="H1" s="365"/>
      <c r="I1" s="365"/>
      <c r="J1" s="366"/>
      <c r="K1" s="364" t="s">
        <v>605</v>
      </c>
      <c r="L1" s="365"/>
      <c r="M1" s="365"/>
      <c r="N1" s="365"/>
      <c r="O1" s="365"/>
      <c r="P1" s="365"/>
      <c r="Q1" s="365"/>
      <c r="R1" s="365"/>
      <c r="S1" s="366"/>
      <c r="T1" s="364" t="s">
        <v>612</v>
      </c>
      <c r="U1" s="365"/>
      <c r="V1" s="365"/>
      <c r="W1" s="365"/>
      <c r="X1" s="365"/>
      <c r="Y1" s="365"/>
      <c r="Z1" s="365"/>
      <c r="AA1" s="365"/>
      <c r="AB1" s="366"/>
      <c r="AC1" s="364" t="s">
        <v>614</v>
      </c>
      <c r="AD1" s="365"/>
      <c r="AE1" s="365"/>
      <c r="AF1" s="365"/>
      <c r="AG1" s="365"/>
      <c r="AH1" s="365"/>
      <c r="AI1" s="365"/>
      <c r="AJ1" s="365"/>
      <c r="AK1" s="366"/>
      <c r="AL1" s="364" t="s">
        <v>616</v>
      </c>
      <c r="AM1" s="365"/>
      <c r="AN1" s="365"/>
      <c r="AO1" s="365"/>
      <c r="AP1" s="365"/>
      <c r="AQ1" s="365"/>
      <c r="AR1" s="365"/>
      <c r="AS1" s="365"/>
      <c r="AT1" s="366"/>
      <c r="AU1" s="364" t="s">
        <v>617</v>
      </c>
      <c r="AV1" s="365"/>
      <c r="AW1" s="365"/>
      <c r="AX1" s="365"/>
      <c r="AY1" s="365"/>
      <c r="AZ1" s="365"/>
      <c r="BA1" s="365"/>
      <c r="BB1" s="365"/>
      <c r="BC1" s="366"/>
      <c r="BD1" s="364" t="s">
        <v>618</v>
      </c>
      <c r="BE1" s="365"/>
      <c r="BF1" s="365"/>
      <c r="BG1" s="365"/>
      <c r="BH1" s="365"/>
      <c r="BI1" s="365"/>
      <c r="BJ1" s="365"/>
      <c r="BK1" s="365"/>
      <c r="BL1" s="366"/>
      <c r="BM1" s="364" t="s">
        <v>620</v>
      </c>
      <c r="BN1" s="365"/>
      <c r="BO1" s="365"/>
      <c r="BP1" s="365"/>
      <c r="BQ1" s="365"/>
      <c r="BR1" s="365"/>
      <c r="BS1" s="365"/>
      <c r="BT1" s="365"/>
      <c r="BU1" s="366"/>
      <c r="BV1" s="364" t="s">
        <v>624</v>
      </c>
      <c r="BW1" s="365"/>
      <c r="BX1" s="365"/>
      <c r="BY1" s="365"/>
      <c r="BZ1" s="365"/>
      <c r="CA1" s="365"/>
      <c r="CB1" s="365"/>
      <c r="CC1" s="365"/>
      <c r="CD1" s="366"/>
      <c r="CE1" s="364" t="s">
        <v>625</v>
      </c>
      <c r="CF1" s="365"/>
      <c r="CG1" s="365"/>
      <c r="CH1" s="365"/>
      <c r="CI1" s="365"/>
      <c r="CJ1" s="365"/>
      <c r="CK1" s="365"/>
      <c r="CL1" s="365"/>
      <c r="CM1" s="366"/>
      <c r="CN1" s="364" t="s">
        <v>628</v>
      </c>
      <c r="CO1" s="365"/>
      <c r="CP1" s="365"/>
      <c r="CQ1" s="365"/>
      <c r="CR1" s="365"/>
      <c r="CS1" s="365"/>
      <c r="CT1" s="365"/>
      <c r="CU1" s="365"/>
      <c r="CV1" s="366"/>
      <c r="CW1" s="364" t="s">
        <v>632</v>
      </c>
      <c r="CX1" s="365"/>
      <c r="CY1" s="365"/>
      <c r="CZ1" s="365"/>
      <c r="DA1" s="365"/>
      <c r="DB1" s="365"/>
      <c r="DC1" s="365"/>
      <c r="DD1" s="365"/>
      <c r="DE1" s="366"/>
      <c r="DF1" s="364" t="s">
        <v>635</v>
      </c>
      <c r="DG1" s="365"/>
      <c r="DH1" s="365"/>
      <c r="DI1" s="365"/>
      <c r="DJ1" s="365"/>
      <c r="DK1" s="365"/>
      <c r="DL1" s="365"/>
      <c r="DM1" s="365"/>
      <c r="DN1" s="366"/>
      <c r="DO1" s="364" t="s">
        <v>572</v>
      </c>
      <c r="DP1" s="365"/>
      <c r="DQ1" s="365"/>
      <c r="DR1" s="365"/>
      <c r="DS1" s="365"/>
      <c r="DT1" s="365"/>
      <c r="DU1" s="365"/>
      <c r="DV1" s="365"/>
      <c r="DW1" s="366"/>
      <c r="DX1" s="364" t="s">
        <v>605</v>
      </c>
      <c r="DY1" s="365"/>
      <c r="DZ1" s="365"/>
      <c r="EA1" s="365"/>
      <c r="EB1" s="365"/>
      <c r="EC1" s="365"/>
      <c r="ED1" s="365"/>
      <c r="EE1" s="365"/>
      <c r="EF1" s="366"/>
      <c r="EG1" s="364" t="s">
        <v>612</v>
      </c>
      <c r="EH1" s="365"/>
      <c r="EI1" s="365"/>
      <c r="EJ1" s="365"/>
      <c r="EK1" s="365"/>
      <c r="EL1" s="365"/>
      <c r="EM1" s="365"/>
      <c r="EN1" s="365"/>
      <c r="EO1" s="366"/>
      <c r="EP1" s="364" t="s">
        <v>614</v>
      </c>
      <c r="EQ1" s="365"/>
      <c r="ER1" s="365"/>
      <c r="ES1" s="365"/>
      <c r="ET1" s="365"/>
      <c r="EU1" s="365"/>
      <c r="EV1" s="365"/>
      <c r="EW1" s="365"/>
      <c r="EX1" s="366"/>
      <c r="EY1" s="364" t="s">
        <v>616</v>
      </c>
      <c r="EZ1" s="365"/>
      <c r="FA1" s="365"/>
      <c r="FB1" s="365"/>
      <c r="FC1" s="365"/>
      <c r="FD1" s="365"/>
      <c r="FE1" s="365"/>
      <c r="FF1" s="365"/>
      <c r="FG1" s="366"/>
      <c r="FH1" s="364" t="s">
        <v>617</v>
      </c>
      <c r="FI1" s="365"/>
      <c r="FJ1" s="365"/>
      <c r="FK1" s="365"/>
      <c r="FL1" s="365"/>
      <c r="FM1" s="365"/>
      <c r="FN1" s="365"/>
      <c r="FO1" s="365"/>
      <c r="FP1" s="366"/>
      <c r="FQ1" s="364" t="s">
        <v>618</v>
      </c>
      <c r="FR1" s="365"/>
      <c r="FS1" s="365"/>
      <c r="FT1" s="365"/>
      <c r="FU1" s="365"/>
      <c r="FV1" s="365"/>
      <c r="FW1" s="365"/>
      <c r="FX1" s="365"/>
      <c r="FY1" s="366"/>
      <c r="FZ1" s="364" t="s">
        <v>620</v>
      </c>
      <c r="GA1" s="365"/>
      <c r="GB1" s="365"/>
      <c r="GC1" s="365"/>
      <c r="GD1" s="365"/>
      <c r="GE1" s="365"/>
      <c r="GF1" s="365"/>
      <c r="GG1" s="365"/>
      <c r="GH1" s="366"/>
      <c r="GI1" s="364" t="s">
        <v>624</v>
      </c>
      <c r="GJ1" s="365"/>
      <c r="GK1" s="365"/>
      <c r="GL1" s="365"/>
      <c r="GM1" s="365"/>
      <c r="GN1" s="365"/>
      <c r="GO1" s="365"/>
      <c r="GP1" s="365"/>
      <c r="GQ1" s="366"/>
      <c r="GR1" s="364" t="s">
        <v>625</v>
      </c>
      <c r="GS1" s="365"/>
      <c r="GT1" s="365"/>
      <c r="GU1" s="365"/>
      <c r="GV1" s="365"/>
      <c r="GW1" s="365"/>
      <c r="GX1" s="365"/>
      <c r="GY1" s="365"/>
      <c r="GZ1" s="366"/>
      <c r="HA1" s="364" t="s">
        <v>628</v>
      </c>
      <c r="HB1" s="365"/>
      <c r="HC1" s="365"/>
      <c r="HD1" s="365"/>
      <c r="HE1" s="365"/>
      <c r="HF1" s="365"/>
      <c r="HG1" s="365"/>
      <c r="HH1" s="365"/>
      <c r="HI1" s="366"/>
      <c r="HJ1" s="364" t="s">
        <v>632</v>
      </c>
      <c r="HK1" s="365"/>
      <c r="HL1" s="365"/>
      <c r="HM1" s="365"/>
      <c r="HN1" s="365"/>
      <c r="HO1" s="365"/>
      <c r="HP1" s="365"/>
      <c r="HQ1" s="365"/>
      <c r="HR1" s="366"/>
      <c r="HS1" s="364" t="s">
        <v>635</v>
      </c>
      <c r="HT1" s="365"/>
      <c r="HU1" s="365"/>
      <c r="HV1" s="365"/>
      <c r="HW1" s="365"/>
      <c r="HX1" s="365"/>
      <c r="HY1" s="365"/>
      <c r="HZ1" s="365"/>
      <c r="IA1" s="366"/>
      <c r="IB1" s="364" t="s">
        <v>572</v>
      </c>
      <c r="IC1" s="365"/>
      <c r="ID1" s="365"/>
      <c r="IE1" s="365"/>
      <c r="IF1" s="365"/>
      <c r="IG1" s="365"/>
      <c r="IH1" s="365"/>
      <c r="II1" s="365"/>
      <c r="IJ1" s="366"/>
      <c r="IK1" s="364" t="s">
        <v>605</v>
      </c>
      <c r="IL1" s="365"/>
      <c r="IM1" s="365"/>
      <c r="IN1" s="365"/>
      <c r="IO1" s="365"/>
      <c r="IP1" s="365"/>
      <c r="IQ1" s="365"/>
      <c r="IR1" s="365"/>
      <c r="IS1" s="366"/>
      <c r="IT1" s="364" t="s">
        <v>612</v>
      </c>
      <c r="IU1" s="365"/>
      <c r="IV1" s="365"/>
      <c r="IW1" s="365"/>
      <c r="IX1" s="365"/>
      <c r="IY1" s="365"/>
      <c r="IZ1" s="365"/>
      <c r="JA1" s="365"/>
      <c r="JB1" s="366"/>
      <c r="JC1" s="364" t="s">
        <v>614</v>
      </c>
      <c r="JD1" s="365"/>
      <c r="JE1" s="365"/>
      <c r="JF1" s="365"/>
      <c r="JG1" s="365"/>
      <c r="JH1" s="365"/>
      <c r="JI1" s="365"/>
      <c r="JJ1" s="365"/>
      <c r="JK1" s="366"/>
      <c r="JL1" s="364" t="s">
        <v>616</v>
      </c>
      <c r="JM1" s="365"/>
      <c r="JN1" s="365"/>
      <c r="JO1" s="365"/>
      <c r="JP1" s="365"/>
      <c r="JQ1" s="365"/>
      <c r="JR1" s="365"/>
      <c r="JS1" s="365"/>
      <c r="JT1" s="366"/>
      <c r="JU1" s="364" t="s">
        <v>617</v>
      </c>
      <c r="JV1" s="365"/>
      <c r="JW1" s="365"/>
      <c r="JX1" s="365"/>
      <c r="JY1" s="365"/>
      <c r="JZ1" s="365"/>
      <c r="KA1" s="365"/>
      <c r="KB1" s="365"/>
      <c r="KC1" s="366"/>
      <c r="KD1" s="364" t="s">
        <v>618</v>
      </c>
      <c r="KE1" s="365"/>
      <c r="KF1" s="365"/>
      <c r="KG1" s="365"/>
      <c r="KH1" s="365"/>
      <c r="KI1" s="365"/>
      <c r="KJ1" s="365"/>
      <c r="KK1" s="365"/>
      <c r="KL1" s="366"/>
      <c r="KM1" s="364" t="s">
        <v>620</v>
      </c>
      <c r="KN1" s="365"/>
      <c r="KO1" s="365"/>
      <c r="KP1" s="365"/>
      <c r="KQ1" s="365"/>
      <c r="KR1" s="365"/>
      <c r="KS1" s="365"/>
      <c r="KT1" s="365"/>
      <c r="KU1" s="366"/>
      <c r="KV1" s="364" t="s">
        <v>624</v>
      </c>
      <c r="KW1" s="365"/>
      <c r="KX1" s="365"/>
      <c r="KY1" s="365"/>
      <c r="KZ1" s="365"/>
      <c r="LA1" s="365"/>
      <c r="LB1" s="365"/>
      <c r="LC1" s="365"/>
      <c r="LD1" s="366"/>
      <c r="LE1" s="364" t="s">
        <v>625</v>
      </c>
      <c r="LF1" s="365"/>
      <c r="LG1" s="365"/>
      <c r="LH1" s="365"/>
      <c r="LI1" s="365"/>
      <c r="LJ1" s="365"/>
      <c r="LK1" s="365"/>
      <c r="LL1" s="365"/>
      <c r="LM1" s="366"/>
      <c r="LN1" s="364" t="s">
        <v>628</v>
      </c>
      <c r="LO1" s="365"/>
      <c r="LP1" s="365"/>
      <c r="LQ1" s="365"/>
      <c r="LR1" s="365"/>
      <c r="LS1" s="365"/>
      <c r="LT1" s="365"/>
      <c r="LU1" s="365"/>
      <c r="LV1" s="366"/>
      <c r="LW1" s="364" t="s">
        <v>632</v>
      </c>
      <c r="LX1" s="365"/>
      <c r="LY1" s="365"/>
      <c r="LZ1" s="365"/>
      <c r="MA1" s="365"/>
      <c r="MB1" s="365"/>
      <c r="MC1" s="365"/>
      <c r="MD1" s="365"/>
      <c r="ME1" s="366"/>
      <c r="MF1" s="364" t="s">
        <v>635</v>
      </c>
      <c r="MG1" s="365"/>
      <c r="MH1" s="365"/>
      <c r="MI1" s="365"/>
      <c r="MJ1" s="365"/>
      <c r="MK1" s="365"/>
      <c r="ML1" s="365"/>
      <c r="MM1" s="365"/>
      <c r="MN1" s="366"/>
      <c r="MO1" s="364" t="s">
        <v>572</v>
      </c>
      <c r="MP1" s="365"/>
      <c r="MQ1" s="365"/>
      <c r="MR1" s="365"/>
      <c r="MS1" s="365"/>
      <c r="MT1" s="365"/>
      <c r="MU1" s="365"/>
      <c r="MV1" s="365"/>
      <c r="MW1" s="366"/>
      <c r="MX1" s="364" t="s">
        <v>605</v>
      </c>
      <c r="MY1" s="365"/>
      <c r="MZ1" s="365"/>
      <c r="NA1" s="365"/>
      <c r="NB1" s="365"/>
      <c r="NC1" s="365"/>
      <c r="ND1" s="365"/>
      <c r="NE1" s="365"/>
      <c r="NF1" s="366"/>
      <c r="NG1" s="364" t="s">
        <v>612</v>
      </c>
      <c r="NH1" s="365"/>
      <c r="NI1" s="365"/>
      <c r="NJ1" s="365"/>
      <c r="NK1" s="365"/>
      <c r="NL1" s="365"/>
      <c r="NM1" s="365"/>
      <c r="NN1" s="365"/>
      <c r="NO1" s="366"/>
      <c r="NP1" s="364" t="s">
        <v>614</v>
      </c>
      <c r="NQ1" s="365"/>
      <c r="NR1" s="365"/>
      <c r="NS1" s="365"/>
      <c r="NT1" s="365"/>
      <c r="NU1" s="365"/>
      <c r="NV1" s="365"/>
      <c r="NW1" s="365"/>
      <c r="NX1" s="366"/>
      <c r="NY1" s="364" t="s">
        <v>616</v>
      </c>
      <c r="NZ1" s="365"/>
      <c r="OA1" s="365"/>
      <c r="OB1" s="365"/>
      <c r="OC1" s="365"/>
      <c r="OD1" s="365"/>
      <c r="OE1" s="365"/>
      <c r="OF1" s="365"/>
      <c r="OG1" s="366"/>
      <c r="OH1" s="364" t="s">
        <v>617</v>
      </c>
      <c r="OI1" s="365"/>
      <c r="OJ1" s="365"/>
      <c r="OK1" s="365"/>
      <c r="OL1" s="365"/>
      <c r="OM1" s="365"/>
      <c r="ON1" s="365"/>
      <c r="OO1" s="365"/>
      <c r="OP1" s="366"/>
      <c r="OQ1" s="364" t="s">
        <v>618</v>
      </c>
      <c r="OR1" s="365"/>
      <c r="OS1" s="365"/>
      <c r="OT1" s="365"/>
      <c r="OU1" s="365"/>
      <c r="OV1" s="365"/>
      <c r="OW1" s="365"/>
      <c r="OX1" s="365"/>
      <c r="OY1" s="366"/>
      <c r="OZ1" s="364" t="s">
        <v>620</v>
      </c>
      <c r="PA1" s="365"/>
      <c r="PB1" s="365"/>
      <c r="PC1" s="365"/>
      <c r="PD1" s="365"/>
      <c r="PE1" s="365"/>
      <c r="PF1" s="365"/>
      <c r="PG1" s="365"/>
      <c r="PH1" s="366"/>
      <c r="PI1" s="364" t="s">
        <v>624</v>
      </c>
      <c r="PJ1" s="365"/>
      <c r="PK1" s="365"/>
      <c r="PL1" s="365"/>
      <c r="PM1" s="365"/>
      <c r="PN1" s="365"/>
      <c r="PO1" s="365"/>
      <c r="PP1" s="365"/>
      <c r="PQ1" s="366"/>
      <c r="PR1" s="364" t="s">
        <v>625</v>
      </c>
      <c r="PS1" s="365"/>
      <c r="PT1" s="365"/>
      <c r="PU1" s="365"/>
      <c r="PV1" s="365"/>
      <c r="PW1" s="365"/>
      <c r="PX1" s="365"/>
      <c r="PY1" s="365"/>
      <c r="PZ1" s="366"/>
      <c r="QA1" s="364" t="s">
        <v>628</v>
      </c>
      <c r="QB1" s="365"/>
      <c r="QC1" s="365"/>
      <c r="QD1" s="365"/>
      <c r="QE1" s="365"/>
      <c r="QF1" s="365"/>
      <c r="QG1" s="365"/>
      <c r="QH1" s="365"/>
      <c r="QI1" s="366"/>
      <c r="QJ1" s="364" t="s">
        <v>632</v>
      </c>
      <c r="QK1" s="365"/>
      <c r="QL1" s="365"/>
      <c r="QM1" s="365"/>
      <c r="QN1" s="365"/>
      <c r="QO1" s="365"/>
      <c r="QP1" s="365"/>
      <c r="QQ1" s="365"/>
      <c r="QR1" s="366"/>
      <c r="QS1" s="364" t="s">
        <v>635</v>
      </c>
      <c r="QT1" s="365"/>
      <c r="QU1" s="365"/>
      <c r="QV1" s="365"/>
      <c r="QW1" s="365"/>
      <c r="QX1" s="365"/>
      <c r="QY1" s="365"/>
      <c r="QZ1" s="365"/>
      <c r="RA1" s="366"/>
      <c r="RB1" s="364" t="s">
        <v>572</v>
      </c>
      <c r="RC1" s="365"/>
      <c r="RD1" s="365"/>
      <c r="RE1" s="365"/>
      <c r="RF1" s="365"/>
      <c r="RG1" s="365"/>
      <c r="RH1" s="365"/>
      <c r="RI1" s="365"/>
      <c r="RJ1" s="366"/>
      <c r="RK1" s="364" t="s">
        <v>605</v>
      </c>
      <c r="RL1" s="365"/>
      <c r="RM1" s="365"/>
      <c r="RN1" s="365"/>
      <c r="RO1" s="365"/>
      <c r="RP1" s="365"/>
      <c r="RQ1" s="365"/>
      <c r="RR1" s="365"/>
      <c r="RS1" s="366"/>
      <c r="RT1" s="364" t="s">
        <v>612</v>
      </c>
      <c r="RU1" s="365"/>
      <c r="RV1" s="365"/>
      <c r="RW1" s="365"/>
      <c r="RX1" s="365"/>
      <c r="RY1" s="365"/>
      <c r="RZ1" s="365"/>
      <c r="SA1" s="365"/>
      <c r="SB1" s="366"/>
      <c r="SC1" s="364" t="s">
        <v>614</v>
      </c>
      <c r="SD1" s="365"/>
      <c r="SE1" s="365"/>
      <c r="SF1" s="365"/>
      <c r="SG1" s="365"/>
      <c r="SH1" s="365"/>
      <c r="SI1" s="365"/>
      <c r="SJ1" s="365"/>
      <c r="SK1" s="366"/>
      <c r="SL1" s="364" t="s">
        <v>616</v>
      </c>
      <c r="SM1" s="365"/>
      <c r="SN1" s="365"/>
      <c r="SO1" s="365"/>
      <c r="SP1" s="365"/>
      <c r="SQ1" s="365"/>
      <c r="SR1" s="365"/>
      <c r="SS1" s="365"/>
      <c r="ST1" s="366"/>
      <c r="SU1" s="364" t="s">
        <v>617</v>
      </c>
      <c r="SV1" s="365"/>
      <c r="SW1" s="365"/>
      <c r="SX1" s="365"/>
      <c r="SY1" s="365"/>
      <c r="SZ1" s="365"/>
      <c r="TA1" s="365"/>
      <c r="TB1" s="365"/>
      <c r="TC1" s="366"/>
      <c r="TD1" s="364" t="s">
        <v>618</v>
      </c>
      <c r="TE1" s="365"/>
      <c r="TF1" s="365"/>
      <c r="TG1" s="365"/>
      <c r="TH1" s="365"/>
      <c r="TI1" s="365"/>
      <c r="TJ1" s="365"/>
      <c r="TK1" s="365"/>
      <c r="TL1" s="366"/>
      <c r="TM1" s="364" t="s">
        <v>620</v>
      </c>
      <c r="TN1" s="365"/>
      <c r="TO1" s="365"/>
      <c r="TP1" s="365"/>
      <c r="TQ1" s="365"/>
      <c r="TR1" s="365"/>
      <c r="TS1" s="365"/>
      <c r="TT1" s="365"/>
      <c r="TU1" s="366"/>
      <c r="TV1" s="364" t="s">
        <v>624</v>
      </c>
      <c r="TW1" s="365"/>
      <c r="TX1" s="365"/>
      <c r="TY1" s="365"/>
      <c r="TZ1" s="365"/>
      <c r="UA1" s="365"/>
      <c r="UB1" s="365"/>
      <c r="UC1" s="365"/>
      <c r="UD1" s="366"/>
      <c r="UE1" s="364" t="s">
        <v>625</v>
      </c>
      <c r="UF1" s="365"/>
      <c r="UG1" s="365"/>
      <c r="UH1" s="365"/>
      <c r="UI1" s="365"/>
      <c r="UJ1" s="365"/>
      <c r="UK1" s="365"/>
      <c r="UL1" s="365"/>
      <c r="UM1" s="366"/>
      <c r="UN1" s="364" t="s">
        <v>628</v>
      </c>
      <c r="UO1" s="365"/>
      <c r="UP1" s="365"/>
      <c r="UQ1" s="365"/>
      <c r="UR1" s="365"/>
      <c r="US1" s="365"/>
      <c r="UT1" s="365"/>
      <c r="UU1" s="365"/>
      <c r="UV1" s="366"/>
      <c r="UW1" s="364" t="s">
        <v>632</v>
      </c>
      <c r="UX1" s="365"/>
      <c r="UY1" s="365"/>
      <c r="UZ1" s="365"/>
      <c r="VA1" s="365"/>
      <c r="VB1" s="365"/>
      <c r="VC1" s="365"/>
      <c r="VD1" s="365"/>
      <c r="VE1" s="366"/>
      <c r="VF1" s="364" t="s">
        <v>635</v>
      </c>
      <c r="VG1" s="365"/>
      <c r="VH1" s="365"/>
      <c r="VI1" s="365"/>
      <c r="VJ1" s="365"/>
      <c r="VK1" s="365"/>
      <c r="VL1" s="365"/>
      <c r="VM1" s="365"/>
      <c r="VN1" s="366"/>
      <c r="VO1" s="323"/>
    </row>
    <row r="2" spans="1:587">
      <c r="A2" s="177" t="s">
        <v>105</v>
      </c>
      <c r="B2" s="364" t="s">
        <v>98</v>
      </c>
      <c r="C2" s="365"/>
      <c r="D2" s="365"/>
      <c r="E2" s="365"/>
      <c r="F2" s="365"/>
      <c r="G2" s="365"/>
      <c r="H2" s="365"/>
      <c r="I2" s="365"/>
      <c r="J2" s="366"/>
      <c r="K2" s="364" t="s">
        <v>98</v>
      </c>
      <c r="L2" s="365"/>
      <c r="M2" s="365"/>
      <c r="N2" s="365"/>
      <c r="O2" s="365"/>
      <c r="P2" s="365"/>
      <c r="Q2" s="365"/>
      <c r="R2" s="365"/>
      <c r="S2" s="366"/>
      <c r="T2" s="364" t="s">
        <v>98</v>
      </c>
      <c r="U2" s="365"/>
      <c r="V2" s="365"/>
      <c r="W2" s="365"/>
      <c r="X2" s="365"/>
      <c r="Y2" s="365"/>
      <c r="Z2" s="365"/>
      <c r="AA2" s="365"/>
      <c r="AB2" s="366"/>
      <c r="AC2" s="364" t="s">
        <v>98</v>
      </c>
      <c r="AD2" s="365"/>
      <c r="AE2" s="365"/>
      <c r="AF2" s="365"/>
      <c r="AG2" s="365"/>
      <c r="AH2" s="365"/>
      <c r="AI2" s="365"/>
      <c r="AJ2" s="365"/>
      <c r="AK2" s="366"/>
      <c r="AL2" s="364" t="s">
        <v>98</v>
      </c>
      <c r="AM2" s="365"/>
      <c r="AN2" s="365"/>
      <c r="AO2" s="365"/>
      <c r="AP2" s="365"/>
      <c r="AQ2" s="365"/>
      <c r="AR2" s="365"/>
      <c r="AS2" s="365"/>
      <c r="AT2" s="366"/>
      <c r="AU2" s="364" t="s">
        <v>98</v>
      </c>
      <c r="AV2" s="365"/>
      <c r="AW2" s="365"/>
      <c r="AX2" s="365"/>
      <c r="AY2" s="365"/>
      <c r="AZ2" s="365"/>
      <c r="BA2" s="365"/>
      <c r="BB2" s="365"/>
      <c r="BC2" s="366"/>
      <c r="BD2" s="364" t="s">
        <v>98</v>
      </c>
      <c r="BE2" s="365"/>
      <c r="BF2" s="365"/>
      <c r="BG2" s="365"/>
      <c r="BH2" s="365"/>
      <c r="BI2" s="365"/>
      <c r="BJ2" s="365"/>
      <c r="BK2" s="365"/>
      <c r="BL2" s="366"/>
      <c r="BM2" s="364" t="s">
        <v>98</v>
      </c>
      <c r="BN2" s="365"/>
      <c r="BO2" s="365"/>
      <c r="BP2" s="365"/>
      <c r="BQ2" s="365"/>
      <c r="BR2" s="365"/>
      <c r="BS2" s="365"/>
      <c r="BT2" s="365"/>
      <c r="BU2" s="366"/>
      <c r="BV2" s="364" t="s">
        <v>98</v>
      </c>
      <c r="BW2" s="365"/>
      <c r="BX2" s="365"/>
      <c r="BY2" s="365"/>
      <c r="BZ2" s="365"/>
      <c r="CA2" s="365"/>
      <c r="CB2" s="365"/>
      <c r="CC2" s="365"/>
      <c r="CD2" s="366"/>
      <c r="CE2" s="364" t="s">
        <v>98</v>
      </c>
      <c r="CF2" s="365"/>
      <c r="CG2" s="365"/>
      <c r="CH2" s="365"/>
      <c r="CI2" s="365"/>
      <c r="CJ2" s="365"/>
      <c r="CK2" s="365"/>
      <c r="CL2" s="365"/>
      <c r="CM2" s="366"/>
      <c r="CN2" s="364" t="s">
        <v>98</v>
      </c>
      <c r="CO2" s="365"/>
      <c r="CP2" s="365"/>
      <c r="CQ2" s="365"/>
      <c r="CR2" s="365"/>
      <c r="CS2" s="365"/>
      <c r="CT2" s="365"/>
      <c r="CU2" s="365"/>
      <c r="CV2" s="366"/>
      <c r="CW2" s="364" t="s">
        <v>98</v>
      </c>
      <c r="CX2" s="365"/>
      <c r="CY2" s="365"/>
      <c r="CZ2" s="365"/>
      <c r="DA2" s="365"/>
      <c r="DB2" s="365"/>
      <c r="DC2" s="365"/>
      <c r="DD2" s="365"/>
      <c r="DE2" s="366"/>
      <c r="DF2" s="364" t="s">
        <v>98</v>
      </c>
      <c r="DG2" s="365"/>
      <c r="DH2" s="365"/>
      <c r="DI2" s="365"/>
      <c r="DJ2" s="365"/>
      <c r="DK2" s="365"/>
      <c r="DL2" s="365"/>
      <c r="DM2" s="365"/>
      <c r="DN2" s="366"/>
      <c r="DO2" s="364" t="s">
        <v>587</v>
      </c>
      <c r="DP2" s="365"/>
      <c r="DQ2" s="365"/>
      <c r="DR2" s="365"/>
      <c r="DS2" s="365"/>
      <c r="DT2" s="365"/>
      <c r="DU2" s="365"/>
      <c r="DV2" s="365"/>
      <c r="DW2" s="366"/>
      <c r="DX2" s="364" t="s">
        <v>587</v>
      </c>
      <c r="DY2" s="365"/>
      <c r="DZ2" s="365"/>
      <c r="EA2" s="365"/>
      <c r="EB2" s="365"/>
      <c r="EC2" s="365"/>
      <c r="ED2" s="365"/>
      <c r="EE2" s="365"/>
      <c r="EF2" s="366"/>
      <c r="EG2" s="364" t="s">
        <v>587</v>
      </c>
      <c r="EH2" s="365"/>
      <c r="EI2" s="365"/>
      <c r="EJ2" s="365"/>
      <c r="EK2" s="365"/>
      <c r="EL2" s="365"/>
      <c r="EM2" s="365"/>
      <c r="EN2" s="365"/>
      <c r="EO2" s="366"/>
      <c r="EP2" s="364" t="s">
        <v>587</v>
      </c>
      <c r="EQ2" s="365"/>
      <c r="ER2" s="365"/>
      <c r="ES2" s="365"/>
      <c r="ET2" s="365"/>
      <c r="EU2" s="365"/>
      <c r="EV2" s="365"/>
      <c r="EW2" s="365"/>
      <c r="EX2" s="366"/>
      <c r="EY2" s="364" t="s">
        <v>587</v>
      </c>
      <c r="EZ2" s="365"/>
      <c r="FA2" s="365"/>
      <c r="FB2" s="365"/>
      <c r="FC2" s="365"/>
      <c r="FD2" s="365"/>
      <c r="FE2" s="365"/>
      <c r="FF2" s="365"/>
      <c r="FG2" s="366"/>
      <c r="FH2" s="364" t="s">
        <v>587</v>
      </c>
      <c r="FI2" s="365"/>
      <c r="FJ2" s="365"/>
      <c r="FK2" s="365"/>
      <c r="FL2" s="365"/>
      <c r="FM2" s="365"/>
      <c r="FN2" s="365"/>
      <c r="FO2" s="365"/>
      <c r="FP2" s="366"/>
      <c r="FQ2" s="364" t="s">
        <v>587</v>
      </c>
      <c r="FR2" s="365"/>
      <c r="FS2" s="365"/>
      <c r="FT2" s="365"/>
      <c r="FU2" s="365"/>
      <c r="FV2" s="365"/>
      <c r="FW2" s="365"/>
      <c r="FX2" s="365"/>
      <c r="FY2" s="366"/>
      <c r="FZ2" s="364" t="s">
        <v>587</v>
      </c>
      <c r="GA2" s="365"/>
      <c r="GB2" s="365"/>
      <c r="GC2" s="365"/>
      <c r="GD2" s="365"/>
      <c r="GE2" s="365"/>
      <c r="GF2" s="365"/>
      <c r="GG2" s="365"/>
      <c r="GH2" s="366"/>
      <c r="GI2" s="364" t="s">
        <v>587</v>
      </c>
      <c r="GJ2" s="365"/>
      <c r="GK2" s="365"/>
      <c r="GL2" s="365"/>
      <c r="GM2" s="365"/>
      <c r="GN2" s="365"/>
      <c r="GO2" s="365"/>
      <c r="GP2" s="365"/>
      <c r="GQ2" s="366"/>
      <c r="GR2" s="364" t="s">
        <v>587</v>
      </c>
      <c r="GS2" s="365"/>
      <c r="GT2" s="365"/>
      <c r="GU2" s="365"/>
      <c r="GV2" s="365"/>
      <c r="GW2" s="365"/>
      <c r="GX2" s="365"/>
      <c r="GY2" s="365"/>
      <c r="GZ2" s="366"/>
      <c r="HA2" s="364" t="s">
        <v>587</v>
      </c>
      <c r="HB2" s="365"/>
      <c r="HC2" s="365"/>
      <c r="HD2" s="365"/>
      <c r="HE2" s="365"/>
      <c r="HF2" s="365"/>
      <c r="HG2" s="365"/>
      <c r="HH2" s="365"/>
      <c r="HI2" s="366"/>
      <c r="HJ2" s="364" t="s">
        <v>587</v>
      </c>
      <c r="HK2" s="365"/>
      <c r="HL2" s="365"/>
      <c r="HM2" s="365"/>
      <c r="HN2" s="365"/>
      <c r="HO2" s="365"/>
      <c r="HP2" s="365"/>
      <c r="HQ2" s="365"/>
      <c r="HR2" s="366"/>
      <c r="HS2" s="364" t="s">
        <v>587</v>
      </c>
      <c r="HT2" s="365"/>
      <c r="HU2" s="365"/>
      <c r="HV2" s="365"/>
      <c r="HW2" s="365"/>
      <c r="HX2" s="365"/>
      <c r="HY2" s="365"/>
      <c r="HZ2" s="365"/>
      <c r="IA2" s="366"/>
      <c r="IB2" s="364" t="s">
        <v>588</v>
      </c>
      <c r="IC2" s="365"/>
      <c r="ID2" s="365"/>
      <c r="IE2" s="365"/>
      <c r="IF2" s="365"/>
      <c r="IG2" s="365"/>
      <c r="IH2" s="365"/>
      <c r="II2" s="365"/>
      <c r="IJ2" s="366"/>
      <c r="IK2" s="364" t="s">
        <v>588</v>
      </c>
      <c r="IL2" s="365"/>
      <c r="IM2" s="365"/>
      <c r="IN2" s="365"/>
      <c r="IO2" s="365"/>
      <c r="IP2" s="365"/>
      <c r="IQ2" s="365"/>
      <c r="IR2" s="365"/>
      <c r="IS2" s="366"/>
      <c r="IT2" s="364" t="s">
        <v>588</v>
      </c>
      <c r="IU2" s="365"/>
      <c r="IV2" s="365"/>
      <c r="IW2" s="365"/>
      <c r="IX2" s="365"/>
      <c r="IY2" s="365"/>
      <c r="IZ2" s="365"/>
      <c r="JA2" s="365"/>
      <c r="JB2" s="366"/>
      <c r="JC2" s="364" t="s">
        <v>588</v>
      </c>
      <c r="JD2" s="365"/>
      <c r="JE2" s="365"/>
      <c r="JF2" s="365"/>
      <c r="JG2" s="365"/>
      <c r="JH2" s="365"/>
      <c r="JI2" s="365"/>
      <c r="JJ2" s="365"/>
      <c r="JK2" s="366"/>
      <c r="JL2" s="364" t="s">
        <v>588</v>
      </c>
      <c r="JM2" s="365"/>
      <c r="JN2" s="365"/>
      <c r="JO2" s="365"/>
      <c r="JP2" s="365"/>
      <c r="JQ2" s="365"/>
      <c r="JR2" s="365"/>
      <c r="JS2" s="365"/>
      <c r="JT2" s="366"/>
      <c r="JU2" s="364" t="s">
        <v>588</v>
      </c>
      <c r="JV2" s="365"/>
      <c r="JW2" s="365"/>
      <c r="JX2" s="365"/>
      <c r="JY2" s="365"/>
      <c r="JZ2" s="365"/>
      <c r="KA2" s="365"/>
      <c r="KB2" s="365"/>
      <c r="KC2" s="366"/>
      <c r="KD2" s="364" t="s">
        <v>588</v>
      </c>
      <c r="KE2" s="365"/>
      <c r="KF2" s="365"/>
      <c r="KG2" s="365"/>
      <c r="KH2" s="365"/>
      <c r="KI2" s="365"/>
      <c r="KJ2" s="365"/>
      <c r="KK2" s="365"/>
      <c r="KL2" s="366"/>
      <c r="KM2" s="364" t="s">
        <v>588</v>
      </c>
      <c r="KN2" s="365"/>
      <c r="KO2" s="365"/>
      <c r="KP2" s="365"/>
      <c r="KQ2" s="365"/>
      <c r="KR2" s="365"/>
      <c r="KS2" s="365"/>
      <c r="KT2" s="365"/>
      <c r="KU2" s="366"/>
      <c r="KV2" s="364" t="s">
        <v>588</v>
      </c>
      <c r="KW2" s="365"/>
      <c r="KX2" s="365"/>
      <c r="KY2" s="365"/>
      <c r="KZ2" s="365"/>
      <c r="LA2" s="365"/>
      <c r="LB2" s="365"/>
      <c r="LC2" s="365"/>
      <c r="LD2" s="366"/>
      <c r="LE2" s="364" t="s">
        <v>588</v>
      </c>
      <c r="LF2" s="365"/>
      <c r="LG2" s="365"/>
      <c r="LH2" s="365"/>
      <c r="LI2" s="365"/>
      <c r="LJ2" s="365"/>
      <c r="LK2" s="365"/>
      <c r="LL2" s="365"/>
      <c r="LM2" s="366"/>
      <c r="LN2" s="364" t="s">
        <v>588</v>
      </c>
      <c r="LO2" s="365"/>
      <c r="LP2" s="365"/>
      <c r="LQ2" s="365"/>
      <c r="LR2" s="365"/>
      <c r="LS2" s="365"/>
      <c r="LT2" s="365"/>
      <c r="LU2" s="365"/>
      <c r="LV2" s="366"/>
      <c r="LW2" s="364" t="s">
        <v>588</v>
      </c>
      <c r="LX2" s="365"/>
      <c r="LY2" s="365"/>
      <c r="LZ2" s="365"/>
      <c r="MA2" s="365"/>
      <c r="MB2" s="365"/>
      <c r="MC2" s="365"/>
      <c r="MD2" s="365"/>
      <c r="ME2" s="366"/>
      <c r="MF2" s="364" t="s">
        <v>588</v>
      </c>
      <c r="MG2" s="365"/>
      <c r="MH2" s="365"/>
      <c r="MI2" s="365"/>
      <c r="MJ2" s="365"/>
      <c r="MK2" s="365"/>
      <c r="ML2" s="365"/>
      <c r="MM2" s="365"/>
      <c r="MN2" s="366"/>
      <c r="MO2" s="364" t="s">
        <v>589</v>
      </c>
      <c r="MP2" s="365"/>
      <c r="MQ2" s="365"/>
      <c r="MR2" s="365"/>
      <c r="MS2" s="365"/>
      <c r="MT2" s="365"/>
      <c r="MU2" s="365"/>
      <c r="MV2" s="365"/>
      <c r="MW2" s="366"/>
      <c r="MX2" s="364" t="s">
        <v>589</v>
      </c>
      <c r="MY2" s="365"/>
      <c r="MZ2" s="365"/>
      <c r="NA2" s="365"/>
      <c r="NB2" s="365"/>
      <c r="NC2" s="365"/>
      <c r="ND2" s="365"/>
      <c r="NE2" s="365"/>
      <c r="NF2" s="366"/>
      <c r="NG2" s="364" t="s">
        <v>589</v>
      </c>
      <c r="NH2" s="365"/>
      <c r="NI2" s="365"/>
      <c r="NJ2" s="365"/>
      <c r="NK2" s="365"/>
      <c r="NL2" s="365"/>
      <c r="NM2" s="365"/>
      <c r="NN2" s="365"/>
      <c r="NO2" s="366"/>
      <c r="NP2" s="364" t="s">
        <v>589</v>
      </c>
      <c r="NQ2" s="365"/>
      <c r="NR2" s="365"/>
      <c r="NS2" s="365"/>
      <c r="NT2" s="365"/>
      <c r="NU2" s="365"/>
      <c r="NV2" s="365"/>
      <c r="NW2" s="365"/>
      <c r="NX2" s="366"/>
      <c r="NY2" s="364" t="s">
        <v>589</v>
      </c>
      <c r="NZ2" s="365"/>
      <c r="OA2" s="365"/>
      <c r="OB2" s="365"/>
      <c r="OC2" s="365"/>
      <c r="OD2" s="365"/>
      <c r="OE2" s="365"/>
      <c r="OF2" s="365"/>
      <c r="OG2" s="366"/>
      <c r="OH2" s="364" t="s">
        <v>589</v>
      </c>
      <c r="OI2" s="365"/>
      <c r="OJ2" s="365"/>
      <c r="OK2" s="365"/>
      <c r="OL2" s="365"/>
      <c r="OM2" s="365"/>
      <c r="ON2" s="365"/>
      <c r="OO2" s="365"/>
      <c r="OP2" s="366"/>
      <c r="OQ2" s="364" t="s">
        <v>589</v>
      </c>
      <c r="OR2" s="365"/>
      <c r="OS2" s="365"/>
      <c r="OT2" s="365"/>
      <c r="OU2" s="365"/>
      <c r="OV2" s="365"/>
      <c r="OW2" s="365"/>
      <c r="OX2" s="365"/>
      <c r="OY2" s="366"/>
      <c r="OZ2" s="364" t="s">
        <v>589</v>
      </c>
      <c r="PA2" s="365"/>
      <c r="PB2" s="365"/>
      <c r="PC2" s="365"/>
      <c r="PD2" s="365"/>
      <c r="PE2" s="365"/>
      <c r="PF2" s="365"/>
      <c r="PG2" s="365"/>
      <c r="PH2" s="366"/>
      <c r="PI2" s="364" t="s">
        <v>589</v>
      </c>
      <c r="PJ2" s="365"/>
      <c r="PK2" s="365"/>
      <c r="PL2" s="365"/>
      <c r="PM2" s="365"/>
      <c r="PN2" s="365"/>
      <c r="PO2" s="365"/>
      <c r="PP2" s="365"/>
      <c r="PQ2" s="366"/>
      <c r="PR2" s="364" t="s">
        <v>589</v>
      </c>
      <c r="PS2" s="365"/>
      <c r="PT2" s="365"/>
      <c r="PU2" s="365"/>
      <c r="PV2" s="365"/>
      <c r="PW2" s="365"/>
      <c r="PX2" s="365"/>
      <c r="PY2" s="365"/>
      <c r="PZ2" s="366"/>
      <c r="QA2" s="364" t="s">
        <v>589</v>
      </c>
      <c r="QB2" s="365"/>
      <c r="QC2" s="365"/>
      <c r="QD2" s="365"/>
      <c r="QE2" s="365"/>
      <c r="QF2" s="365"/>
      <c r="QG2" s="365"/>
      <c r="QH2" s="365"/>
      <c r="QI2" s="366"/>
      <c r="QJ2" s="364" t="s">
        <v>589</v>
      </c>
      <c r="QK2" s="365"/>
      <c r="QL2" s="365"/>
      <c r="QM2" s="365"/>
      <c r="QN2" s="365"/>
      <c r="QO2" s="365"/>
      <c r="QP2" s="365"/>
      <c r="QQ2" s="365"/>
      <c r="QR2" s="366"/>
      <c r="QS2" s="364" t="s">
        <v>589</v>
      </c>
      <c r="QT2" s="365"/>
      <c r="QU2" s="365"/>
      <c r="QV2" s="365"/>
      <c r="QW2" s="365"/>
      <c r="QX2" s="365"/>
      <c r="QY2" s="365"/>
      <c r="QZ2" s="365"/>
      <c r="RA2" s="366"/>
      <c r="RB2" s="364" t="s">
        <v>590</v>
      </c>
      <c r="RC2" s="365"/>
      <c r="RD2" s="365"/>
      <c r="RE2" s="365"/>
      <c r="RF2" s="365"/>
      <c r="RG2" s="365"/>
      <c r="RH2" s="365"/>
      <c r="RI2" s="365"/>
      <c r="RJ2" s="366"/>
      <c r="RK2" s="364" t="s">
        <v>590</v>
      </c>
      <c r="RL2" s="365"/>
      <c r="RM2" s="365"/>
      <c r="RN2" s="365"/>
      <c r="RO2" s="365"/>
      <c r="RP2" s="365"/>
      <c r="RQ2" s="365"/>
      <c r="RR2" s="365"/>
      <c r="RS2" s="366"/>
      <c r="RT2" s="364" t="s">
        <v>590</v>
      </c>
      <c r="RU2" s="365"/>
      <c r="RV2" s="365"/>
      <c r="RW2" s="365"/>
      <c r="RX2" s="365"/>
      <c r="RY2" s="365"/>
      <c r="RZ2" s="365"/>
      <c r="SA2" s="365"/>
      <c r="SB2" s="366"/>
      <c r="SC2" s="364" t="s">
        <v>590</v>
      </c>
      <c r="SD2" s="365"/>
      <c r="SE2" s="365"/>
      <c r="SF2" s="365"/>
      <c r="SG2" s="365"/>
      <c r="SH2" s="365"/>
      <c r="SI2" s="365"/>
      <c r="SJ2" s="365"/>
      <c r="SK2" s="366"/>
      <c r="SL2" s="364" t="s">
        <v>590</v>
      </c>
      <c r="SM2" s="365"/>
      <c r="SN2" s="365"/>
      <c r="SO2" s="365"/>
      <c r="SP2" s="365"/>
      <c r="SQ2" s="365"/>
      <c r="SR2" s="365"/>
      <c r="SS2" s="365"/>
      <c r="ST2" s="366"/>
      <c r="SU2" s="364" t="s">
        <v>590</v>
      </c>
      <c r="SV2" s="365"/>
      <c r="SW2" s="365"/>
      <c r="SX2" s="365"/>
      <c r="SY2" s="365"/>
      <c r="SZ2" s="365"/>
      <c r="TA2" s="365"/>
      <c r="TB2" s="365"/>
      <c r="TC2" s="366"/>
      <c r="TD2" s="364" t="s">
        <v>590</v>
      </c>
      <c r="TE2" s="365"/>
      <c r="TF2" s="365"/>
      <c r="TG2" s="365"/>
      <c r="TH2" s="365"/>
      <c r="TI2" s="365"/>
      <c r="TJ2" s="365"/>
      <c r="TK2" s="365"/>
      <c r="TL2" s="366"/>
      <c r="TM2" s="364" t="s">
        <v>590</v>
      </c>
      <c r="TN2" s="365"/>
      <c r="TO2" s="365"/>
      <c r="TP2" s="365"/>
      <c r="TQ2" s="365"/>
      <c r="TR2" s="365"/>
      <c r="TS2" s="365"/>
      <c r="TT2" s="365"/>
      <c r="TU2" s="366"/>
      <c r="TV2" s="364" t="s">
        <v>590</v>
      </c>
      <c r="TW2" s="365"/>
      <c r="TX2" s="365"/>
      <c r="TY2" s="365"/>
      <c r="TZ2" s="365"/>
      <c r="UA2" s="365"/>
      <c r="UB2" s="365"/>
      <c r="UC2" s="365"/>
      <c r="UD2" s="366"/>
      <c r="UE2" s="364" t="s">
        <v>590</v>
      </c>
      <c r="UF2" s="365"/>
      <c r="UG2" s="365"/>
      <c r="UH2" s="365"/>
      <c r="UI2" s="365"/>
      <c r="UJ2" s="365"/>
      <c r="UK2" s="365"/>
      <c r="UL2" s="365"/>
      <c r="UM2" s="366"/>
      <c r="UN2" s="364" t="s">
        <v>590</v>
      </c>
      <c r="UO2" s="365"/>
      <c r="UP2" s="365"/>
      <c r="UQ2" s="365"/>
      <c r="UR2" s="365"/>
      <c r="US2" s="365"/>
      <c r="UT2" s="365"/>
      <c r="UU2" s="365"/>
      <c r="UV2" s="366"/>
      <c r="UW2" s="364" t="s">
        <v>590</v>
      </c>
      <c r="UX2" s="365"/>
      <c r="UY2" s="365"/>
      <c r="UZ2" s="365"/>
      <c r="VA2" s="365"/>
      <c r="VB2" s="365"/>
      <c r="VC2" s="365"/>
      <c r="VD2" s="365"/>
      <c r="VE2" s="366"/>
      <c r="VF2" s="364" t="s">
        <v>590</v>
      </c>
      <c r="VG2" s="365"/>
      <c r="VH2" s="365"/>
      <c r="VI2" s="365"/>
      <c r="VJ2" s="365"/>
      <c r="VK2" s="365"/>
      <c r="VL2" s="365"/>
      <c r="VM2" s="365"/>
      <c r="VN2" s="366"/>
      <c r="VO2" s="323"/>
    </row>
    <row r="3" spans="1:587" ht="31.5">
      <c r="A3" s="177" t="s">
        <v>106</v>
      </c>
      <c r="B3" s="324" t="s">
        <v>99</v>
      </c>
      <c r="C3" s="324" t="s">
        <v>591</v>
      </c>
      <c r="D3" s="324" t="s">
        <v>100</v>
      </c>
      <c r="E3" s="324" t="s">
        <v>101</v>
      </c>
      <c r="F3" s="324" t="s">
        <v>592</v>
      </c>
      <c r="G3" s="324" t="s">
        <v>102</v>
      </c>
      <c r="H3" s="324" t="s">
        <v>103</v>
      </c>
      <c r="I3" s="324" t="s">
        <v>593</v>
      </c>
      <c r="J3" s="324" t="s">
        <v>104</v>
      </c>
      <c r="K3" s="324" t="s">
        <v>99</v>
      </c>
      <c r="L3" s="324" t="s">
        <v>591</v>
      </c>
      <c r="M3" s="324" t="s">
        <v>100</v>
      </c>
      <c r="N3" s="324" t="s">
        <v>101</v>
      </c>
      <c r="O3" s="324" t="s">
        <v>592</v>
      </c>
      <c r="P3" s="324" t="s">
        <v>102</v>
      </c>
      <c r="Q3" s="324" t="s">
        <v>103</v>
      </c>
      <c r="R3" s="324" t="s">
        <v>593</v>
      </c>
      <c r="S3" s="324" t="s">
        <v>104</v>
      </c>
      <c r="T3" s="324" t="s">
        <v>99</v>
      </c>
      <c r="U3" s="324" t="s">
        <v>591</v>
      </c>
      <c r="V3" s="324" t="s">
        <v>100</v>
      </c>
      <c r="W3" s="324" t="s">
        <v>101</v>
      </c>
      <c r="X3" s="324" t="s">
        <v>592</v>
      </c>
      <c r="Y3" s="324" t="s">
        <v>102</v>
      </c>
      <c r="Z3" s="324" t="s">
        <v>103</v>
      </c>
      <c r="AA3" s="324" t="s">
        <v>593</v>
      </c>
      <c r="AB3" s="324" t="s">
        <v>104</v>
      </c>
      <c r="AC3" s="324" t="s">
        <v>99</v>
      </c>
      <c r="AD3" s="324" t="s">
        <v>591</v>
      </c>
      <c r="AE3" s="324" t="s">
        <v>100</v>
      </c>
      <c r="AF3" s="324" t="s">
        <v>101</v>
      </c>
      <c r="AG3" s="324" t="s">
        <v>592</v>
      </c>
      <c r="AH3" s="324" t="s">
        <v>102</v>
      </c>
      <c r="AI3" s="324" t="s">
        <v>103</v>
      </c>
      <c r="AJ3" s="324" t="s">
        <v>593</v>
      </c>
      <c r="AK3" s="324" t="s">
        <v>104</v>
      </c>
      <c r="AL3" s="324" t="s">
        <v>99</v>
      </c>
      <c r="AM3" s="324" t="s">
        <v>591</v>
      </c>
      <c r="AN3" s="324" t="s">
        <v>100</v>
      </c>
      <c r="AO3" s="324" t="s">
        <v>101</v>
      </c>
      <c r="AP3" s="324" t="s">
        <v>592</v>
      </c>
      <c r="AQ3" s="324" t="s">
        <v>102</v>
      </c>
      <c r="AR3" s="324" t="s">
        <v>103</v>
      </c>
      <c r="AS3" s="324" t="s">
        <v>593</v>
      </c>
      <c r="AT3" s="324" t="s">
        <v>104</v>
      </c>
      <c r="AU3" s="324" t="s">
        <v>99</v>
      </c>
      <c r="AV3" s="324" t="s">
        <v>591</v>
      </c>
      <c r="AW3" s="324" t="s">
        <v>100</v>
      </c>
      <c r="AX3" s="324" t="s">
        <v>101</v>
      </c>
      <c r="AY3" s="324" t="s">
        <v>592</v>
      </c>
      <c r="AZ3" s="324" t="s">
        <v>102</v>
      </c>
      <c r="BA3" s="324" t="s">
        <v>103</v>
      </c>
      <c r="BB3" s="324" t="s">
        <v>593</v>
      </c>
      <c r="BC3" s="324" t="s">
        <v>104</v>
      </c>
      <c r="BD3" s="324" t="s">
        <v>99</v>
      </c>
      <c r="BE3" s="324" t="s">
        <v>591</v>
      </c>
      <c r="BF3" s="324" t="s">
        <v>100</v>
      </c>
      <c r="BG3" s="324" t="s">
        <v>101</v>
      </c>
      <c r="BH3" s="324" t="s">
        <v>592</v>
      </c>
      <c r="BI3" s="324" t="s">
        <v>102</v>
      </c>
      <c r="BJ3" s="324" t="s">
        <v>103</v>
      </c>
      <c r="BK3" s="324" t="s">
        <v>593</v>
      </c>
      <c r="BL3" s="324" t="s">
        <v>104</v>
      </c>
      <c r="BM3" s="324" t="s">
        <v>99</v>
      </c>
      <c r="BN3" s="324" t="s">
        <v>591</v>
      </c>
      <c r="BO3" s="324" t="s">
        <v>100</v>
      </c>
      <c r="BP3" s="324" t="s">
        <v>101</v>
      </c>
      <c r="BQ3" s="324" t="s">
        <v>592</v>
      </c>
      <c r="BR3" s="324" t="s">
        <v>102</v>
      </c>
      <c r="BS3" s="324" t="s">
        <v>103</v>
      </c>
      <c r="BT3" s="324" t="s">
        <v>593</v>
      </c>
      <c r="BU3" s="324" t="s">
        <v>104</v>
      </c>
      <c r="BV3" s="324" t="s">
        <v>99</v>
      </c>
      <c r="BW3" s="324" t="s">
        <v>591</v>
      </c>
      <c r="BX3" s="324" t="s">
        <v>100</v>
      </c>
      <c r="BY3" s="324" t="s">
        <v>101</v>
      </c>
      <c r="BZ3" s="324" t="s">
        <v>592</v>
      </c>
      <c r="CA3" s="324" t="s">
        <v>102</v>
      </c>
      <c r="CB3" s="324" t="s">
        <v>103</v>
      </c>
      <c r="CC3" s="324" t="s">
        <v>593</v>
      </c>
      <c r="CD3" s="324" t="s">
        <v>104</v>
      </c>
      <c r="CE3" s="324" t="s">
        <v>99</v>
      </c>
      <c r="CF3" s="324" t="s">
        <v>591</v>
      </c>
      <c r="CG3" s="324" t="s">
        <v>100</v>
      </c>
      <c r="CH3" s="324" t="s">
        <v>101</v>
      </c>
      <c r="CI3" s="324" t="s">
        <v>592</v>
      </c>
      <c r="CJ3" s="324" t="s">
        <v>102</v>
      </c>
      <c r="CK3" s="324" t="s">
        <v>103</v>
      </c>
      <c r="CL3" s="324" t="s">
        <v>593</v>
      </c>
      <c r="CM3" s="324" t="s">
        <v>104</v>
      </c>
      <c r="CN3" s="324" t="s">
        <v>99</v>
      </c>
      <c r="CO3" s="324" t="s">
        <v>591</v>
      </c>
      <c r="CP3" s="324" t="s">
        <v>100</v>
      </c>
      <c r="CQ3" s="324" t="s">
        <v>101</v>
      </c>
      <c r="CR3" s="324" t="s">
        <v>592</v>
      </c>
      <c r="CS3" s="324" t="s">
        <v>102</v>
      </c>
      <c r="CT3" s="324" t="s">
        <v>103</v>
      </c>
      <c r="CU3" s="324" t="s">
        <v>593</v>
      </c>
      <c r="CV3" s="324" t="s">
        <v>104</v>
      </c>
      <c r="CW3" s="324" t="s">
        <v>99</v>
      </c>
      <c r="CX3" s="324" t="s">
        <v>591</v>
      </c>
      <c r="CY3" s="324" t="s">
        <v>100</v>
      </c>
      <c r="CZ3" s="324" t="s">
        <v>101</v>
      </c>
      <c r="DA3" s="324" t="s">
        <v>592</v>
      </c>
      <c r="DB3" s="324" t="s">
        <v>102</v>
      </c>
      <c r="DC3" s="324" t="s">
        <v>103</v>
      </c>
      <c r="DD3" s="324" t="s">
        <v>593</v>
      </c>
      <c r="DE3" s="324" t="s">
        <v>104</v>
      </c>
      <c r="DF3" s="324" t="s">
        <v>99</v>
      </c>
      <c r="DG3" s="324" t="s">
        <v>591</v>
      </c>
      <c r="DH3" s="324" t="s">
        <v>100</v>
      </c>
      <c r="DI3" s="324" t="s">
        <v>101</v>
      </c>
      <c r="DJ3" s="324" t="s">
        <v>592</v>
      </c>
      <c r="DK3" s="324" t="s">
        <v>102</v>
      </c>
      <c r="DL3" s="324" t="s">
        <v>103</v>
      </c>
      <c r="DM3" s="324" t="s">
        <v>593</v>
      </c>
      <c r="DN3" s="324" t="s">
        <v>104</v>
      </c>
      <c r="DO3" s="324" t="s">
        <v>99</v>
      </c>
      <c r="DP3" s="324" t="s">
        <v>591</v>
      </c>
      <c r="DQ3" s="324" t="s">
        <v>100</v>
      </c>
      <c r="DR3" s="324" t="s">
        <v>101</v>
      </c>
      <c r="DS3" s="324" t="s">
        <v>592</v>
      </c>
      <c r="DT3" s="324" t="s">
        <v>102</v>
      </c>
      <c r="DU3" s="324" t="s">
        <v>103</v>
      </c>
      <c r="DV3" s="324" t="s">
        <v>593</v>
      </c>
      <c r="DW3" s="324" t="s">
        <v>104</v>
      </c>
      <c r="DX3" s="324" t="s">
        <v>99</v>
      </c>
      <c r="DY3" s="324" t="s">
        <v>591</v>
      </c>
      <c r="DZ3" s="324" t="s">
        <v>100</v>
      </c>
      <c r="EA3" s="324" t="s">
        <v>101</v>
      </c>
      <c r="EB3" s="324" t="s">
        <v>592</v>
      </c>
      <c r="EC3" s="324" t="s">
        <v>102</v>
      </c>
      <c r="ED3" s="324" t="s">
        <v>103</v>
      </c>
      <c r="EE3" s="324" t="s">
        <v>593</v>
      </c>
      <c r="EF3" s="324" t="s">
        <v>104</v>
      </c>
      <c r="EG3" s="324" t="s">
        <v>99</v>
      </c>
      <c r="EH3" s="324" t="s">
        <v>591</v>
      </c>
      <c r="EI3" s="324" t="s">
        <v>100</v>
      </c>
      <c r="EJ3" s="324" t="s">
        <v>101</v>
      </c>
      <c r="EK3" s="324" t="s">
        <v>592</v>
      </c>
      <c r="EL3" s="324" t="s">
        <v>102</v>
      </c>
      <c r="EM3" s="324" t="s">
        <v>103</v>
      </c>
      <c r="EN3" s="324" t="s">
        <v>593</v>
      </c>
      <c r="EO3" s="324" t="s">
        <v>104</v>
      </c>
      <c r="EP3" s="324" t="s">
        <v>99</v>
      </c>
      <c r="EQ3" s="324" t="s">
        <v>591</v>
      </c>
      <c r="ER3" s="324" t="s">
        <v>100</v>
      </c>
      <c r="ES3" s="324" t="s">
        <v>101</v>
      </c>
      <c r="ET3" s="324" t="s">
        <v>592</v>
      </c>
      <c r="EU3" s="324" t="s">
        <v>102</v>
      </c>
      <c r="EV3" s="324" t="s">
        <v>103</v>
      </c>
      <c r="EW3" s="324" t="s">
        <v>593</v>
      </c>
      <c r="EX3" s="324" t="s">
        <v>104</v>
      </c>
      <c r="EY3" s="324" t="s">
        <v>99</v>
      </c>
      <c r="EZ3" s="324" t="s">
        <v>591</v>
      </c>
      <c r="FA3" s="324" t="s">
        <v>100</v>
      </c>
      <c r="FB3" s="324" t="s">
        <v>101</v>
      </c>
      <c r="FC3" s="324" t="s">
        <v>592</v>
      </c>
      <c r="FD3" s="324" t="s">
        <v>102</v>
      </c>
      <c r="FE3" s="324" t="s">
        <v>103</v>
      </c>
      <c r="FF3" s="324" t="s">
        <v>593</v>
      </c>
      <c r="FG3" s="324" t="s">
        <v>104</v>
      </c>
      <c r="FH3" s="324" t="s">
        <v>99</v>
      </c>
      <c r="FI3" s="324" t="s">
        <v>591</v>
      </c>
      <c r="FJ3" s="324" t="s">
        <v>100</v>
      </c>
      <c r="FK3" s="324" t="s">
        <v>101</v>
      </c>
      <c r="FL3" s="324" t="s">
        <v>592</v>
      </c>
      <c r="FM3" s="324" t="s">
        <v>102</v>
      </c>
      <c r="FN3" s="324" t="s">
        <v>103</v>
      </c>
      <c r="FO3" s="324" t="s">
        <v>593</v>
      </c>
      <c r="FP3" s="324" t="s">
        <v>104</v>
      </c>
      <c r="FQ3" s="324" t="s">
        <v>99</v>
      </c>
      <c r="FR3" s="324" t="s">
        <v>591</v>
      </c>
      <c r="FS3" s="324" t="s">
        <v>100</v>
      </c>
      <c r="FT3" s="324" t="s">
        <v>101</v>
      </c>
      <c r="FU3" s="324" t="s">
        <v>592</v>
      </c>
      <c r="FV3" s="324" t="s">
        <v>102</v>
      </c>
      <c r="FW3" s="324" t="s">
        <v>103</v>
      </c>
      <c r="FX3" s="324" t="s">
        <v>593</v>
      </c>
      <c r="FY3" s="324" t="s">
        <v>104</v>
      </c>
      <c r="FZ3" s="324" t="s">
        <v>99</v>
      </c>
      <c r="GA3" s="324" t="s">
        <v>591</v>
      </c>
      <c r="GB3" s="324" t="s">
        <v>100</v>
      </c>
      <c r="GC3" s="324" t="s">
        <v>101</v>
      </c>
      <c r="GD3" s="324" t="s">
        <v>592</v>
      </c>
      <c r="GE3" s="324" t="s">
        <v>102</v>
      </c>
      <c r="GF3" s="324" t="s">
        <v>103</v>
      </c>
      <c r="GG3" s="324" t="s">
        <v>593</v>
      </c>
      <c r="GH3" s="324" t="s">
        <v>104</v>
      </c>
      <c r="GI3" s="324" t="s">
        <v>99</v>
      </c>
      <c r="GJ3" s="324" t="s">
        <v>591</v>
      </c>
      <c r="GK3" s="324" t="s">
        <v>100</v>
      </c>
      <c r="GL3" s="324" t="s">
        <v>101</v>
      </c>
      <c r="GM3" s="324" t="s">
        <v>592</v>
      </c>
      <c r="GN3" s="324" t="s">
        <v>102</v>
      </c>
      <c r="GO3" s="324" t="s">
        <v>103</v>
      </c>
      <c r="GP3" s="324" t="s">
        <v>593</v>
      </c>
      <c r="GQ3" s="324" t="s">
        <v>104</v>
      </c>
      <c r="GR3" s="324" t="s">
        <v>99</v>
      </c>
      <c r="GS3" s="324" t="s">
        <v>591</v>
      </c>
      <c r="GT3" s="324" t="s">
        <v>100</v>
      </c>
      <c r="GU3" s="324" t="s">
        <v>101</v>
      </c>
      <c r="GV3" s="324" t="s">
        <v>592</v>
      </c>
      <c r="GW3" s="324" t="s">
        <v>102</v>
      </c>
      <c r="GX3" s="324" t="s">
        <v>103</v>
      </c>
      <c r="GY3" s="324" t="s">
        <v>593</v>
      </c>
      <c r="GZ3" s="324" t="s">
        <v>104</v>
      </c>
      <c r="HA3" s="324" t="s">
        <v>99</v>
      </c>
      <c r="HB3" s="324" t="s">
        <v>591</v>
      </c>
      <c r="HC3" s="324" t="s">
        <v>100</v>
      </c>
      <c r="HD3" s="324" t="s">
        <v>101</v>
      </c>
      <c r="HE3" s="324" t="s">
        <v>592</v>
      </c>
      <c r="HF3" s="324" t="s">
        <v>102</v>
      </c>
      <c r="HG3" s="324" t="s">
        <v>103</v>
      </c>
      <c r="HH3" s="324" t="s">
        <v>593</v>
      </c>
      <c r="HI3" s="324" t="s">
        <v>104</v>
      </c>
      <c r="HJ3" s="324" t="s">
        <v>99</v>
      </c>
      <c r="HK3" s="324" t="s">
        <v>591</v>
      </c>
      <c r="HL3" s="324" t="s">
        <v>100</v>
      </c>
      <c r="HM3" s="324" t="s">
        <v>101</v>
      </c>
      <c r="HN3" s="324" t="s">
        <v>592</v>
      </c>
      <c r="HO3" s="324" t="s">
        <v>102</v>
      </c>
      <c r="HP3" s="324" t="s">
        <v>103</v>
      </c>
      <c r="HQ3" s="324" t="s">
        <v>593</v>
      </c>
      <c r="HR3" s="324" t="s">
        <v>104</v>
      </c>
      <c r="HS3" s="324" t="s">
        <v>99</v>
      </c>
      <c r="HT3" s="324" t="s">
        <v>591</v>
      </c>
      <c r="HU3" s="324" t="s">
        <v>100</v>
      </c>
      <c r="HV3" s="324" t="s">
        <v>101</v>
      </c>
      <c r="HW3" s="324" t="s">
        <v>592</v>
      </c>
      <c r="HX3" s="324" t="s">
        <v>102</v>
      </c>
      <c r="HY3" s="324" t="s">
        <v>103</v>
      </c>
      <c r="HZ3" s="324" t="s">
        <v>593</v>
      </c>
      <c r="IA3" s="324" t="s">
        <v>104</v>
      </c>
      <c r="IB3" s="324" t="s">
        <v>99</v>
      </c>
      <c r="IC3" s="324" t="s">
        <v>591</v>
      </c>
      <c r="ID3" s="324" t="s">
        <v>100</v>
      </c>
      <c r="IE3" s="324" t="s">
        <v>101</v>
      </c>
      <c r="IF3" s="324" t="s">
        <v>592</v>
      </c>
      <c r="IG3" s="324" t="s">
        <v>102</v>
      </c>
      <c r="IH3" s="324" t="s">
        <v>103</v>
      </c>
      <c r="II3" s="324" t="s">
        <v>593</v>
      </c>
      <c r="IJ3" s="324" t="s">
        <v>104</v>
      </c>
      <c r="IK3" s="324" t="s">
        <v>99</v>
      </c>
      <c r="IL3" s="324" t="s">
        <v>591</v>
      </c>
      <c r="IM3" s="324" t="s">
        <v>100</v>
      </c>
      <c r="IN3" s="324" t="s">
        <v>101</v>
      </c>
      <c r="IO3" s="324" t="s">
        <v>592</v>
      </c>
      <c r="IP3" s="324" t="s">
        <v>102</v>
      </c>
      <c r="IQ3" s="324" t="s">
        <v>103</v>
      </c>
      <c r="IR3" s="324" t="s">
        <v>593</v>
      </c>
      <c r="IS3" s="324" t="s">
        <v>104</v>
      </c>
      <c r="IT3" s="324" t="s">
        <v>99</v>
      </c>
      <c r="IU3" s="324" t="s">
        <v>591</v>
      </c>
      <c r="IV3" s="324" t="s">
        <v>100</v>
      </c>
      <c r="IW3" s="324" t="s">
        <v>101</v>
      </c>
      <c r="IX3" s="324" t="s">
        <v>592</v>
      </c>
      <c r="IY3" s="324" t="s">
        <v>102</v>
      </c>
      <c r="IZ3" s="324" t="s">
        <v>103</v>
      </c>
      <c r="JA3" s="324" t="s">
        <v>593</v>
      </c>
      <c r="JB3" s="324" t="s">
        <v>104</v>
      </c>
      <c r="JC3" s="324" t="s">
        <v>99</v>
      </c>
      <c r="JD3" s="324" t="s">
        <v>591</v>
      </c>
      <c r="JE3" s="324" t="s">
        <v>100</v>
      </c>
      <c r="JF3" s="324" t="s">
        <v>101</v>
      </c>
      <c r="JG3" s="324" t="s">
        <v>592</v>
      </c>
      <c r="JH3" s="324" t="s">
        <v>102</v>
      </c>
      <c r="JI3" s="324" t="s">
        <v>103</v>
      </c>
      <c r="JJ3" s="324" t="s">
        <v>593</v>
      </c>
      <c r="JK3" s="324" t="s">
        <v>104</v>
      </c>
      <c r="JL3" s="324" t="s">
        <v>99</v>
      </c>
      <c r="JM3" s="324" t="s">
        <v>591</v>
      </c>
      <c r="JN3" s="324" t="s">
        <v>100</v>
      </c>
      <c r="JO3" s="324" t="s">
        <v>101</v>
      </c>
      <c r="JP3" s="324" t="s">
        <v>592</v>
      </c>
      <c r="JQ3" s="324" t="s">
        <v>102</v>
      </c>
      <c r="JR3" s="324" t="s">
        <v>103</v>
      </c>
      <c r="JS3" s="324" t="s">
        <v>593</v>
      </c>
      <c r="JT3" s="324" t="s">
        <v>104</v>
      </c>
      <c r="JU3" s="324" t="s">
        <v>99</v>
      </c>
      <c r="JV3" s="324" t="s">
        <v>591</v>
      </c>
      <c r="JW3" s="324" t="s">
        <v>100</v>
      </c>
      <c r="JX3" s="324" t="s">
        <v>101</v>
      </c>
      <c r="JY3" s="324" t="s">
        <v>592</v>
      </c>
      <c r="JZ3" s="324" t="s">
        <v>102</v>
      </c>
      <c r="KA3" s="324" t="s">
        <v>103</v>
      </c>
      <c r="KB3" s="324" t="s">
        <v>593</v>
      </c>
      <c r="KC3" s="324" t="s">
        <v>104</v>
      </c>
      <c r="KD3" s="324" t="s">
        <v>99</v>
      </c>
      <c r="KE3" s="324" t="s">
        <v>591</v>
      </c>
      <c r="KF3" s="324" t="s">
        <v>100</v>
      </c>
      <c r="KG3" s="324" t="s">
        <v>101</v>
      </c>
      <c r="KH3" s="324" t="s">
        <v>592</v>
      </c>
      <c r="KI3" s="324" t="s">
        <v>102</v>
      </c>
      <c r="KJ3" s="324" t="s">
        <v>103</v>
      </c>
      <c r="KK3" s="324" t="s">
        <v>593</v>
      </c>
      <c r="KL3" s="324" t="s">
        <v>104</v>
      </c>
      <c r="KM3" s="324" t="s">
        <v>99</v>
      </c>
      <c r="KN3" s="324" t="s">
        <v>591</v>
      </c>
      <c r="KO3" s="324" t="s">
        <v>100</v>
      </c>
      <c r="KP3" s="324" t="s">
        <v>101</v>
      </c>
      <c r="KQ3" s="324" t="s">
        <v>592</v>
      </c>
      <c r="KR3" s="324" t="s">
        <v>102</v>
      </c>
      <c r="KS3" s="324" t="s">
        <v>103</v>
      </c>
      <c r="KT3" s="324" t="s">
        <v>593</v>
      </c>
      <c r="KU3" s="324" t="s">
        <v>104</v>
      </c>
      <c r="KV3" s="324" t="s">
        <v>99</v>
      </c>
      <c r="KW3" s="324" t="s">
        <v>591</v>
      </c>
      <c r="KX3" s="324" t="s">
        <v>100</v>
      </c>
      <c r="KY3" s="324" t="s">
        <v>101</v>
      </c>
      <c r="KZ3" s="324" t="s">
        <v>592</v>
      </c>
      <c r="LA3" s="324" t="s">
        <v>102</v>
      </c>
      <c r="LB3" s="324" t="s">
        <v>103</v>
      </c>
      <c r="LC3" s="324" t="s">
        <v>593</v>
      </c>
      <c r="LD3" s="324" t="s">
        <v>104</v>
      </c>
      <c r="LE3" s="324" t="s">
        <v>99</v>
      </c>
      <c r="LF3" s="324" t="s">
        <v>591</v>
      </c>
      <c r="LG3" s="324" t="s">
        <v>100</v>
      </c>
      <c r="LH3" s="324" t="s">
        <v>101</v>
      </c>
      <c r="LI3" s="324" t="s">
        <v>592</v>
      </c>
      <c r="LJ3" s="324" t="s">
        <v>102</v>
      </c>
      <c r="LK3" s="324" t="s">
        <v>103</v>
      </c>
      <c r="LL3" s="324" t="s">
        <v>593</v>
      </c>
      <c r="LM3" s="324" t="s">
        <v>104</v>
      </c>
      <c r="LN3" s="324" t="s">
        <v>99</v>
      </c>
      <c r="LO3" s="324" t="s">
        <v>591</v>
      </c>
      <c r="LP3" s="324" t="s">
        <v>100</v>
      </c>
      <c r="LQ3" s="324" t="s">
        <v>101</v>
      </c>
      <c r="LR3" s="324" t="s">
        <v>592</v>
      </c>
      <c r="LS3" s="324" t="s">
        <v>102</v>
      </c>
      <c r="LT3" s="324" t="s">
        <v>103</v>
      </c>
      <c r="LU3" s="324" t="s">
        <v>593</v>
      </c>
      <c r="LV3" s="324" t="s">
        <v>104</v>
      </c>
      <c r="LW3" s="324" t="s">
        <v>99</v>
      </c>
      <c r="LX3" s="324" t="s">
        <v>591</v>
      </c>
      <c r="LY3" s="324" t="s">
        <v>100</v>
      </c>
      <c r="LZ3" s="324" t="s">
        <v>101</v>
      </c>
      <c r="MA3" s="324" t="s">
        <v>592</v>
      </c>
      <c r="MB3" s="324" t="s">
        <v>102</v>
      </c>
      <c r="MC3" s="324" t="s">
        <v>103</v>
      </c>
      <c r="MD3" s="324" t="s">
        <v>593</v>
      </c>
      <c r="ME3" s="324" t="s">
        <v>104</v>
      </c>
      <c r="MF3" s="324" t="s">
        <v>99</v>
      </c>
      <c r="MG3" s="324" t="s">
        <v>591</v>
      </c>
      <c r="MH3" s="324" t="s">
        <v>100</v>
      </c>
      <c r="MI3" s="324" t="s">
        <v>101</v>
      </c>
      <c r="MJ3" s="324" t="s">
        <v>592</v>
      </c>
      <c r="MK3" s="324" t="s">
        <v>102</v>
      </c>
      <c r="ML3" s="324" t="s">
        <v>103</v>
      </c>
      <c r="MM3" s="324" t="s">
        <v>593</v>
      </c>
      <c r="MN3" s="324" t="s">
        <v>104</v>
      </c>
      <c r="MO3" s="324" t="s">
        <v>99</v>
      </c>
      <c r="MP3" s="324" t="s">
        <v>591</v>
      </c>
      <c r="MQ3" s="324" t="s">
        <v>100</v>
      </c>
      <c r="MR3" s="324" t="s">
        <v>101</v>
      </c>
      <c r="MS3" s="324" t="s">
        <v>592</v>
      </c>
      <c r="MT3" s="324" t="s">
        <v>102</v>
      </c>
      <c r="MU3" s="324" t="s">
        <v>103</v>
      </c>
      <c r="MV3" s="324" t="s">
        <v>593</v>
      </c>
      <c r="MW3" s="324" t="s">
        <v>104</v>
      </c>
      <c r="MX3" s="324" t="s">
        <v>99</v>
      </c>
      <c r="MY3" s="324" t="s">
        <v>591</v>
      </c>
      <c r="MZ3" s="324" t="s">
        <v>100</v>
      </c>
      <c r="NA3" s="324" t="s">
        <v>101</v>
      </c>
      <c r="NB3" s="324" t="s">
        <v>592</v>
      </c>
      <c r="NC3" s="324" t="s">
        <v>102</v>
      </c>
      <c r="ND3" s="324" t="s">
        <v>103</v>
      </c>
      <c r="NE3" s="324" t="s">
        <v>593</v>
      </c>
      <c r="NF3" s="324" t="s">
        <v>104</v>
      </c>
      <c r="NG3" s="324" t="s">
        <v>99</v>
      </c>
      <c r="NH3" s="324" t="s">
        <v>591</v>
      </c>
      <c r="NI3" s="324" t="s">
        <v>100</v>
      </c>
      <c r="NJ3" s="324" t="s">
        <v>101</v>
      </c>
      <c r="NK3" s="324" t="s">
        <v>592</v>
      </c>
      <c r="NL3" s="324" t="s">
        <v>102</v>
      </c>
      <c r="NM3" s="324" t="s">
        <v>103</v>
      </c>
      <c r="NN3" s="324" t="s">
        <v>593</v>
      </c>
      <c r="NO3" s="324" t="s">
        <v>104</v>
      </c>
      <c r="NP3" s="324" t="s">
        <v>99</v>
      </c>
      <c r="NQ3" s="324" t="s">
        <v>591</v>
      </c>
      <c r="NR3" s="324" t="s">
        <v>100</v>
      </c>
      <c r="NS3" s="324" t="s">
        <v>101</v>
      </c>
      <c r="NT3" s="324" t="s">
        <v>592</v>
      </c>
      <c r="NU3" s="324" t="s">
        <v>102</v>
      </c>
      <c r="NV3" s="324" t="s">
        <v>103</v>
      </c>
      <c r="NW3" s="324" t="s">
        <v>593</v>
      </c>
      <c r="NX3" s="324" t="s">
        <v>104</v>
      </c>
      <c r="NY3" s="324" t="s">
        <v>99</v>
      </c>
      <c r="NZ3" s="324" t="s">
        <v>591</v>
      </c>
      <c r="OA3" s="324" t="s">
        <v>100</v>
      </c>
      <c r="OB3" s="324" t="s">
        <v>101</v>
      </c>
      <c r="OC3" s="324" t="s">
        <v>592</v>
      </c>
      <c r="OD3" s="324" t="s">
        <v>102</v>
      </c>
      <c r="OE3" s="324" t="s">
        <v>103</v>
      </c>
      <c r="OF3" s="324" t="s">
        <v>593</v>
      </c>
      <c r="OG3" s="324" t="s">
        <v>104</v>
      </c>
      <c r="OH3" s="324" t="s">
        <v>99</v>
      </c>
      <c r="OI3" s="324" t="s">
        <v>591</v>
      </c>
      <c r="OJ3" s="324" t="s">
        <v>100</v>
      </c>
      <c r="OK3" s="324" t="s">
        <v>101</v>
      </c>
      <c r="OL3" s="324" t="s">
        <v>592</v>
      </c>
      <c r="OM3" s="324" t="s">
        <v>102</v>
      </c>
      <c r="ON3" s="324" t="s">
        <v>103</v>
      </c>
      <c r="OO3" s="324" t="s">
        <v>593</v>
      </c>
      <c r="OP3" s="324" t="s">
        <v>104</v>
      </c>
      <c r="OQ3" s="324" t="s">
        <v>99</v>
      </c>
      <c r="OR3" s="324" t="s">
        <v>591</v>
      </c>
      <c r="OS3" s="324" t="s">
        <v>100</v>
      </c>
      <c r="OT3" s="324" t="s">
        <v>101</v>
      </c>
      <c r="OU3" s="324" t="s">
        <v>592</v>
      </c>
      <c r="OV3" s="324" t="s">
        <v>102</v>
      </c>
      <c r="OW3" s="324" t="s">
        <v>103</v>
      </c>
      <c r="OX3" s="324" t="s">
        <v>593</v>
      </c>
      <c r="OY3" s="324" t="s">
        <v>104</v>
      </c>
      <c r="OZ3" s="324" t="s">
        <v>99</v>
      </c>
      <c r="PA3" s="324" t="s">
        <v>591</v>
      </c>
      <c r="PB3" s="324" t="s">
        <v>100</v>
      </c>
      <c r="PC3" s="324" t="s">
        <v>101</v>
      </c>
      <c r="PD3" s="324" t="s">
        <v>592</v>
      </c>
      <c r="PE3" s="324" t="s">
        <v>102</v>
      </c>
      <c r="PF3" s="324" t="s">
        <v>103</v>
      </c>
      <c r="PG3" s="324" t="s">
        <v>593</v>
      </c>
      <c r="PH3" s="324" t="s">
        <v>104</v>
      </c>
      <c r="PI3" s="324" t="s">
        <v>99</v>
      </c>
      <c r="PJ3" s="324" t="s">
        <v>591</v>
      </c>
      <c r="PK3" s="324" t="s">
        <v>100</v>
      </c>
      <c r="PL3" s="324" t="s">
        <v>101</v>
      </c>
      <c r="PM3" s="324" t="s">
        <v>592</v>
      </c>
      <c r="PN3" s="324" t="s">
        <v>102</v>
      </c>
      <c r="PO3" s="324" t="s">
        <v>103</v>
      </c>
      <c r="PP3" s="324" t="s">
        <v>593</v>
      </c>
      <c r="PQ3" s="324" t="s">
        <v>104</v>
      </c>
      <c r="PR3" s="324" t="s">
        <v>99</v>
      </c>
      <c r="PS3" s="324" t="s">
        <v>591</v>
      </c>
      <c r="PT3" s="324" t="s">
        <v>100</v>
      </c>
      <c r="PU3" s="324" t="s">
        <v>101</v>
      </c>
      <c r="PV3" s="324" t="s">
        <v>592</v>
      </c>
      <c r="PW3" s="324" t="s">
        <v>102</v>
      </c>
      <c r="PX3" s="324" t="s">
        <v>103</v>
      </c>
      <c r="PY3" s="324" t="s">
        <v>593</v>
      </c>
      <c r="PZ3" s="324" t="s">
        <v>104</v>
      </c>
      <c r="QA3" s="324" t="s">
        <v>99</v>
      </c>
      <c r="QB3" s="324" t="s">
        <v>591</v>
      </c>
      <c r="QC3" s="324" t="s">
        <v>100</v>
      </c>
      <c r="QD3" s="324" t="s">
        <v>101</v>
      </c>
      <c r="QE3" s="324" t="s">
        <v>592</v>
      </c>
      <c r="QF3" s="324" t="s">
        <v>102</v>
      </c>
      <c r="QG3" s="324" t="s">
        <v>103</v>
      </c>
      <c r="QH3" s="324" t="s">
        <v>593</v>
      </c>
      <c r="QI3" s="324" t="s">
        <v>104</v>
      </c>
      <c r="QJ3" s="324" t="s">
        <v>99</v>
      </c>
      <c r="QK3" s="324" t="s">
        <v>591</v>
      </c>
      <c r="QL3" s="324" t="s">
        <v>100</v>
      </c>
      <c r="QM3" s="324" t="s">
        <v>101</v>
      </c>
      <c r="QN3" s="324" t="s">
        <v>592</v>
      </c>
      <c r="QO3" s="324" t="s">
        <v>102</v>
      </c>
      <c r="QP3" s="324" t="s">
        <v>103</v>
      </c>
      <c r="QQ3" s="324" t="s">
        <v>593</v>
      </c>
      <c r="QR3" s="324" t="s">
        <v>104</v>
      </c>
      <c r="QS3" s="324" t="s">
        <v>99</v>
      </c>
      <c r="QT3" s="324" t="s">
        <v>591</v>
      </c>
      <c r="QU3" s="324" t="s">
        <v>100</v>
      </c>
      <c r="QV3" s="324" t="s">
        <v>101</v>
      </c>
      <c r="QW3" s="324" t="s">
        <v>592</v>
      </c>
      <c r="QX3" s="324" t="s">
        <v>102</v>
      </c>
      <c r="QY3" s="324" t="s">
        <v>103</v>
      </c>
      <c r="QZ3" s="324" t="s">
        <v>593</v>
      </c>
      <c r="RA3" s="324" t="s">
        <v>104</v>
      </c>
      <c r="RB3" s="324" t="s">
        <v>99</v>
      </c>
      <c r="RC3" s="324" t="s">
        <v>591</v>
      </c>
      <c r="RD3" s="324" t="s">
        <v>100</v>
      </c>
      <c r="RE3" s="324" t="s">
        <v>101</v>
      </c>
      <c r="RF3" s="324" t="s">
        <v>592</v>
      </c>
      <c r="RG3" s="324" t="s">
        <v>102</v>
      </c>
      <c r="RH3" s="324" t="s">
        <v>103</v>
      </c>
      <c r="RI3" s="324" t="s">
        <v>593</v>
      </c>
      <c r="RJ3" s="324" t="s">
        <v>104</v>
      </c>
      <c r="RK3" s="324" t="s">
        <v>99</v>
      </c>
      <c r="RL3" s="324" t="s">
        <v>591</v>
      </c>
      <c r="RM3" s="324" t="s">
        <v>100</v>
      </c>
      <c r="RN3" s="324" t="s">
        <v>101</v>
      </c>
      <c r="RO3" s="324" t="s">
        <v>592</v>
      </c>
      <c r="RP3" s="324" t="s">
        <v>102</v>
      </c>
      <c r="RQ3" s="324" t="s">
        <v>103</v>
      </c>
      <c r="RR3" s="324" t="s">
        <v>593</v>
      </c>
      <c r="RS3" s="324" t="s">
        <v>104</v>
      </c>
      <c r="RT3" s="324" t="s">
        <v>99</v>
      </c>
      <c r="RU3" s="324" t="s">
        <v>591</v>
      </c>
      <c r="RV3" s="324" t="s">
        <v>100</v>
      </c>
      <c r="RW3" s="324" t="s">
        <v>101</v>
      </c>
      <c r="RX3" s="324" t="s">
        <v>592</v>
      </c>
      <c r="RY3" s="324" t="s">
        <v>102</v>
      </c>
      <c r="RZ3" s="324" t="s">
        <v>103</v>
      </c>
      <c r="SA3" s="324" t="s">
        <v>593</v>
      </c>
      <c r="SB3" s="324" t="s">
        <v>104</v>
      </c>
      <c r="SC3" s="324" t="s">
        <v>99</v>
      </c>
      <c r="SD3" s="324" t="s">
        <v>591</v>
      </c>
      <c r="SE3" s="324" t="s">
        <v>100</v>
      </c>
      <c r="SF3" s="324" t="s">
        <v>101</v>
      </c>
      <c r="SG3" s="324" t="s">
        <v>592</v>
      </c>
      <c r="SH3" s="324" t="s">
        <v>102</v>
      </c>
      <c r="SI3" s="324" t="s">
        <v>103</v>
      </c>
      <c r="SJ3" s="324" t="s">
        <v>593</v>
      </c>
      <c r="SK3" s="324" t="s">
        <v>104</v>
      </c>
      <c r="SL3" s="324" t="s">
        <v>99</v>
      </c>
      <c r="SM3" s="324" t="s">
        <v>591</v>
      </c>
      <c r="SN3" s="324" t="s">
        <v>100</v>
      </c>
      <c r="SO3" s="324" t="s">
        <v>101</v>
      </c>
      <c r="SP3" s="324" t="s">
        <v>592</v>
      </c>
      <c r="SQ3" s="324" t="s">
        <v>102</v>
      </c>
      <c r="SR3" s="324" t="s">
        <v>103</v>
      </c>
      <c r="SS3" s="324" t="s">
        <v>593</v>
      </c>
      <c r="ST3" s="324" t="s">
        <v>104</v>
      </c>
      <c r="SU3" s="324" t="s">
        <v>99</v>
      </c>
      <c r="SV3" s="324" t="s">
        <v>591</v>
      </c>
      <c r="SW3" s="324" t="s">
        <v>100</v>
      </c>
      <c r="SX3" s="324" t="s">
        <v>101</v>
      </c>
      <c r="SY3" s="324" t="s">
        <v>592</v>
      </c>
      <c r="SZ3" s="324" t="s">
        <v>102</v>
      </c>
      <c r="TA3" s="324" t="s">
        <v>103</v>
      </c>
      <c r="TB3" s="324" t="s">
        <v>593</v>
      </c>
      <c r="TC3" s="324" t="s">
        <v>104</v>
      </c>
      <c r="TD3" s="324" t="s">
        <v>99</v>
      </c>
      <c r="TE3" s="324" t="s">
        <v>591</v>
      </c>
      <c r="TF3" s="324" t="s">
        <v>100</v>
      </c>
      <c r="TG3" s="324" t="s">
        <v>101</v>
      </c>
      <c r="TH3" s="324" t="s">
        <v>592</v>
      </c>
      <c r="TI3" s="324" t="s">
        <v>102</v>
      </c>
      <c r="TJ3" s="324" t="s">
        <v>103</v>
      </c>
      <c r="TK3" s="324" t="s">
        <v>593</v>
      </c>
      <c r="TL3" s="324" t="s">
        <v>104</v>
      </c>
      <c r="TM3" s="324" t="s">
        <v>99</v>
      </c>
      <c r="TN3" s="324" t="s">
        <v>591</v>
      </c>
      <c r="TO3" s="324" t="s">
        <v>100</v>
      </c>
      <c r="TP3" s="324" t="s">
        <v>101</v>
      </c>
      <c r="TQ3" s="324" t="s">
        <v>592</v>
      </c>
      <c r="TR3" s="324" t="s">
        <v>102</v>
      </c>
      <c r="TS3" s="324" t="s">
        <v>103</v>
      </c>
      <c r="TT3" s="324" t="s">
        <v>593</v>
      </c>
      <c r="TU3" s="324" t="s">
        <v>104</v>
      </c>
      <c r="TV3" s="324" t="s">
        <v>99</v>
      </c>
      <c r="TW3" s="324" t="s">
        <v>591</v>
      </c>
      <c r="TX3" s="324" t="s">
        <v>100</v>
      </c>
      <c r="TY3" s="324" t="s">
        <v>101</v>
      </c>
      <c r="TZ3" s="324" t="s">
        <v>592</v>
      </c>
      <c r="UA3" s="324" t="s">
        <v>102</v>
      </c>
      <c r="UB3" s="324" t="s">
        <v>103</v>
      </c>
      <c r="UC3" s="324" t="s">
        <v>593</v>
      </c>
      <c r="UD3" s="324" t="s">
        <v>104</v>
      </c>
      <c r="UE3" s="324" t="s">
        <v>99</v>
      </c>
      <c r="UF3" s="324" t="s">
        <v>591</v>
      </c>
      <c r="UG3" s="324" t="s">
        <v>100</v>
      </c>
      <c r="UH3" s="324" t="s">
        <v>101</v>
      </c>
      <c r="UI3" s="324" t="s">
        <v>592</v>
      </c>
      <c r="UJ3" s="324" t="s">
        <v>102</v>
      </c>
      <c r="UK3" s="324" t="s">
        <v>103</v>
      </c>
      <c r="UL3" s="324" t="s">
        <v>593</v>
      </c>
      <c r="UM3" s="324" t="s">
        <v>104</v>
      </c>
      <c r="UN3" s="324" t="s">
        <v>99</v>
      </c>
      <c r="UO3" s="324" t="s">
        <v>591</v>
      </c>
      <c r="UP3" s="324" t="s">
        <v>100</v>
      </c>
      <c r="UQ3" s="324" t="s">
        <v>101</v>
      </c>
      <c r="UR3" s="324" t="s">
        <v>592</v>
      </c>
      <c r="US3" s="324" t="s">
        <v>102</v>
      </c>
      <c r="UT3" s="324" t="s">
        <v>103</v>
      </c>
      <c r="UU3" s="324" t="s">
        <v>593</v>
      </c>
      <c r="UV3" s="324" t="s">
        <v>104</v>
      </c>
      <c r="UW3" s="324" t="s">
        <v>99</v>
      </c>
      <c r="UX3" s="324" t="s">
        <v>591</v>
      </c>
      <c r="UY3" s="324" t="s">
        <v>100</v>
      </c>
      <c r="UZ3" s="324" t="s">
        <v>101</v>
      </c>
      <c r="VA3" s="324" t="s">
        <v>592</v>
      </c>
      <c r="VB3" s="324" t="s">
        <v>102</v>
      </c>
      <c r="VC3" s="324" t="s">
        <v>103</v>
      </c>
      <c r="VD3" s="324" t="s">
        <v>593</v>
      </c>
      <c r="VE3" s="324" t="s">
        <v>104</v>
      </c>
      <c r="VF3" s="324" t="s">
        <v>99</v>
      </c>
      <c r="VG3" s="324" t="s">
        <v>591</v>
      </c>
      <c r="VH3" s="324" t="s">
        <v>100</v>
      </c>
      <c r="VI3" s="324" t="s">
        <v>101</v>
      </c>
      <c r="VJ3" s="324" t="s">
        <v>592</v>
      </c>
      <c r="VK3" s="324" t="s">
        <v>102</v>
      </c>
      <c r="VL3" s="324" t="s">
        <v>103</v>
      </c>
      <c r="VM3" s="324" t="s">
        <v>593</v>
      </c>
      <c r="VN3" s="325" t="s">
        <v>104</v>
      </c>
      <c r="VO3" s="323"/>
    </row>
    <row r="4" spans="1:587">
      <c r="A4" s="177" t="s">
        <v>107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  <c r="EA4" s="324"/>
      <c r="EB4" s="324"/>
      <c r="EC4" s="324"/>
      <c r="ED4" s="324"/>
      <c r="EE4" s="324"/>
      <c r="EF4" s="324"/>
      <c r="EG4" s="324"/>
      <c r="EH4" s="324"/>
      <c r="EI4" s="324"/>
      <c r="EJ4" s="324"/>
      <c r="EK4" s="324"/>
      <c r="EL4" s="324"/>
      <c r="EM4" s="324"/>
      <c r="EN4" s="324"/>
      <c r="EO4" s="324"/>
      <c r="EP4" s="324"/>
      <c r="EQ4" s="324"/>
      <c r="ER4" s="324"/>
      <c r="ES4" s="324"/>
      <c r="ET4" s="324"/>
      <c r="EU4" s="324"/>
      <c r="EV4" s="324"/>
      <c r="EW4" s="324"/>
      <c r="EX4" s="324"/>
      <c r="EY4" s="324"/>
      <c r="EZ4" s="324"/>
      <c r="FA4" s="324"/>
      <c r="FB4" s="324"/>
      <c r="FC4" s="324"/>
      <c r="FD4" s="324"/>
      <c r="FE4" s="324"/>
      <c r="FF4" s="324"/>
      <c r="FG4" s="324"/>
      <c r="FH4" s="324"/>
      <c r="FI4" s="324"/>
      <c r="FJ4" s="324"/>
      <c r="FK4" s="324"/>
      <c r="FL4" s="324"/>
      <c r="FM4" s="324"/>
      <c r="FN4" s="324"/>
      <c r="FO4" s="324"/>
      <c r="FP4" s="324"/>
      <c r="FQ4" s="324"/>
      <c r="FR4" s="324"/>
      <c r="FS4" s="324"/>
      <c r="FT4" s="324"/>
      <c r="FU4" s="324"/>
      <c r="FV4" s="324"/>
      <c r="FW4" s="324"/>
      <c r="FX4" s="324"/>
      <c r="FY4" s="324"/>
      <c r="FZ4" s="324"/>
      <c r="GA4" s="324"/>
      <c r="GB4" s="324"/>
      <c r="GC4" s="324"/>
      <c r="GD4" s="324"/>
      <c r="GE4" s="324"/>
      <c r="GF4" s="324"/>
      <c r="GG4" s="324"/>
      <c r="GH4" s="324"/>
      <c r="GI4" s="324"/>
      <c r="GJ4" s="324"/>
      <c r="GK4" s="324"/>
      <c r="GL4" s="324"/>
      <c r="GM4" s="324"/>
      <c r="GN4" s="324"/>
      <c r="GO4" s="324"/>
      <c r="GP4" s="324"/>
      <c r="GQ4" s="324"/>
      <c r="GR4" s="324"/>
      <c r="GS4" s="324"/>
      <c r="GT4" s="324"/>
      <c r="GU4" s="324"/>
      <c r="GV4" s="324"/>
      <c r="GW4" s="324"/>
      <c r="GX4" s="324"/>
      <c r="GY4" s="324"/>
      <c r="GZ4" s="324"/>
      <c r="HA4" s="324"/>
      <c r="HB4" s="324"/>
      <c r="HC4" s="324"/>
      <c r="HD4" s="324"/>
      <c r="HE4" s="324"/>
      <c r="HF4" s="324"/>
      <c r="HG4" s="324"/>
      <c r="HH4" s="324"/>
      <c r="HI4" s="324"/>
      <c r="HJ4" s="324"/>
      <c r="HK4" s="324"/>
      <c r="HL4" s="324"/>
      <c r="HM4" s="324"/>
      <c r="HN4" s="324"/>
      <c r="HO4" s="324"/>
      <c r="HP4" s="324"/>
      <c r="HQ4" s="324"/>
      <c r="HR4" s="324"/>
      <c r="HS4" s="324"/>
      <c r="HT4" s="324"/>
      <c r="HU4" s="324"/>
      <c r="HV4" s="324"/>
      <c r="HW4" s="324"/>
      <c r="HX4" s="324"/>
      <c r="HY4" s="324"/>
      <c r="HZ4" s="324"/>
      <c r="IA4" s="324"/>
      <c r="IB4" s="324"/>
      <c r="IC4" s="324"/>
      <c r="ID4" s="324"/>
      <c r="IE4" s="324"/>
      <c r="IF4" s="324"/>
      <c r="IG4" s="324"/>
      <c r="IH4" s="324"/>
      <c r="II4" s="324"/>
      <c r="IJ4" s="324"/>
      <c r="IK4" s="324"/>
      <c r="IL4" s="324"/>
      <c r="IM4" s="324"/>
      <c r="IN4" s="324"/>
      <c r="IO4" s="324"/>
      <c r="IP4" s="324"/>
      <c r="IQ4" s="324"/>
      <c r="IR4" s="324"/>
      <c r="IS4" s="324"/>
      <c r="IT4" s="324"/>
      <c r="IU4" s="324"/>
      <c r="IV4" s="324"/>
      <c r="IW4" s="324"/>
      <c r="IX4" s="324"/>
      <c r="IY4" s="324"/>
      <c r="IZ4" s="324"/>
      <c r="JA4" s="324"/>
      <c r="JB4" s="324"/>
      <c r="JC4" s="324"/>
      <c r="JD4" s="324"/>
      <c r="JE4" s="324"/>
      <c r="JF4" s="324"/>
      <c r="JG4" s="324"/>
      <c r="JH4" s="324"/>
      <c r="JI4" s="324"/>
      <c r="JJ4" s="324"/>
      <c r="JK4" s="324"/>
      <c r="JL4" s="324"/>
      <c r="JM4" s="324"/>
      <c r="JN4" s="324"/>
      <c r="JO4" s="324"/>
      <c r="JP4" s="324"/>
      <c r="JQ4" s="324"/>
      <c r="JR4" s="324"/>
      <c r="JS4" s="324"/>
      <c r="JT4" s="324"/>
      <c r="JU4" s="324"/>
      <c r="JV4" s="324"/>
      <c r="JW4" s="324"/>
      <c r="JX4" s="324"/>
      <c r="JY4" s="324"/>
      <c r="JZ4" s="324"/>
      <c r="KA4" s="324"/>
      <c r="KB4" s="324"/>
      <c r="KC4" s="324"/>
      <c r="KD4" s="324"/>
      <c r="KE4" s="324"/>
      <c r="KF4" s="324"/>
      <c r="KG4" s="324"/>
      <c r="KH4" s="324"/>
      <c r="KI4" s="324"/>
      <c r="KJ4" s="324"/>
      <c r="KK4" s="324"/>
      <c r="KL4" s="324"/>
      <c r="KM4" s="324"/>
      <c r="KN4" s="324"/>
      <c r="KO4" s="324"/>
      <c r="KP4" s="324"/>
      <c r="KQ4" s="324"/>
      <c r="KR4" s="324"/>
      <c r="KS4" s="324"/>
      <c r="KT4" s="324"/>
      <c r="KU4" s="324"/>
      <c r="KV4" s="324"/>
      <c r="KW4" s="324"/>
      <c r="KX4" s="324"/>
      <c r="KY4" s="324"/>
      <c r="KZ4" s="324"/>
      <c r="LA4" s="324"/>
      <c r="LB4" s="324"/>
      <c r="LC4" s="324"/>
      <c r="LD4" s="324"/>
      <c r="LE4" s="324"/>
      <c r="LF4" s="324"/>
      <c r="LG4" s="324"/>
      <c r="LH4" s="324"/>
      <c r="LI4" s="324"/>
      <c r="LJ4" s="324"/>
      <c r="LK4" s="324"/>
      <c r="LL4" s="324"/>
      <c r="LM4" s="324"/>
      <c r="LN4" s="324"/>
      <c r="LO4" s="324"/>
      <c r="LP4" s="324"/>
      <c r="LQ4" s="324"/>
      <c r="LR4" s="324"/>
      <c r="LS4" s="324"/>
      <c r="LT4" s="324"/>
      <c r="LU4" s="324"/>
      <c r="LV4" s="324"/>
      <c r="LW4" s="324"/>
      <c r="LX4" s="324"/>
      <c r="LY4" s="324"/>
      <c r="LZ4" s="324"/>
      <c r="MA4" s="324"/>
      <c r="MB4" s="324"/>
      <c r="MC4" s="324"/>
      <c r="MD4" s="324"/>
      <c r="ME4" s="324"/>
      <c r="MF4" s="324"/>
      <c r="MG4" s="324"/>
      <c r="MH4" s="324"/>
      <c r="MI4" s="324"/>
      <c r="MJ4" s="324"/>
      <c r="MK4" s="324"/>
      <c r="ML4" s="324"/>
      <c r="MM4" s="324"/>
      <c r="MN4" s="324"/>
      <c r="MO4" s="324"/>
      <c r="MP4" s="324"/>
      <c r="MQ4" s="324"/>
      <c r="MR4" s="324"/>
      <c r="MS4" s="324"/>
      <c r="MT4" s="324"/>
      <c r="MU4" s="324"/>
      <c r="MV4" s="324"/>
      <c r="MW4" s="324"/>
      <c r="MX4" s="324"/>
      <c r="MY4" s="324"/>
      <c r="MZ4" s="324"/>
      <c r="NA4" s="324"/>
      <c r="NB4" s="324"/>
      <c r="NC4" s="324"/>
      <c r="ND4" s="324"/>
      <c r="NE4" s="324"/>
      <c r="NF4" s="324"/>
      <c r="NG4" s="324"/>
      <c r="NH4" s="324"/>
      <c r="NI4" s="324"/>
      <c r="NJ4" s="324"/>
      <c r="NK4" s="324"/>
      <c r="NL4" s="324"/>
      <c r="NM4" s="324"/>
      <c r="NN4" s="324"/>
      <c r="NO4" s="324"/>
      <c r="NP4" s="324"/>
      <c r="NQ4" s="324"/>
      <c r="NR4" s="324"/>
      <c r="NS4" s="324"/>
      <c r="NT4" s="324"/>
      <c r="NU4" s="324"/>
      <c r="NV4" s="324"/>
      <c r="NW4" s="324"/>
      <c r="NX4" s="324"/>
      <c r="NY4" s="324"/>
      <c r="NZ4" s="324"/>
      <c r="OA4" s="324"/>
      <c r="OB4" s="324"/>
      <c r="OC4" s="324"/>
      <c r="OD4" s="324"/>
      <c r="OE4" s="324"/>
      <c r="OF4" s="324"/>
      <c r="OG4" s="324"/>
      <c r="OH4" s="324"/>
      <c r="OI4" s="324"/>
      <c r="OJ4" s="324"/>
      <c r="OK4" s="324"/>
      <c r="OL4" s="324"/>
      <c r="OM4" s="324"/>
      <c r="ON4" s="324"/>
      <c r="OO4" s="324"/>
      <c r="OP4" s="324"/>
      <c r="OQ4" s="324"/>
      <c r="OR4" s="324"/>
      <c r="OS4" s="324"/>
      <c r="OT4" s="324"/>
      <c r="OU4" s="324"/>
      <c r="OV4" s="324"/>
      <c r="OW4" s="324"/>
      <c r="OX4" s="324"/>
      <c r="OY4" s="324"/>
      <c r="OZ4" s="324"/>
      <c r="PA4" s="324"/>
      <c r="PB4" s="324"/>
      <c r="PC4" s="324"/>
      <c r="PD4" s="324"/>
      <c r="PE4" s="324"/>
      <c r="PF4" s="324"/>
      <c r="PG4" s="324"/>
      <c r="PH4" s="324"/>
      <c r="PI4" s="324"/>
      <c r="PJ4" s="324"/>
      <c r="PK4" s="324"/>
      <c r="PL4" s="324"/>
      <c r="PM4" s="324"/>
      <c r="PN4" s="324"/>
      <c r="PO4" s="324"/>
      <c r="PP4" s="324"/>
      <c r="PQ4" s="324"/>
      <c r="PR4" s="324"/>
      <c r="PS4" s="324"/>
      <c r="PT4" s="324"/>
      <c r="PU4" s="324"/>
      <c r="PV4" s="324"/>
      <c r="PW4" s="324"/>
      <c r="PX4" s="324"/>
      <c r="PY4" s="324"/>
      <c r="PZ4" s="324"/>
      <c r="QA4" s="324"/>
      <c r="QB4" s="324"/>
      <c r="QC4" s="324"/>
      <c r="QD4" s="324"/>
      <c r="QE4" s="324"/>
      <c r="QF4" s="324"/>
      <c r="QG4" s="324"/>
      <c r="QH4" s="324"/>
      <c r="QI4" s="324"/>
      <c r="QJ4" s="324"/>
      <c r="QK4" s="324"/>
      <c r="QL4" s="324"/>
      <c r="QM4" s="324"/>
      <c r="QN4" s="324"/>
      <c r="QO4" s="324"/>
      <c r="QP4" s="324"/>
      <c r="QQ4" s="324"/>
      <c r="QR4" s="324"/>
      <c r="QS4" s="324"/>
      <c r="QT4" s="324"/>
      <c r="QU4" s="324"/>
      <c r="QV4" s="324"/>
      <c r="QW4" s="324"/>
      <c r="QX4" s="324"/>
      <c r="QY4" s="324"/>
      <c r="QZ4" s="324"/>
      <c r="RA4" s="324"/>
      <c r="RB4" s="324"/>
      <c r="RC4" s="324"/>
      <c r="RD4" s="324"/>
      <c r="RE4" s="324"/>
      <c r="RF4" s="324"/>
      <c r="RG4" s="324"/>
      <c r="RH4" s="324"/>
      <c r="RI4" s="324"/>
      <c r="RJ4" s="324"/>
      <c r="RK4" s="324"/>
      <c r="RL4" s="324"/>
      <c r="RM4" s="324"/>
      <c r="RN4" s="324"/>
      <c r="RO4" s="324"/>
      <c r="RP4" s="324"/>
      <c r="RQ4" s="324"/>
      <c r="RR4" s="324"/>
      <c r="RS4" s="324"/>
      <c r="RT4" s="324"/>
      <c r="RU4" s="324"/>
      <c r="RV4" s="324"/>
      <c r="RW4" s="324"/>
      <c r="RX4" s="324"/>
      <c r="RY4" s="324"/>
      <c r="RZ4" s="324"/>
      <c r="SA4" s="324"/>
      <c r="SB4" s="324"/>
      <c r="SC4" s="324"/>
      <c r="SD4" s="324"/>
      <c r="SE4" s="324"/>
      <c r="SF4" s="324"/>
      <c r="SG4" s="324"/>
      <c r="SH4" s="324"/>
      <c r="SI4" s="324"/>
      <c r="SJ4" s="324"/>
      <c r="SK4" s="324"/>
      <c r="SL4" s="324"/>
      <c r="SM4" s="324"/>
      <c r="SN4" s="324"/>
      <c r="SO4" s="324"/>
      <c r="SP4" s="324"/>
      <c r="SQ4" s="324"/>
      <c r="SR4" s="324"/>
      <c r="SS4" s="324"/>
      <c r="ST4" s="324"/>
      <c r="SU4" s="324"/>
      <c r="SV4" s="324"/>
      <c r="SW4" s="324"/>
      <c r="SX4" s="324"/>
      <c r="SY4" s="324"/>
      <c r="SZ4" s="324"/>
      <c r="TA4" s="324"/>
      <c r="TB4" s="324"/>
      <c r="TC4" s="324"/>
      <c r="TD4" s="324"/>
      <c r="TE4" s="324"/>
      <c r="TF4" s="324"/>
      <c r="TG4" s="324"/>
      <c r="TH4" s="324"/>
      <c r="TI4" s="324"/>
      <c r="TJ4" s="324"/>
      <c r="TK4" s="324"/>
      <c r="TL4" s="324"/>
      <c r="TM4" s="324"/>
      <c r="TN4" s="324"/>
      <c r="TO4" s="324"/>
      <c r="TP4" s="324"/>
      <c r="TQ4" s="324"/>
      <c r="TR4" s="324"/>
      <c r="TS4" s="324"/>
      <c r="TT4" s="324"/>
      <c r="TU4" s="324"/>
      <c r="TV4" s="324"/>
      <c r="TW4" s="324"/>
      <c r="TX4" s="324"/>
      <c r="TY4" s="324"/>
      <c r="TZ4" s="324"/>
      <c r="UA4" s="324"/>
      <c r="UB4" s="324"/>
      <c r="UC4" s="324"/>
      <c r="UD4" s="324"/>
      <c r="UE4" s="324"/>
      <c r="UF4" s="324"/>
      <c r="UG4" s="324"/>
      <c r="UH4" s="324"/>
      <c r="UI4" s="324"/>
      <c r="UJ4" s="324"/>
      <c r="UK4" s="324"/>
      <c r="UL4" s="324"/>
      <c r="UM4" s="324"/>
      <c r="UN4" s="324"/>
      <c r="UO4" s="324"/>
      <c r="UP4" s="324"/>
      <c r="UQ4" s="324"/>
      <c r="UR4" s="324"/>
      <c r="US4" s="324"/>
      <c r="UT4" s="324"/>
      <c r="UU4" s="324"/>
      <c r="UV4" s="324"/>
      <c r="UW4" s="324"/>
      <c r="UX4" s="324"/>
      <c r="UY4" s="324"/>
      <c r="UZ4" s="324"/>
      <c r="VA4" s="324"/>
      <c r="VB4" s="324"/>
      <c r="VC4" s="324"/>
      <c r="VD4" s="324"/>
      <c r="VE4" s="324"/>
      <c r="VF4" s="324"/>
      <c r="VG4" s="324"/>
      <c r="VH4" s="324"/>
      <c r="VI4" s="324"/>
      <c r="VJ4" s="324"/>
      <c r="VK4" s="324"/>
      <c r="VL4" s="324"/>
      <c r="VM4" s="324"/>
      <c r="VN4" s="325"/>
      <c r="VO4" s="323"/>
    </row>
    <row r="5" spans="1:587">
      <c r="A5" s="180" t="s">
        <v>2</v>
      </c>
      <c r="B5" s="326">
        <v>1935061.636776</v>
      </c>
      <c r="C5" s="326">
        <v>3522860.1173240002</v>
      </c>
      <c r="D5" s="327">
        <v>-0.450712894542662</v>
      </c>
      <c r="E5" s="326">
        <v>10603261.842744</v>
      </c>
      <c r="F5" s="326">
        <v>17226620.952261999</v>
      </c>
      <c r="G5" s="327">
        <v>-0.38448394074917502</v>
      </c>
      <c r="H5" s="326">
        <v>27490605.120354</v>
      </c>
      <c r="I5" s="326">
        <v>25143389.754365999</v>
      </c>
      <c r="J5" s="327">
        <v>9.3353179062915403E-2</v>
      </c>
      <c r="K5" s="326">
        <v>1626269.0449099999</v>
      </c>
      <c r="L5" s="326">
        <v>3717782.1305840001</v>
      </c>
      <c r="M5" s="327">
        <v>-0.56257010556599196</v>
      </c>
      <c r="N5" s="326">
        <v>12229530.887654001</v>
      </c>
      <c r="O5" s="326">
        <v>20944403.082846001</v>
      </c>
      <c r="P5" s="327">
        <v>-0.41609551538519102</v>
      </c>
      <c r="Q5" s="326">
        <v>25399092.034680001</v>
      </c>
      <c r="R5" s="326">
        <v>27223570.741174001</v>
      </c>
      <c r="S5" s="327">
        <v>-6.7018346852442498E-2</v>
      </c>
      <c r="T5" s="326">
        <v>1579960.2838260001</v>
      </c>
      <c r="U5" s="326">
        <v>3027096.277586</v>
      </c>
      <c r="V5" s="327">
        <v>-0.47806077542866898</v>
      </c>
      <c r="W5" s="326">
        <v>13809491.17148</v>
      </c>
      <c r="X5" s="326">
        <v>23971499.360431999</v>
      </c>
      <c r="Y5" s="327">
        <v>-0.42392042467421498</v>
      </c>
      <c r="Z5" s="326">
        <v>23951956.040920001</v>
      </c>
      <c r="AA5" s="326">
        <v>29057882.839807998</v>
      </c>
      <c r="AB5" s="327">
        <v>-0.17571571979404901</v>
      </c>
      <c r="AC5" s="326">
        <v>1254540.6578279999</v>
      </c>
      <c r="AD5" s="326">
        <v>2105289.0428920002</v>
      </c>
      <c r="AE5" s="327">
        <v>-0.40410051433856398</v>
      </c>
      <c r="AF5" s="326">
        <v>15064031.829307999</v>
      </c>
      <c r="AG5" s="326">
        <v>26076788.403324001</v>
      </c>
      <c r="AH5" s="327">
        <v>-0.42232027977080999</v>
      </c>
      <c r="AI5" s="326">
        <v>23101207.655855998</v>
      </c>
      <c r="AJ5" s="326">
        <v>30080732.113965999</v>
      </c>
      <c r="AK5" s="327">
        <v>-0.232026415835455</v>
      </c>
      <c r="AL5" s="326">
        <v>1224795.2456680001</v>
      </c>
      <c r="AM5" s="326">
        <v>1926556.4817619999</v>
      </c>
      <c r="AN5" s="327">
        <v>-0.364256767313761</v>
      </c>
      <c r="AO5" s="326">
        <v>16288827.074975999</v>
      </c>
      <c r="AP5" s="326">
        <v>28003344.885086</v>
      </c>
      <c r="AQ5" s="327">
        <v>-0.418325662815691</v>
      </c>
      <c r="AR5" s="326">
        <v>22399446.419762</v>
      </c>
      <c r="AS5" s="326">
        <v>30859707.759666</v>
      </c>
      <c r="AT5" s="327">
        <v>-0.27415234796752203</v>
      </c>
      <c r="AU5" s="326">
        <v>1122024.2994599999</v>
      </c>
      <c r="AV5" s="326">
        <v>1462415.0283280001</v>
      </c>
      <c r="AW5" s="327">
        <v>-0.232759320900287</v>
      </c>
      <c r="AX5" s="326">
        <v>17410851.374435998</v>
      </c>
      <c r="AY5" s="326">
        <v>29465759.913414001</v>
      </c>
      <c r="AZ5" s="327">
        <v>-0.40911582034204103</v>
      </c>
      <c r="BA5" s="326">
        <v>22059055.690894</v>
      </c>
      <c r="BB5" s="326">
        <v>31548766.475616001</v>
      </c>
      <c r="BC5" s="327">
        <v>-0.30079498645554298</v>
      </c>
      <c r="BD5" s="326">
        <v>2661990.0573</v>
      </c>
      <c r="BE5" s="326">
        <v>2161775.4838140002</v>
      </c>
      <c r="BF5" s="327">
        <v>0.231390621843613</v>
      </c>
      <c r="BG5" s="326">
        <v>20072841.431736</v>
      </c>
      <c r="BH5" s="326">
        <v>31627535.397227999</v>
      </c>
      <c r="BI5" s="327">
        <v>-0.36533652781887999</v>
      </c>
      <c r="BJ5" s="326">
        <v>22559270.264380001</v>
      </c>
      <c r="BK5" s="326">
        <v>32878119.327897999</v>
      </c>
      <c r="BL5" s="327">
        <v>-0.31385156068711501</v>
      </c>
      <c r="BM5" s="326">
        <v>4636091.8287760001</v>
      </c>
      <c r="BN5" s="326">
        <v>2486428.8326440002</v>
      </c>
      <c r="BO5" s="327">
        <v>0.86455842528422899</v>
      </c>
      <c r="BP5" s="326">
        <v>24708933.260512002</v>
      </c>
      <c r="BQ5" s="326">
        <v>34113964.229872003</v>
      </c>
      <c r="BR5" s="327">
        <v>-0.27569446066090603</v>
      </c>
      <c r="BS5" s="326">
        <v>24708933.260512002</v>
      </c>
      <c r="BT5" s="326">
        <v>34113964.229872003</v>
      </c>
      <c r="BU5" s="327">
        <v>-0.27569446066090603</v>
      </c>
      <c r="BV5" s="326">
        <v>3725748.4249300002</v>
      </c>
      <c r="BW5" s="326">
        <v>2126922.1412559999</v>
      </c>
      <c r="BX5" s="327">
        <v>0.75170889082467895</v>
      </c>
      <c r="BY5" s="326">
        <v>3725748.4249300002</v>
      </c>
      <c r="BZ5" s="326">
        <v>2126922.1412559999</v>
      </c>
      <c r="CA5" s="327">
        <v>0.75170889082467895</v>
      </c>
      <c r="CB5" s="326">
        <v>26307759.544186</v>
      </c>
      <c r="CC5" s="326">
        <v>34046283.805342004</v>
      </c>
      <c r="CD5" s="327">
        <v>-0.227294241726957</v>
      </c>
      <c r="CE5" s="326">
        <v>2837643.4274380002</v>
      </c>
      <c r="CF5" s="326">
        <v>2483140.4345720001</v>
      </c>
      <c r="CG5" s="327">
        <v>0.14276397256085999</v>
      </c>
      <c r="CH5" s="326">
        <v>6563391.852368</v>
      </c>
      <c r="CI5" s="326">
        <v>4610062.575828</v>
      </c>
      <c r="CJ5" s="327">
        <v>0.42370992679837299</v>
      </c>
      <c r="CK5" s="326">
        <v>26662262.537052002</v>
      </c>
      <c r="CL5" s="326">
        <v>34140563.235564001</v>
      </c>
      <c r="CM5" s="327">
        <v>-0.21904444419715699</v>
      </c>
      <c r="CN5" s="326">
        <v>3110508.4864460002</v>
      </c>
      <c r="CO5" s="326">
        <v>2132368.9869519998</v>
      </c>
      <c r="CP5" s="327">
        <v>0.45871024455863402</v>
      </c>
      <c r="CQ5" s="326">
        <v>9673900.3388139997</v>
      </c>
      <c r="CR5" s="326">
        <v>6742431.5627800003</v>
      </c>
      <c r="CS5" s="327">
        <v>0.43477916664612198</v>
      </c>
      <c r="CT5" s="326">
        <v>27640402.036545999</v>
      </c>
      <c r="CU5" s="326">
        <v>31870807.837960001</v>
      </c>
      <c r="CV5" s="327">
        <v>-0.13273607066763299</v>
      </c>
      <c r="CW5" s="326">
        <v>2860842.288526</v>
      </c>
      <c r="CX5" s="326">
        <v>1925768.643188</v>
      </c>
      <c r="CY5" s="327">
        <v>0.48555866180791002</v>
      </c>
      <c r="CZ5" s="326">
        <v>12534742.62734</v>
      </c>
      <c r="DA5" s="326">
        <v>8668200.205968</v>
      </c>
      <c r="DB5" s="327">
        <v>0.44606058114692698</v>
      </c>
      <c r="DC5" s="326">
        <v>28575475.681883998</v>
      </c>
      <c r="DD5" s="326">
        <v>29078403.600901999</v>
      </c>
      <c r="DE5" s="327">
        <v>-1.7295582175714801E-2</v>
      </c>
      <c r="DF5" s="326">
        <v>2857761.505626</v>
      </c>
      <c r="DG5" s="326">
        <v>1935061.636776</v>
      </c>
      <c r="DH5" s="327">
        <v>0.47683228860208698</v>
      </c>
      <c r="DI5" s="326">
        <v>15392504.132966001</v>
      </c>
      <c r="DJ5" s="326">
        <v>10603261.842744</v>
      </c>
      <c r="DK5" s="327">
        <v>0.45167632010326703</v>
      </c>
      <c r="DL5" s="326">
        <v>29498175.550733998</v>
      </c>
      <c r="DM5" s="326">
        <v>27490605.120354</v>
      </c>
      <c r="DN5" s="327">
        <v>7.30275096379598E-2</v>
      </c>
      <c r="DO5" s="326">
        <v>0</v>
      </c>
      <c r="DP5" s="326">
        <v>0</v>
      </c>
      <c r="DQ5" s="327">
        <v>0</v>
      </c>
      <c r="DR5" s="326">
        <v>0</v>
      </c>
      <c r="DS5" s="326">
        <v>0</v>
      </c>
      <c r="DT5" s="327">
        <v>0</v>
      </c>
      <c r="DU5" s="326">
        <v>0</v>
      </c>
      <c r="DV5" s="326">
        <v>0</v>
      </c>
      <c r="DW5" s="327">
        <v>0</v>
      </c>
      <c r="DX5" s="326">
        <v>0</v>
      </c>
      <c r="DY5" s="326">
        <v>0</v>
      </c>
      <c r="DZ5" s="327">
        <v>0</v>
      </c>
      <c r="EA5" s="326">
        <v>0</v>
      </c>
      <c r="EB5" s="326">
        <v>0</v>
      </c>
      <c r="EC5" s="327">
        <v>0</v>
      </c>
      <c r="ED5" s="326">
        <v>0</v>
      </c>
      <c r="EE5" s="326">
        <v>0</v>
      </c>
      <c r="EF5" s="327">
        <v>0</v>
      </c>
      <c r="EG5" s="326">
        <v>0</v>
      </c>
      <c r="EH5" s="326">
        <v>0</v>
      </c>
      <c r="EI5" s="327">
        <v>0</v>
      </c>
      <c r="EJ5" s="326">
        <v>0</v>
      </c>
      <c r="EK5" s="326">
        <v>0</v>
      </c>
      <c r="EL5" s="327">
        <v>0</v>
      </c>
      <c r="EM5" s="326">
        <v>0</v>
      </c>
      <c r="EN5" s="326">
        <v>0</v>
      </c>
      <c r="EO5" s="327">
        <v>0</v>
      </c>
      <c r="EP5" s="326">
        <v>0</v>
      </c>
      <c r="EQ5" s="326">
        <v>0</v>
      </c>
      <c r="ER5" s="327">
        <v>0</v>
      </c>
      <c r="ES5" s="326">
        <v>0</v>
      </c>
      <c r="ET5" s="326">
        <v>0</v>
      </c>
      <c r="EU5" s="327">
        <v>0</v>
      </c>
      <c r="EV5" s="326">
        <v>0</v>
      </c>
      <c r="EW5" s="326">
        <v>0</v>
      </c>
      <c r="EX5" s="327">
        <v>0</v>
      </c>
      <c r="EY5" s="326">
        <v>0</v>
      </c>
      <c r="EZ5" s="326">
        <v>0</v>
      </c>
      <c r="FA5" s="327">
        <v>0</v>
      </c>
      <c r="FB5" s="326">
        <v>0</v>
      </c>
      <c r="FC5" s="326">
        <v>0</v>
      </c>
      <c r="FD5" s="327">
        <v>0</v>
      </c>
      <c r="FE5" s="326">
        <v>0</v>
      </c>
      <c r="FF5" s="326">
        <v>0</v>
      </c>
      <c r="FG5" s="327">
        <v>0</v>
      </c>
      <c r="FH5" s="326">
        <v>0</v>
      </c>
      <c r="FI5" s="326">
        <v>0</v>
      </c>
      <c r="FJ5" s="327">
        <v>0</v>
      </c>
      <c r="FK5" s="326">
        <v>0</v>
      </c>
      <c r="FL5" s="326">
        <v>0</v>
      </c>
      <c r="FM5" s="327">
        <v>0</v>
      </c>
      <c r="FN5" s="326">
        <v>0</v>
      </c>
      <c r="FO5" s="326">
        <v>0</v>
      </c>
      <c r="FP5" s="327">
        <v>0</v>
      </c>
      <c r="FQ5" s="326">
        <v>0</v>
      </c>
      <c r="FR5" s="326">
        <v>0</v>
      </c>
      <c r="FS5" s="327">
        <v>0</v>
      </c>
      <c r="FT5" s="326">
        <v>0</v>
      </c>
      <c r="FU5" s="326">
        <v>0</v>
      </c>
      <c r="FV5" s="327">
        <v>0</v>
      </c>
      <c r="FW5" s="326">
        <v>0</v>
      </c>
      <c r="FX5" s="326">
        <v>0</v>
      </c>
      <c r="FY5" s="327">
        <v>0</v>
      </c>
      <c r="FZ5" s="326">
        <v>0</v>
      </c>
      <c r="GA5" s="326">
        <v>0</v>
      </c>
      <c r="GB5" s="327">
        <v>0</v>
      </c>
      <c r="GC5" s="326">
        <v>0</v>
      </c>
      <c r="GD5" s="326">
        <v>0</v>
      </c>
      <c r="GE5" s="327">
        <v>0</v>
      </c>
      <c r="GF5" s="326">
        <v>0</v>
      </c>
      <c r="GG5" s="326">
        <v>0</v>
      </c>
      <c r="GH5" s="327">
        <v>0</v>
      </c>
      <c r="GI5" s="326">
        <v>0</v>
      </c>
      <c r="GJ5" s="326">
        <v>0</v>
      </c>
      <c r="GK5" s="327">
        <v>0</v>
      </c>
      <c r="GL5" s="326">
        <v>0</v>
      </c>
      <c r="GM5" s="326">
        <v>0</v>
      </c>
      <c r="GN5" s="327">
        <v>0</v>
      </c>
      <c r="GO5" s="326">
        <v>0</v>
      </c>
      <c r="GP5" s="326">
        <v>0</v>
      </c>
      <c r="GQ5" s="327">
        <v>0</v>
      </c>
      <c r="GR5" s="326">
        <v>0</v>
      </c>
      <c r="GS5" s="326">
        <v>0</v>
      </c>
      <c r="GT5" s="327">
        <v>0</v>
      </c>
      <c r="GU5" s="326">
        <v>0</v>
      </c>
      <c r="GV5" s="326">
        <v>0</v>
      </c>
      <c r="GW5" s="327">
        <v>0</v>
      </c>
      <c r="GX5" s="326">
        <v>0</v>
      </c>
      <c r="GY5" s="326">
        <v>0</v>
      </c>
      <c r="GZ5" s="327">
        <v>0</v>
      </c>
      <c r="HA5" s="326">
        <v>0</v>
      </c>
      <c r="HB5" s="326">
        <v>0</v>
      </c>
      <c r="HC5" s="327">
        <v>0</v>
      </c>
      <c r="HD5" s="326">
        <v>0</v>
      </c>
      <c r="HE5" s="326">
        <v>0</v>
      </c>
      <c r="HF5" s="327">
        <v>0</v>
      </c>
      <c r="HG5" s="326">
        <v>0</v>
      </c>
      <c r="HH5" s="326">
        <v>0</v>
      </c>
      <c r="HI5" s="327">
        <v>0</v>
      </c>
      <c r="HJ5" s="326">
        <v>0</v>
      </c>
      <c r="HK5" s="326">
        <v>0</v>
      </c>
      <c r="HL5" s="327">
        <v>0</v>
      </c>
      <c r="HM5" s="326">
        <v>0</v>
      </c>
      <c r="HN5" s="326">
        <v>0</v>
      </c>
      <c r="HO5" s="327">
        <v>0</v>
      </c>
      <c r="HP5" s="326">
        <v>0</v>
      </c>
      <c r="HQ5" s="326">
        <v>0</v>
      </c>
      <c r="HR5" s="327">
        <v>0</v>
      </c>
      <c r="HS5" s="326">
        <v>0</v>
      </c>
      <c r="HT5" s="326">
        <v>0</v>
      </c>
      <c r="HU5" s="327">
        <v>0</v>
      </c>
      <c r="HV5" s="326">
        <v>0</v>
      </c>
      <c r="HW5" s="326">
        <v>0</v>
      </c>
      <c r="HX5" s="327">
        <v>0</v>
      </c>
      <c r="HY5" s="326">
        <v>0</v>
      </c>
      <c r="HZ5" s="326">
        <v>0</v>
      </c>
      <c r="IA5" s="327">
        <v>0</v>
      </c>
      <c r="IB5" s="326">
        <v>0</v>
      </c>
      <c r="IC5" s="326">
        <v>0</v>
      </c>
      <c r="ID5" s="327">
        <v>0</v>
      </c>
      <c r="IE5" s="326">
        <v>0</v>
      </c>
      <c r="IF5" s="326">
        <v>0</v>
      </c>
      <c r="IG5" s="327">
        <v>0</v>
      </c>
      <c r="IH5" s="326">
        <v>0</v>
      </c>
      <c r="II5" s="326">
        <v>0</v>
      </c>
      <c r="IJ5" s="327">
        <v>0</v>
      </c>
      <c r="IK5" s="326">
        <v>0</v>
      </c>
      <c r="IL5" s="326">
        <v>0</v>
      </c>
      <c r="IM5" s="327">
        <v>0</v>
      </c>
      <c r="IN5" s="326">
        <v>0</v>
      </c>
      <c r="IO5" s="326">
        <v>0</v>
      </c>
      <c r="IP5" s="327">
        <v>0</v>
      </c>
      <c r="IQ5" s="326">
        <v>0</v>
      </c>
      <c r="IR5" s="326">
        <v>0</v>
      </c>
      <c r="IS5" s="327">
        <v>0</v>
      </c>
      <c r="IT5" s="326">
        <v>0</v>
      </c>
      <c r="IU5" s="326">
        <v>0</v>
      </c>
      <c r="IV5" s="327">
        <v>0</v>
      </c>
      <c r="IW5" s="326">
        <v>0</v>
      </c>
      <c r="IX5" s="326">
        <v>0</v>
      </c>
      <c r="IY5" s="327">
        <v>0</v>
      </c>
      <c r="IZ5" s="326">
        <v>0</v>
      </c>
      <c r="JA5" s="326">
        <v>0</v>
      </c>
      <c r="JB5" s="327">
        <v>0</v>
      </c>
      <c r="JC5" s="326">
        <v>0</v>
      </c>
      <c r="JD5" s="326">
        <v>0</v>
      </c>
      <c r="JE5" s="327">
        <v>0</v>
      </c>
      <c r="JF5" s="326">
        <v>0</v>
      </c>
      <c r="JG5" s="326">
        <v>0</v>
      </c>
      <c r="JH5" s="327">
        <v>0</v>
      </c>
      <c r="JI5" s="326">
        <v>0</v>
      </c>
      <c r="JJ5" s="326">
        <v>0</v>
      </c>
      <c r="JK5" s="327">
        <v>0</v>
      </c>
      <c r="JL5" s="326">
        <v>0</v>
      </c>
      <c r="JM5" s="326">
        <v>0</v>
      </c>
      <c r="JN5" s="327">
        <v>0</v>
      </c>
      <c r="JO5" s="326">
        <v>0</v>
      </c>
      <c r="JP5" s="326">
        <v>0</v>
      </c>
      <c r="JQ5" s="327">
        <v>0</v>
      </c>
      <c r="JR5" s="326">
        <v>0</v>
      </c>
      <c r="JS5" s="326">
        <v>0</v>
      </c>
      <c r="JT5" s="327">
        <v>0</v>
      </c>
      <c r="JU5" s="326">
        <v>0</v>
      </c>
      <c r="JV5" s="326">
        <v>0</v>
      </c>
      <c r="JW5" s="327">
        <v>0</v>
      </c>
      <c r="JX5" s="326">
        <v>0</v>
      </c>
      <c r="JY5" s="326">
        <v>0</v>
      </c>
      <c r="JZ5" s="327">
        <v>0</v>
      </c>
      <c r="KA5" s="326">
        <v>0</v>
      </c>
      <c r="KB5" s="326">
        <v>0</v>
      </c>
      <c r="KC5" s="327">
        <v>0</v>
      </c>
      <c r="KD5" s="326">
        <v>0</v>
      </c>
      <c r="KE5" s="326">
        <v>0</v>
      </c>
      <c r="KF5" s="327">
        <v>0</v>
      </c>
      <c r="KG5" s="326">
        <v>0</v>
      </c>
      <c r="KH5" s="326">
        <v>0</v>
      </c>
      <c r="KI5" s="327">
        <v>0</v>
      </c>
      <c r="KJ5" s="326">
        <v>0</v>
      </c>
      <c r="KK5" s="326">
        <v>0</v>
      </c>
      <c r="KL5" s="327">
        <v>0</v>
      </c>
      <c r="KM5" s="326">
        <v>0</v>
      </c>
      <c r="KN5" s="326">
        <v>0</v>
      </c>
      <c r="KO5" s="327">
        <v>0</v>
      </c>
      <c r="KP5" s="326">
        <v>0</v>
      </c>
      <c r="KQ5" s="326">
        <v>0</v>
      </c>
      <c r="KR5" s="327">
        <v>0</v>
      </c>
      <c r="KS5" s="326">
        <v>0</v>
      </c>
      <c r="KT5" s="326">
        <v>0</v>
      </c>
      <c r="KU5" s="327">
        <v>0</v>
      </c>
      <c r="KV5" s="326">
        <v>0</v>
      </c>
      <c r="KW5" s="326">
        <v>0</v>
      </c>
      <c r="KX5" s="327">
        <v>0</v>
      </c>
      <c r="KY5" s="326">
        <v>0</v>
      </c>
      <c r="KZ5" s="326">
        <v>0</v>
      </c>
      <c r="LA5" s="327">
        <v>0</v>
      </c>
      <c r="LB5" s="326">
        <v>0</v>
      </c>
      <c r="LC5" s="326">
        <v>0</v>
      </c>
      <c r="LD5" s="327">
        <v>0</v>
      </c>
      <c r="LE5" s="326">
        <v>0</v>
      </c>
      <c r="LF5" s="326">
        <v>0</v>
      </c>
      <c r="LG5" s="327">
        <v>0</v>
      </c>
      <c r="LH5" s="326">
        <v>0</v>
      </c>
      <c r="LI5" s="326">
        <v>0</v>
      </c>
      <c r="LJ5" s="327">
        <v>0</v>
      </c>
      <c r="LK5" s="326">
        <v>0</v>
      </c>
      <c r="LL5" s="326">
        <v>0</v>
      </c>
      <c r="LM5" s="327">
        <v>0</v>
      </c>
      <c r="LN5" s="326">
        <v>0</v>
      </c>
      <c r="LO5" s="326">
        <v>0</v>
      </c>
      <c r="LP5" s="327">
        <v>0</v>
      </c>
      <c r="LQ5" s="326">
        <v>0</v>
      </c>
      <c r="LR5" s="326">
        <v>0</v>
      </c>
      <c r="LS5" s="327">
        <v>0</v>
      </c>
      <c r="LT5" s="326">
        <v>0</v>
      </c>
      <c r="LU5" s="326">
        <v>0</v>
      </c>
      <c r="LV5" s="327">
        <v>0</v>
      </c>
      <c r="LW5" s="326">
        <v>0</v>
      </c>
      <c r="LX5" s="326">
        <v>0</v>
      </c>
      <c r="LY5" s="327">
        <v>0</v>
      </c>
      <c r="LZ5" s="326">
        <v>0</v>
      </c>
      <c r="MA5" s="326">
        <v>0</v>
      </c>
      <c r="MB5" s="327">
        <v>0</v>
      </c>
      <c r="MC5" s="326">
        <v>0</v>
      </c>
      <c r="MD5" s="326">
        <v>0</v>
      </c>
      <c r="ME5" s="327">
        <v>0</v>
      </c>
      <c r="MF5" s="326">
        <v>0</v>
      </c>
      <c r="MG5" s="326">
        <v>0</v>
      </c>
      <c r="MH5" s="327">
        <v>0</v>
      </c>
      <c r="MI5" s="326">
        <v>0</v>
      </c>
      <c r="MJ5" s="326">
        <v>0</v>
      </c>
      <c r="MK5" s="327">
        <v>0</v>
      </c>
      <c r="ML5" s="326">
        <v>0</v>
      </c>
      <c r="MM5" s="326">
        <v>0</v>
      </c>
      <c r="MN5" s="327">
        <v>0</v>
      </c>
      <c r="MO5" s="326">
        <v>0</v>
      </c>
      <c r="MP5" s="326">
        <v>0</v>
      </c>
      <c r="MQ5" s="327">
        <v>0</v>
      </c>
      <c r="MR5" s="326">
        <v>0</v>
      </c>
      <c r="MS5" s="326">
        <v>0</v>
      </c>
      <c r="MT5" s="327">
        <v>0</v>
      </c>
      <c r="MU5" s="326">
        <v>0</v>
      </c>
      <c r="MV5" s="326">
        <v>0</v>
      </c>
      <c r="MW5" s="327">
        <v>0</v>
      </c>
      <c r="MX5" s="326">
        <v>0</v>
      </c>
      <c r="MY5" s="326">
        <v>0</v>
      </c>
      <c r="MZ5" s="327">
        <v>0</v>
      </c>
      <c r="NA5" s="326">
        <v>0</v>
      </c>
      <c r="NB5" s="326">
        <v>0</v>
      </c>
      <c r="NC5" s="327">
        <v>0</v>
      </c>
      <c r="ND5" s="326">
        <v>0</v>
      </c>
      <c r="NE5" s="326">
        <v>0</v>
      </c>
      <c r="NF5" s="327">
        <v>0</v>
      </c>
      <c r="NG5" s="326">
        <v>0</v>
      </c>
      <c r="NH5" s="326">
        <v>0</v>
      </c>
      <c r="NI5" s="327">
        <v>0</v>
      </c>
      <c r="NJ5" s="326">
        <v>0</v>
      </c>
      <c r="NK5" s="326">
        <v>0</v>
      </c>
      <c r="NL5" s="327">
        <v>0</v>
      </c>
      <c r="NM5" s="326">
        <v>0</v>
      </c>
      <c r="NN5" s="326">
        <v>0</v>
      </c>
      <c r="NO5" s="327">
        <v>0</v>
      </c>
      <c r="NP5" s="326">
        <v>0</v>
      </c>
      <c r="NQ5" s="326">
        <v>0</v>
      </c>
      <c r="NR5" s="327">
        <v>0</v>
      </c>
      <c r="NS5" s="326">
        <v>0</v>
      </c>
      <c r="NT5" s="326">
        <v>0</v>
      </c>
      <c r="NU5" s="327">
        <v>0</v>
      </c>
      <c r="NV5" s="326">
        <v>0</v>
      </c>
      <c r="NW5" s="326">
        <v>0</v>
      </c>
      <c r="NX5" s="327">
        <v>0</v>
      </c>
      <c r="NY5" s="326">
        <v>0</v>
      </c>
      <c r="NZ5" s="326">
        <v>0</v>
      </c>
      <c r="OA5" s="327">
        <v>0</v>
      </c>
      <c r="OB5" s="326">
        <v>0</v>
      </c>
      <c r="OC5" s="326">
        <v>0</v>
      </c>
      <c r="OD5" s="327">
        <v>0</v>
      </c>
      <c r="OE5" s="326">
        <v>0</v>
      </c>
      <c r="OF5" s="326">
        <v>0</v>
      </c>
      <c r="OG5" s="327">
        <v>0</v>
      </c>
      <c r="OH5" s="326">
        <v>0</v>
      </c>
      <c r="OI5" s="326">
        <v>0</v>
      </c>
      <c r="OJ5" s="327">
        <v>0</v>
      </c>
      <c r="OK5" s="326">
        <v>0</v>
      </c>
      <c r="OL5" s="326">
        <v>0</v>
      </c>
      <c r="OM5" s="327">
        <v>0</v>
      </c>
      <c r="ON5" s="326">
        <v>0</v>
      </c>
      <c r="OO5" s="326">
        <v>0</v>
      </c>
      <c r="OP5" s="327">
        <v>0</v>
      </c>
      <c r="OQ5" s="326">
        <v>0</v>
      </c>
      <c r="OR5" s="326">
        <v>0</v>
      </c>
      <c r="OS5" s="327">
        <v>0</v>
      </c>
      <c r="OT5" s="326">
        <v>0</v>
      </c>
      <c r="OU5" s="326">
        <v>0</v>
      </c>
      <c r="OV5" s="327">
        <v>0</v>
      </c>
      <c r="OW5" s="326">
        <v>0</v>
      </c>
      <c r="OX5" s="326">
        <v>0</v>
      </c>
      <c r="OY5" s="327">
        <v>0</v>
      </c>
      <c r="OZ5" s="326">
        <v>0</v>
      </c>
      <c r="PA5" s="326">
        <v>0</v>
      </c>
      <c r="PB5" s="327">
        <v>0</v>
      </c>
      <c r="PC5" s="326">
        <v>0</v>
      </c>
      <c r="PD5" s="326">
        <v>0</v>
      </c>
      <c r="PE5" s="327">
        <v>0</v>
      </c>
      <c r="PF5" s="326">
        <v>0</v>
      </c>
      <c r="PG5" s="326">
        <v>0</v>
      </c>
      <c r="PH5" s="327">
        <v>0</v>
      </c>
      <c r="PI5" s="326">
        <v>0</v>
      </c>
      <c r="PJ5" s="326">
        <v>0</v>
      </c>
      <c r="PK5" s="327">
        <v>0</v>
      </c>
      <c r="PL5" s="326">
        <v>0</v>
      </c>
      <c r="PM5" s="326">
        <v>0</v>
      </c>
      <c r="PN5" s="327">
        <v>0</v>
      </c>
      <c r="PO5" s="326">
        <v>0</v>
      </c>
      <c r="PP5" s="326">
        <v>0</v>
      </c>
      <c r="PQ5" s="327">
        <v>0</v>
      </c>
      <c r="PR5" s="326">
        <v>0</v>
      </c>
      <c r="PS5" s="326">
        <v>0</v>
      </c>
      <c r="PT5" s="327">
        <v>0</v>
      </c>
      <c r="PU5" s="326">
        <v>0</v>
      </c>
      <c r="PV5" s="326">
        <v>0</v>
      </c>
      <c r="PW5" s="327">
        <v>0</v>
      </c>
      <c r="PX5" s="326">
        <v>0</v>
      </c>
      <c r="PY5" s="326">
        <v>0</v>
      </c>
      <c r="PZ5" s="327">
        <v>0</v>
      </c>
      <c r="QA5" s="326">
        <v>0</v>
      </c>
      <c r="QB5" s="326">
        <v>0</v>
      </c>
      <c r="QC5" s="327">
        <v>0</v>
      </c>
      <c r="QD5" s="326">
        <v>0</v>
      </c>
      <c r="QE5" s="326">
        <v>0</v>
      </c>
      <c r="QF5" s="327">
        <v>0</v>
      </c>
      <c r="QG5" s="326">
        <v>0</v>
      </c>
      <c r="QH5" s="326">
        <v>0</v>
      </c>
      <c r="QI5" s="327">
        <v>0</v>
      </c>
      <c r="QJ5" s="326">
        <v>0</v>
      </c>
      <c r="QK5" s="326">
        <v>0</v>
      </c>
      <c r="QL5" s="327">
        <v>0</v>
      </c>
      <c r="QM5" s="326">
        <v>0</v>
      </c>
      <c r="QN5" s="326">
        <v>0</v>
      </c>
      <c r="QO5" s="327">
        <v>0</v>
      </c>
      <c r="QP5" s="326">
        <v>0</v>
      </c>
      <c r="QQ5" s="326">
        <v>0</v>
      </c>
      <c r="QR5" s="327">
        <v>0</v>
      </c>
      <c r="QS5" s="326">
        <v>0</v>
      </c>
      <c r="QT5" s="326">
        <v>0</v>
      </c>
      <c r="QU5" s="327">
        <v>0</v>
      </c>
      <c r="QV5" s="326">
        <v>0</v>
      </c>
      <c r="QW5" s="326">
        <v>0</v>
      </c>
      <c r="QX5" s="327">
        <v>0</v>
      </c>
      <c r="QY5" s="326">
        <v>0</v>
      </c>
      <c r="QZ5" s="326">
        <v>0</v>
      </c>
      <c r="RA5" s="327">
        <v>0</v>
      </c>
      <c r="RB5" s="326">
        <v>305.94200000000001</v>
      </c>
      <c r="RC5" s="326">
        <v>308.334</v>
      </c>
      <c r="RD5" s="327">
        <v>-7.7578210641706599E-3</v>
      </c>
      <c r="RE5" s="326">
        <v>1458.9749999999999</v>
      </c>
      <c r="RF5" s="326">
        <v>1208.008</v>
      </c>
      <c r="RG5" s="327">
        <v>0.207752763226733</v>
      </c>
      <c r="RH5" s="326">
        <v>3528.0790000000002</v>
      </c>
      <c r="RI5" s="326">
        <v>3186.973</v>
      </c>
      <c r="RJ5" s="327">
        <v>0.10703134290751801</v>
      </c>
      <c r="RK5" s="326">
        <v>276.68099999999998</v>
      </c>
      <c r="RL5" s="326">
        <v>294.48200000000003</v>
      </c>
      <c r="RM5" s="327">
        <v>-6.0448516377911203E-2</v>
      </c>
      <c r="RN5" s="326">
        <v>1735.6559999999999</v>
      </c>
      <c r="RO5" s="326">
        <v>1502.49</v>
      </c>
      <c r="RP5" s="327">
        <v>0.15518639059161801</v>
      </c>
      <c r="RQ5" s="326">
        <v>3510.2779999999998</v>
      </c>
      <c r="RR5" s="326">
        <v>3211.1120000000001</v>
      </c>
      <c r="RS5" s="327">
        <v>9.3165856563084695E-2</v>
      </c>
      <c r="RT5" s="326">
        <v>298.41899999999998</v>
      </c>
      <c r="RU5" s="326">
        <v>295.596</v>
      </c>
      <c r="RV5" s="327">
        <v>9.5501968903504604E-3</v>
      </c>
      <c r="RW5" s="326">
        <v>2034.075</v>
      </c>
      <c r="RX5" s="326">
        <v>1798.086</v>
      </c>
      <c r="RY5" s="327">
        <v>0.13124455671197</v>
      </c>
      <c r="RZ5" s="326">
        <v>3513.1010000000001</v>
      </c>
      <c r="SA5" s="326">
        <v>3231.6370000000002</v>
      </c>
      <c r="SB5" s="327">
        <v>8.7096415841259406E-2</v>
      </c>
      <c r="SC5" s="326">
        <v>299.29000000000002</v>
      </c>
      <c r="SD5" s="326">
        <v>307.64</v>
      </c>
      <c r="SE5" s="327">
        <v>-2.7142114159407E-2</v>
      </c>
      <c r="SF5" s="326">
        <v>2333.3649999999998</v>
      </c>
      <c r="SG5" s="326">
        <v>2105.7260000000001</v>
      </c>
      <c r="SH5" s="327">
        <v>0.108104758168916</v>
      </c>
      <c r="SI5" s="326">
        <v>3504.7510000000002</v>
      </c>
      <c r="SJ5" s="326">
        <v>3252.154</v>
      </c>
      <c r="SK5" s="327">
        <v>7.7670676111893905E-2</v>
      </c>
      <c r="SL5" s="326">
        <v>282.53899999999999</v>
      </c>
      <c r="SM5" s="326">
        <v>288.399</v>
      </c>
      <c r="SN5" s="327">
        <v>-2.03190718414419E-2</v>
      </c>
      <c r="SO5" s="326">
        <v>2615.904</v>
      </c>
      <c r="SP5" s="326">
        <v>2394.125</v>
      </c>
      <c r="SQ5" s="327">
        <v>9.2634678640421894E-2</v>
      </c>
      <c r="SR5" s="326">
        <v>3498.8910000000001</v>
      </c>
      <c r="SS5" s="326">
        <v>3272.9459999999999</v>
      </c>
      <c r="ST5" s="327">
        <v>6.9034136218562595E-2</v>
      </c>
      <c r="SU5" s="326">
        <v>297.54300000000001</v>
      </c>
      <c r="SV5" s="326">
        <v>297.37299999999999</v>
      </c>
      <c r="SW5" s="327">
        <v>5.7167261318282403E-4</v>
      </c>
      <c r="SX5" s="326">
        <v>2913.4470000000001</v>
      </c>
      <c r="SY5" s="326">
        <v>2691.498</v>
      </c>
      <c r="SZ5" s="327">
        <v>8.2463000158276206E-2</v>
      </c>
      <c r="TA5" s="326">
        <v>3499.0610000000001</v>
      </c>
      <c r="TB5" s="326">
        <v>3276.721</v>
      </c>
      <c r="TC5" s="327">
        <v>6.7854419097628405E-2</v>
      </c>
      <c r="TD5" s="326">
        <v>296.52300000000002</v>
      </c>
      <c r="TE5" s="326">
        <v>289.30700000000002</v>
      </c>
      <c r="TF5" s="327">
        <v>2.4942362265690101E-2</v>
      </c>
      <c r="TG5" s="326">
        <v>3209.97</v>
      </c>
      <c r="TH5" s="326">
        <v>2980.8049999999998</v>
      </c>
      <c r="TI5" s="327">
        <v>7.6880238727458E-2</v>
      </c>
      <c r="TJ5" s="326">
        <v>3506.277</v>
      </c>
      <c r="TK5" s="326">
        <v>3292.2339999999999</v>
      </c>
      <c r="TL5" s="327">
        <v>6.5014515979119405E-2</v>
      </c>
      <c r="TM5" s="326">
        <v>299.14499999999998</v>
      </c>
      <c r="TN5" s="326">
        <v>296.30700000000002</v>
      </c>
      <c r="TO5" s="327">
        <v>9.5779039982181405E-3</v>
      </c>
      <c r="TP5" s="326">
        <v>3509.1149999999998</v>
      </c>
      <c r="TQ5" s="326">
        <v>3277.1120000000001</v>
      </c>
      <c r="TR5" s="327">
        <v>7.0794956046665497E-2</v>
      </c>
      <c r="TS5" s="326">
        <v>3509.1149999999998</v>
      </c>
      <c r="TT5" s="326">
        <v>3277.1120000000001</v>
      </c>
      <c r="TU5" s="327">
        <v>7.0794956046665497E-2</v>
      </c>
      <c r="TV5" s="326">
        <v>304.31400000000002</v>
      </c>
      <c r="TW5" s="326">
        <v>292.916</v>
      </c>
      <c r="TX5" s="327">
        <v>3.89121796009778E-2</v>
      </c>
      <c r="TY5" s="326">
        <v>304.31400000000002</v>
      </c>
      <c r="TZ5" s="326">
        <v>292.916</v>
      </c>
      <c r="UA5" s="327">
        <v>3.89121796009778E-2</v>
      </c>
      <c r="UB5" s="326">
        <v>3520.5129999999999</v>
      </c>
      <c r="UC5" s="326">
        <v>3290.596</v>
      </c>
      <c r="UD5" s="327">
        <v>6.98709291569065E-2</v>
      </c>
      <c r="UE5" s="326">
        <v>267.69</v>
      </c>
      <c r="UF5" s="326">
        <v>265.04899999999998</v>
      </c>
      <c r="UG5" s="327">
        <v>9.9641952997371001E-3</v>
      </c>
      <c r="UH5" s="326">
        <v>572.00400000000002</v>
      </c>
      <c r="UI5" s="326">
        <v>557.96500000000003</v>
      </c>
      <c r="UJ5" s="327">
        <v>2.5161076411602899E-2</v>
      </c>
      <c r="UK5" s="326">
        <v>3523.154</v>
      </c>
      <c r="UL5" s="326">
        <v>3521.4720000000002</v>
      </c>
      <c r="UM5" s="327">
        <v>4.7764116823867701E-4</v>
      </c>
      <c r="UN5" s="326">
        <v>298.899</v>
      </c>
      <c r="UO5" s="326">
        <v>298.315</v>
      </c>
      <c r="UP5" s="327">
        <v>1.9576622027052001E-3</v>
      </c>
      <c r="UQ5" s="326">
        <v>870.90300000000002</v>
      </c>
      <c r="UR5" s="326">
        <v>856.28</v>
      </c>
      <c r="US5" s="327">
        <v>1.70773578735928E-2</v>
      </c>
      <c r="UT5" s="326">
        <v>3523.7379999999998</v>
      </c>
      <c r="UU5" s="326">
        <v>3509.8409999999999</v>
      </c>
      <c r="UV5" s="327">
        <v>3.9594386184446497E-3</v>
      </c>
      <c r="UW5" s="326">
        <v>288.387</v>
      </c>
      <c r="UX5" s="326">
        <v>296.75299999999999</v>
      </c>
      <c r="UY5" s="327">
        <v>-2.8191795870639798E-2</v>
      </c>
      <c r="UZ5" s="326">
        <v>1159.29</v>
      </c>
      <c r="VA5" s="326">
        <v>1153.0329999999999</v>
      </c>
      <c r="VB5" s="327">
        <v>5.4265576093659599E-3</v>
      </c>
      <c r="VC5" s="326">
        <v>3515.3719999999998</v>
      </c>
      <c r="VD5" s="326">
        <v>3530.471</v>
      </c>
      <c r="VE5" s="327">
        <v>-4.2767664711026304E-3</v>
      </c>
      <c r="VF5" s="326">
        <v>288.46300000000002</v>
      </c>
      <c r="VG5" s="326">
        <v>305.94200000000001</v>
      </c>
      <c r="VH5" s="327">
        <v>-5.7131743925319299E-2</v>
      </c>
      <c r="VI5" s="326">
        <v>1447.7529999999999</v>
      </c>
      <c r="VJ5" s="326">
        <v>1458.9749999999999</v>
      </c>
      <c r="VK5" s="327">
        <v>-7.6917013656846401E-3</v>
      </c>
      <c r="VL5" s="326">
        <v>3497.893</v>
      </c>
      <c r="VM5" s="326">
        <v>3528.0790000000002</v>
      </c>
      <c r="VN5" s="328">
        <v>-8.5559308620924198E-3</v>
      </c>
      <c r="VO5" s="323"/>
    </row>
    <row r="6" spans="1:587">
      <c r="A6" s="180" t="s">
        <v>81</v>
      </c>
      <c r="B6" s="326">
        <v>124931.396316</v>
      </c>
      <c r="C6" s="326">
        <v>153274.36067600001</v>
      </c>
      <c r="D6" s="327">
        <v>-0.18491653943292599</v>
      </c>
      <c r="E6" s="326">
        <v>781489.50104600005</v>
      </c>
      <c r="F6" s="326">
        <v>1322748.919738</v>
      </c>
      <c r="G6" s="327">
        <v>-0.40919286390285498</v>
      </c>
      <c r="H6" s="326">
        <v>1452736.5900020001</v>
      </c>
      <c r="I6" s="326">
        <v>2409648.7336340002</v>
      </c>
      <c r="J6" s="327">
        <v>-0.39711686200373197</v>
      </c>
      <c r="K6" s="326">
        <v>54725.804748000002</v>
      </c>
      <c r="L6" s="326">
        <v>58722.846416</v>
      </c>
      <c r="M6" s="327">
        <v>-6.8066211226963602E-2</v>
      </c>
      <c r="N6" s="326">
        <v>836215.30579400004</v>
      </c>
      <c r="O6" s="326">
        <v>1381471.7661540001</v>
      </c>
      <c r="P6" s="327">
        <v>-0.39469243868659498</v>
      </c>
      <c r="Q6" s="326">
        <v>1448739.5483339999</v>
      </c>
      <c r="R6" s="326">
        <v>2376473.8308259998</v>
      </c>
      <c r="S6" s="327">
        <v>-0.39038270502206401</v>
      </c>
      <c r="T6" s="326">
        <v>24305.235334000001</v>
      </c>
      <c r="U6" s="326">
        <v>35299.306413999999</v>
      </c>
      <c r="V6" s="327">
        <v>-0.31145289233330797</v>
      </c>
      <c r="W6" s="326">
        <v>860520.54112800001</v>
      </c>
      <c r="X6" s="326">
        <v>1416771.0725680001</v>
      </c>
      <c r="Y6" s="327">
        <v>-0.392618498648307</v>
      </c>
      <c r="Z6" s="326">
        <v>1437745.477254</v>
      </c>
      <c r="AA6" s="326">
        <v>2312946.443192</v>
      </c>
      <c r="AB6" s="327">
        <v>-0.378392231482097</v>
      </c>
      <c r="AC6" s="326">
        <v>70640.000060000006</v>
      </c>
      <c r="AD6" s="326">
        <v>59999.602107999999</v>
      </c>
      <c r="AE6" s="327">
        <v>0.17734114191036099</v>
      </c>
      <c r="AF6" s="326">
        <v>931160.541188</v>
      </c>
      <c r="AG6" s="326">
        <v>1476770.6746759999</v>
      </c>
      <c r="AH6" s="327">
        <v>-0.36946165226886402</v>
      </c>
      <c r="AI6" s="326">
        <v>1448385.8752059999</v>
      </c>
      <c r="AJ6" s="326">
        <v>2260740.8690340002</v>
      </c>
      <c r="AK6" s="327">
        <v>-0.35933131698331899</v>
      </c>
      <c r="AL6" s="326">
        <v>104264.7239</v>
      </c>
      <c r="AM6" s="326">
        <v>39235.246795999999</v>
      </c>
      <c r="AN6" s="327">
        <v>1.65742495369316</v>
      </c>
      <c r="AO6" s="326">
        <v>1035425.265088</v>
      </c>
      <c r="AP6" s="326">
        <v>1516005.921472</v>
      </c>
      <c r="AQ6" s="327">
        <v>-0.31700447180138303</v>
      </c>
      <c r="AR6" s="326">
        <v>1513415.35231</v>
      </c>
      <c r="AS6" s="326">
        <v>2181504.5608919999</v>
      </c>
      <c r="AT6" s="327">
        <v>-0.30625157543050202</v>
      </c>
      <c r="AU6" s="326">
        <v>116035.15081000001</v>
      </c>
      <c r="AV6" s="326">
        <v>206750.95075799999</v>
      </c>
      <c r="AW6" s="327">
        <v>-0.43876847780101402</v>
      </c>
      <c r="AX6" s="326">
        <v>1151460.4158979999</v>
      </c>
      <c r="AY6" s="326">
        <v>1722756.8722300001</v>
      </c>
      <c r="AZ6" s="327">
        <v>-0.33161757502815398</v>
      </c>
      <c r="BA6" s="326">
        <v>1422699.5523620001</v>
      </c>
      <c r="BB6" s="326">
        <v>2254434.5940279998</v>
      </c>
      <c r="BC6" s="327">
        <v>-0.36893287739163799</v>
      </c>
      <c r="BD6" s="326">
        <v>172106.35217</v>
      </c>
      <c r="BE6" s="326">
        <v>138760.572888</v>
      </c>
      <c r="BF6" s="327">
        <v>0.24031162878604501</v>
      </c>
      <c r="BG6" s="326">
        <v>1323566.768068</v>
      </c>
      <c r="BH6" s="326">
        <v>1861517.445118</v>
      </c>
      <c r="BI6" s="327">
        <v>-0.28898503125008301</v>
      </c>
      <c r="BJ6" s="326">
        <v>1456045.331644</v>
      </c>
      <c r="BK6" s="326">
        <v>2171103.911448</v>
      </c>
      <c r="BL6" s="327">
        <v>-0.32935253629896399</v>
      </c>
      <c r="BM6" s="326">
        <v>318750.782274</v>
      </c>
      <c r="BN6" s="326">
        <v>132478.56357599999</v>
      </c>
      <c r="BO6" s="327">
        <v>1.4060555434022299</v>
      </c>
      <c r="BP6" s="326">
        <v>1642317.5503420001</v>
      </c>
      <c r="BQ6" s="326">
        <v>1993996.0086940001</v>
      </c>
      <c r="BR6" s="327">
        <v>-0.17636868720832499</v>
      </c>
      <c r="BS6" s="326">
        <v>1642317.5503420001</v>
      </c>
      <c r="BT6" s="326">
        <v>1993996.0086940001</v>
      </c>
      <c r="BU6" s="327">
        <v>-0.17636868720832499</v>
      </c>
      <c r="BV6" s="326">
        <v>233778.88705200001</v>
      </c>
      <c r="BW6" s="326">
        <v>160236.136726</v>
      </c>
      <c r="BX6" s="327">
        <v>0.45896482421912299</v>
      </c>
      <c r="BY6" s="326">
        <v>233778.88705200001</v>
      </c>
      <c r="BZ6" s="326">
        <v>160236.136726</v>
      </c>
      <c r="CA6" s="327">
        <v>0.45896482421912299</v>
      </c>
      <c r="CB6" s="326">
        <v>1715860.300668</v>
      </c>
      <c r="CC6" s="326">
        <v>1880795.6492059999</v>
      </c>
      <c r="CD6" s="327">
        <v>-8.7694454529193194E-2</v>
      </c>
      <c r="CE6" s="326">
        <v>229837.14941400001</v>
      </c>
      <c r="CF6" s="326">
        <v>184627.64992600001</v>
      </c>
      <c r="CG6" s="327">
        <v>0.24486852053915101</v>
      </c>
      <c r="CH6" s="326">
        <v>463616.03646600002</v>
      </c>
      <c r="CI6" s="326">
        <v>344863.78665199998</v>
      </c>
      <c r="CJ6" s="327">
        <v>0.34434537463869003</v>
      </c>
      <c r="CK6" s="326">
        <v>1761069.8001560001</v>
      </c>
      <c r="CL6" s="326">
        <v>1884800.2754820001</v>
      </c>
      <c r="CM6" s="327">
        <v>-6.5646465005083005E-2</v>
      </c>
      <c r="CN6" s="326">
        <v>303523.79088799999</v>
      </c>
      <c r="CO6" s="326">
        <v>182227.46525800001</v>
      </c>
      <c r="CP6" s="327">
        <v>0.66563141543052795</v>
      </c>
      <c r="CQ6" s="326">
        <v>767139.82735399995</v>
      </c>
      <c r="CR6" s="326">
        <v>527091.25190999999</v>
      </c>
      <c r="CS6" s="327">
        <v>0.455421285354567</v>
      </c>
      <c r="CT6" s="326">
        <v>1882366.1257859999</v>
      </c>
      <c r="CU6" s="326">
        <v>1697250.026296</v>
      </c>
      <c r="CV6" s="327">
        <v>0.109068255485015</v>
      </c>
      <c r="CW6" s="326">
        <v>314350.98405000003</v>
      </c>
      <c r="CX6" s="326">
        <v>129466.85282</v>
      </c>
      <c r="CY6" s="327">
        <v>1.4280422146898699</v>
      </c>
      <c r="CZ6" s="326">
        <v>1081490.811404</v>
      </c>
      <c r="DA6" s="326">
        <v>656558.10473000002</v>
      </c>
      <c r="DB6" s="327">
        <v>0.64721264365283804</v>
      </c>
      <c r="DC6" s="326">
        <v>2067250.2570160001</v>
      </c>
      <c r="DD6" s="326">
        <v>1481079.554362</v>
      </c>
      <c r="DE6" s="327">
        <v>0.39577259771606499</v>
      </c>
      <c r="DF6" s="326">
        <v>243639.92918599999</v>
      </c>
      <c r="DG6" s="326">
        <v>124931.396316</v>
      </c>
      <c r="DH6" s="327">
        <v>0.95018975510159198</v>
      </c>
      <c r="DI6" s="326">
        <v>1325130.7405900001</v>
      </c>
      <c r="DJ6" s="326">
        <v>781489.50104600005</v>
      </c>
      <c r="DK6" s="327">
        <v>0.69564752797875395</v>
      </c>
      <c r="DL6" s="326">
        <v>2185958.7898860001</v>
      </c>
      <c r="DM6" s="326">
        <v>1452736.5900020001</v>
      </c>
      <c r="DN6" s="327">
        <v>0.50471792679427896</v>
      </c>
      <c r="DO6" s="326">
        <v>0</v>
      </c>
      <c r="DP6" s="326">
        <v>0</v>
      </c>
      <c r="DQ6" s="327">
        <v>0</v>
      </c>
      <c r="DR6" s="326">
        <v>0</v>
      </c>
      <c r="DS6" s="326">
        <v>0</v>
      </c>
      <c r="DT6" s="327">
        <v>0</v>
      </c>
      <c r="DU6" s="326">
        <v>0</v>
      </c>
      <c r="DV6" s="326">
        <v>0</v>
      </c>
      <c r="DW6" s="327">
        <v>0</v>
      </c>
      <c r="DX6" s="326">
        <v>0</v>
      </c>
      <c r="DY6" s="326">
        <v>0</v>
      </c>
      <c r="DZ6" s="327">
        <v>0</v>
      </c>
      <c r="EA6" s="326">
        <v>0</v>
      </c>
      <c r="EB6" s="326">
        <v>0</v>
      </c>
      <c r="EC6" s="327">
        <v>0</v>
      </c>
      <c r="ED6" s="326">
        <v>0</v>
      </c>
      <c r="EE6" s="326">
        <v>0</v>
      </c>
      <c r="EF6" s="327">
        <v>0</v>
      </c>
      <c r="EG6" s="326">
        <v>0</v>
      </c>
      <c r="EH6" s="326">
        <v>0</v>
      </c>
      <c r="EI6" s="327">
        <v>0</v>
      </c>
      <c r="EJ6" s="326">
        <v>0</v>
      </c>
      <c r="EK6" s="326">
        <v>0</v>
      </c>
      <c r="EL6" s="327">
        <v>0</v>
      </c>
      <c r="EM6" s="326">
        <v>0</v>
      </c>
      <c r="EN6" s="326">
        <v>0</v>
      </c>
      <c r="EO6" s="327">
        <v>0</v>
      </c>
      <c r="EP6" s="326">
        <v>0</v>
      </c>
      <c r="EQ6" s="326">
        <v>0</v>
      </c>
      <c r="ER6" s="327">
        <v>0</v>
      </c>
      <c r="ES6" s="326">
        <v>0</v>
      </c>
      <c r="ET6" s="326">
        <v>0</v>
      </c>
      <c r="EU6" s="327">
        <v>0</v>
      </c>
      <c r="EV6" s="326">
        <v>0</v>
      </c>
      <c r="EW6" s="326">
        <v>0</v>
      </c>
      <c r="EX6" s="327">
        <v>0</v>
      </c>
      <c r="EY6" s="326">
        <v>0</v>
      </c>
      <c r="EZ6" s="326">
        <v>0</v>
      </c>
      <c r="FA6" s="327">
        <v>0</v>
      </c>
      <c r="FB6" s="326">
        <v>0</v>
      </c>
      <c r="FC6" s="326">
        <v>0</v>
      </c>
      <c r="FD6" s="327">
        <v>0</v>
      </c>
      <c r="FE6" s="326">
        <v>0</v>
      </c>
      <c r="FF6" s="326">
        <v>0</v>
      </c>
      <c r="FG6" s="327">
        <v>0</v>
      </c>
      <c r="FH6" s="326">
        <v>0</v>
      </c>
      <c r="FI6" s="326">
        <v>0</v>
      </c>
      <c r="FJ6" s="327">
        <v>0</v>
      </c>
      <c r="FK6" s="326">
        <v>0</v>
      </c>
      <c r="FL6" s="326">
        <v>0</v>
      </c>
      <c r="FM6" s="327">
        <v>0</v>
      </c>
      <c r="FN6" s="326">
        <v>0</v>
      </c>
      <c r="FO6" s="326">
        <v>0</v>
      </c>
      <c r="FP6" s="327">
        <v>0</v>
      </c>
      <c r="FQ6" s="326">
        <v>0</v>
      </c>
      <c r="FR6" s="326">
        <v>0</v>
      </c>
      <c r="FS6" s="327">
        <v>0</v>
      </c>
      <c r="FT6" s="326">
        <v>0</v>
      </c>
      <c r="FU6" s="326">
        <v>0</v>
      </c>
      <c r="FV6" s="327">
        <v>0</v>
      </c>
      <c r="FW6" s="326">
        <v>0</v>
      </c>
      <c r="FX6" s="326">
        <v>0</v>
      </c>
      <c r="FY6" s="327">
        <v>0</v>
      </c>
      <c r="FZ6" s="326">
        <v>0</v>
      </c>
      <c r="GA6" s="326">
        <v>0</v>
      </c>
      <c r="GB6" s="327">
        <v>0</v>
      </c>
      <c r="GC6" s="326">
        <v>0</v>
      </c>
      <c r="GD6" s="326">
        <v>0</v>
      </c>
      <c r="GE6" s="327">
        <v>0</v>
      </c>
      <c r="GF6" s="326">
        <v>0</v>
      </c>
      <c r="GG6" s="326">
        <v>0</v>
      </c>
      <c r="GH6" s="327">
        <v>0</v>
      </c>
      <c r="GI6" s="326">
        <v>0</v>
      </c>
      <c r="GJ6" s="326">
        <v>0</v>
      </c>
      <c r="GK6" s="327">
        <v>0</v>
      </c>
      <c r="GL6" s="326">
        <v>0</v>
      </c>
      <c r="GM6" s="326">
        <v>0</v>
      </c>
      <c r="GN6" s="327">
        <v>0</v>
      </c>
      <c r="GO6" s="326">
        <v>0</v>
      </c>
      <c r="GP6" s="326">
        <v>0</v>
      </c>
      <c r="GQ6" s="327">
        <v>0</v>
      </c>
      <c r="GR6" s="326">
        <v>0</v>
      </c>
      <c r="GS6" s="326">
        <v>0</v>
      </c>
      <c r="GT6" s="327">
        <v>0</v>
      </c>
      <c r="GU6" s="326">
        <v>0</v>
      </c>
      <c r="GV6" s="326">
        <v>0</v>
      </c>
      <c r="GW6" s="327">
        <v>0</v>
      </c>
      <c r="GX6" s="326">
        <v>0</v>
      </c>
      <c r="GY6" s="326">
        <v>0</v>
      </c>
      <c r="GZ6" s="327">
        <v>0</v>
      </c>
      <c r="HA6" s="326">
        <v>0</v>
      </c>
      <c r="HB6" s="326">
        <v>0</v>
      </c>
      <c r="HC6" s="327">
        <v>0</v>
      </c>
      <c r="HD6" s="326">
        <v>0</v>
      </c>
      <c r="HE6" s="326">
        <v>0</v>
      </c>
      <c r="HF6" s="327">
        <v>0</v>
      </c>
      <c r="HG6" s="326">
        <v>0</v>
      </c>
      <c r="HH6" s="326">
        <v>0</v>
      </c>
      <c r="HI6" s="327">
        <v>0</v>
      </c>
      <c r="HJ6" s="326">
        <v>0</v>
      </c>
      <c r="HK6" s="326">
        <v>0</v>
      </c>
      <c r="HL6" s="327">
        <v>0</v>
      </c>
      <c r="HM6" s="326">
        <v>0</v>
      </c>
      <c r="HN6" s="326">
        <v>0</v>
      </c>
      <c r="HO6" s="327">
        <v>0</v>
      </c>
      <c r="HP6" s="326">
        <v>0</v>
      </c>
      <c r="HQ6" s="326">
        <v>0</v>
      </c>
      <c r="HR6" s="327">
        <v>0</v>
      </c>
      <c r="HS6" s="326">
        <v>0</v>
      </c>
      <c r="HT6" s="326">
        <v>0</v>
      </c>
      <c r="HU6" s="327">
        <v>0</v>
      </c>
      <c r="HV6" s="326">
        <v>0</v>
      </c>
      <c r="HW6" s="326">
        <v>0</v>
      </c>
      <c r="HX6" s="327">
        <v>0</v>
      </c>
      <c r="HY6" s="326">
        <v>0</v>
      </c>
      <c r="HZ6" s="326">
        <v>0</v>
      </c>
      <c r="IA6" s="327">
        <v>0</v>
      </c>
      <c r="IB6" s="326">
        <v>0</v>
      </c>
      <c r="IC6" s="326">
        <v>0</v>
      </c>
      <c r="ID6" s="327">
        <v>0</v>
      </c>
      <c r="IE6" s="326">
        <v>0</v>
      </c>
      <c r="IF6" s="326">
        <v>0</v>
      </c>
      <c r="IG6" s="327">
        <v>0</v>
      </c>
      <c r="IH6" s="326">
        <v>0</v>
      </c>
      <c r="II6" s="326">
        <v>0</v>
      </c>
      <c r="IJ6" s="327">
        <v>0</v>
      </c>
      <c r="IK6" s="326">
        <v>0</v>
      </c>
      <c r="IL6" s="326">
        <v>0</v>
      </c>
      <c r="IM6" s="327">
        <v>0</v>
      </c>
      <c r="IN6" s="326">
        <v>0</v>
      </c>
      <c r="IO6" s="326">
        <v>0</v>
      </c>
      <c r="IP6" s="327">
        <v>0</v>
      </c>
      <c r="IQ6" s="326">
        <v>0</v>
      </c>
      <c r="IR6" s="326">
        <v>0</v>
      </c>
      <c r="IS6" s="327">
        <v>0</v>
      </c>
      <c r="IT6" s="326">
        <v>0</v>
      </c>
      <c r="IU6" s="326">
        <v>0</v>
      </c>
      <c r="IV6" s="327">
        <v>0</v>
      </c>
      <c r="IW6" s="326">
        <v>0</v>
      </c>
      <c r="IX6" s="326">
        <v>0</v>
      </c>
      <c r="IY6" s="327">
        <v>0</v>
      </c>
      <c r="IZ6" s="326">
        <v>0</v>
      </c>
      <c r="JA6" s="326">
        <v>0</v>
      </c>
      <c r="JB6" s="327">
        <v>0</v>
      </c>
      <c r="JC6" s="326">
        <v>0</v>
      </c>
      <c r="JD6" s="326">
        <v>0</v>
      </c>
      <c r="JE6" s="327">
        <v>0</v>
      </c>
      <c r="JF6" s="326">
        <v>0</v>
      </c>
      <c r="JG6" s="326">
        <v>0</v>
      </c>
      <c r="JH6" s="327">
        <v>0</v>
      </c>
      <c r="JI6" s="326">
        <v>0</v>
      </c>
      <c r="JJ6" s="326">
        <v>0</v>
      </c>
      <c r="JK6" s="327">
        <v>0</v>
      </c>
      <c r="JL6" s="326">
        <v>0</v>
      </c>
      <c r="JM6" s="326">
        <v>0</v>
      </c>
      <c r="JN6" s="327">
        <v>0</v>
      </c>
      <c r="JO6" s="326">
        <v>0</v>
      </c>
      <c r="JP6" s="326">
        <v>0</v>
      </c>
      <c r="JQ6" s="327">
        <v>0</v>
      </c>
      <c r="JR6" s="326">
        <v>0</v>
      </c>
      <c r="JS6" s="326">
        <v>0</v>
      </c>
      <c r="JT6" s="327">
        <v>0</v>
      </c>
      <c r="JU6" s="326">
        <v>0</v>
      </c>
      <c r="JV6" s="326">
        <v>0</v>
      </c>
      <c r="JW6" s="327">
        <v>0</v>
      </c>
      <c r="JX6" s="326">
        <v>0</v>
      </c>
      <c r="JY6" s="326">
        <v>0</v>
      </c>
      <c r="JZ6" s="327">
        <v>0</v>
      </c>
      <c r="KA6" s="326">
        <v>0</v>
      </c>
      <c r="KB6" s="326">
        <v>0</v>
      </c>
      <c r="KC6" s="327">
        <v>0</v>
      </c>
      <c r="KD6" s="326">
        <v>0</v>
      </c>
      <c r="KE6" s="326">
        <v>0</v>
      </c>
      <c r="KF6" s="327">
        <v>0</v>
      </c>
      <c r="KG6" s="326">
        <v>0</v>
      </c>
      <c r="KH6" s="326">
        <v>0</v>
      </c>
      <c r="KI6" s="327">
        <v>0</v>
      </c>
      <c r="KJ6" s="326">
        <v>0</v>
      </c>
      <c r="KK6" s="326">
        <v>0</v>
      </c>
      <c r="KL6" s="327">
        <v>0</v>
      </c>
      <c r="KM6" s="326">
        <v>0</v>
      </c>
      <c r="KN6" s="326">
        <v>0</v>
      </c>
      <c r="KO6" s="327">
        <v>0</v>
      </c>
      <c r="KP6" s="326">
        <v>0</v>
      </c>
      <c r="KQ6" s="326">
        <v>0</v>
      </c>
      <c r="KR6" s="327">
        <v>0</v>
      </c>
      <c r="KS6" s="326">
        <v>0</v>
      </c>
      <c r="KT6" s="326">
        <v>0</v>
      </c>
      <c r="KU6" s="327">
        <v>0</v>
      </c>
      <c r="KV6" s="326">
        <v>0</v>
      </c>
      <c r="KW6" s="326">
        <v>0</v>
      </c>
      <c r="KX6" s="327">
        <v>0</v>
      </c>
      <c r="KY6" s="326">
        <v>0</v>
      </c>
      <c r="KZ6" s="326">
        <v>0</v>
      </c>
      <c r="LA6" s="327">
        <v>0</v>
      </c>
      <c r="LB6" s="326">
        <v>0</v>
      </c>
      <c r="LC6" s="326">
        <v>0</v>
      </c>
      <c r="LD6" s="327">
        <v>0</v>
      </c>
      <c r="LE6" s="326">
        <v>0</v>
      </c>
      <c r="LF6" s="326">
        <v>0</v>
      </c>
      <c r="LG6" s="327">
        <v>0</v>
      </c>
      <c r="LH6" s="326">
        <v>0</v>
      </c>
      <c r="LI6" s="326">
        <v>0</v>
      </c>
      <c r="LJ6" s="327">
        <v>0</v>
      </c>
      <c r="LK6" s="326">
        <v>0</v>
      </c>
      <c r="LL6" s="326">
        <v>0</v>
      </c>
      <c r="LM6" s="327">
        <v>0</v>
      </c>
      <c r="LN6" s="326">
        <v>0</v>
      </c>
      <c r="LO6" s="326">
        <v>0</v>
      </c>
      <c r="LP6" s="327">
        <v>0</v>
      </c>
      <c r="LQ6" s="326">
        <v>0</v>
      </c>
      <c r="LR6" s="326">
        <v>0</v>
      </c>
      <c r="LS6" s="327">
        <v>0</v>
      </c>
      <c r="LT6" s="326">
        <v>0</v>
      </c>
      <c r="LU6" s="326">
        <v>0</v>
      </c>
      <c r="LV6" s="327">
        <v>0</v>
      </c>
      <c r="LW6" s="326">
        <v>0</v>
      </c>
      <c r="LX6" s="326">
        <v>0</v>
      </c>
      <c r="LY6" s="327">
        <v>0</v>
      </c>
      <c r="LZ6" s="326">
        <v>0</v>
      </c>
      <c r="MA6" s="326">
        <v>0</v>
      </c>
      <c r="MB6" s="327">
        <v>0</v>
      </c>
      <c r="MC6" s="326">
        <v>0</v>
      </c>
      <c r="MD6" s="326">
        <v>0</v>
      </c>
      <c r="ME6" s="327">
        <v>0</v>
      </c>
      <c r="MF6" s="326">
        <v>0</v>
      </c>
      <c r="MG6" s="326">
        <v>0</v>
      </c>
      <c r="MH6" s="327">
        <v>0</v>
      </c>
      <c r="MI6" s="326">
        <v>0</v>
      </c>
      <c r="MJ6" s="326">
        <v>0</v>
      </c>
      <c r="MK6" s="327">
        <v>0</v>
      </c>
      <c r="ML6" s="326">
        <v>0</v>
      </c>
      <c r="MM6" s="326">
        <v>0</v>
      </c>
      <c r="MN6" s="327">
        <v>0</v>
      </c>
      <c r="MO6" s="326">
        <v>0</v>
      </c>
      <c r="MP6" s="326">
        <v>0</v>
      </c>
      <c r="MQ6" s="327">
        <v>0</v>
      </c>
      <c r="MR6" s="326">
        <v>0</v>
      </c>
      <c r="MS6" s="326">
        <v>0</v>
      </c>
      <c r="MT6" s="327">
        <v>0</v>
      </c>
      <c r="MU6" s="326">
        <v>0</v>
      </c>
      <c r="MV6" s="326">
        <v>0</v>
      </c>
      <c r="MW6" s="327">
        <v>0</v>
      </c>
      <c r="MX6" s="326">
        <v>0</v>
      </c>
      <c r="MY6" s="326">
        <v>0</v>
      </c>
      <c r="MZ6" s="327">
        <v>0</v>
      </c>
      <c r="NA6" s="326">
        <v>0</v>
      </c>
      <c r="NB6" s="326">
        <v>0</v>
      </c>
      <c r="NC6" s="327">
        <v>0</v>
      </c>
      <c r="ND6" s="326">
        <v>0</v>
      </c>
      <c r="NE6" s="326">
        <v>0</v>
      </c>
      <c r="NF6" s="327">
        <v>0</v>
      </c>
      <c r="NG6" s="326">
        <v>0</v>
      </c>
      <c r="NH6" s="326">
        <v>0</v>
      </c>
      <c r="NI6" s="327">
        <v>0</v>
      </c>
      <c r="NJ6" s="326">
        <v>0</v>
      </c>
      <c r="NK6" s="326">
        <v>0</v>
      </c>
      <c r="NL6" s="327">
        <v>0</v>
      </c>
      <c r="NM6" s="326">
        <v>0</v>
      </c>
      <c r="NN6" s="326">
        <v>0</v>
      </c>
      <c r="NO6" s="327">
        <v>0</v>
      </c>
      <c r="NP6" s="326">
        <v>0</v>
      </c>
      <c r="NQ6" s="326">
        <v>0</v>
      </c>
      <c r="NR6" s="327">
        <v>0</v>
      </c>
      <c r="NS6" s="326">
        <v>0</v>
      </c>
      <c r="NT6" s="326">
        <v>0</v>
      </c>
      <c r="NU6" s="327">
        <v>0</v>
      </c>
      <c r="NV6" s="326">
        <v>0</v>
      </c>
      <c r="NW6" s="326">
        <v>0</v>
      </c>
      <c r="NX6" s="327">
        <v>0</v>
      </c>
      <c r="NY6" s="326">
        <v>0</v>
      </c>
      <c r="NZ6" s="326">
        <v>0</v>
      </c>
      <c r="OA6" s="327">
        <v>0</v>
      </c>
      <c r="OB6" s="326">
        <v>0</v>
      </c>
      <c r="OC6" s="326">
        <v>0</v>
      </c>
      <c r="OD6" s="327">
        <v>0</v>
      </c>
      <c r="OE6" s="326">
        <v>0</v>
      </c>
      <c r="OF6" s="326">
        <v>0</v>
      </c>
      <c r="OG6" s="327">
        <v>0</v>
      </c>
      <c r="OH6" s="326">
        <v>0</v>
      </c>
      <c r="OI6" s="326">
        <v>0</v>
      </c>
      <c r="OJ6" s="327">
        <v>0</v>
      </c>
      <c r="OK6" s="326">
        <v>0</v>
      </c>
      <c r="OL6" s="326">
        <v>0</v>
      </c>
      <c r="OM6" s="327">
        <v>0</v>
      </c>
      <c r="ON6" s="326">
        <v>0</v>
      </c>
      <c r="OO6" s="326">
        <v>0</v>
      </c>
      <c r="OP6" s="327">
        <v>0</v>
      </c>
      <c r="OQ6" s="326">
        <v>0</v>
      </c>
      <c r="OR6" s="326">
        <v>0</v>
      </c>
      <c r="OS6" s="327">
        <v>0</v>
      </c>
      <c r="OT6" s="326">
        <v>0</v>
      </c>
      <c r="OU6" s="326">
        <v>0</v>
      </c>
      <c r="OV6" s="327">
        <v>0</v>
      </c>
      <c r="OW6" s="326">
        <v>0</v>
      </c>
      <c r="OX6" s="326">
        <v>0</v>
      </c>
      <c r="OY6" s="327">
        <v>0</v>
      </c>
      <c r="OZ6" s="326">
        <v>0</v>
      </c>
      <c r="PA6" s="326">
        <v>0</v>
      </c>
      <c r="PB6" s="327">
        <v>0</v>
      </c>
      <c r="PC6" s="326">
        <v>0</v>
      </c>
      <c r="PD6" s="326">
        <v>0</v>
      </c>
      <c r="PE6" s="327">
        <v>0</v>
      </c>
      <c r="PF6" s="326">
        <v>0</v>
      </c>
      <c r="PG6" s="326">
        <v>0</v>
      </c>
      <c r="PH6" s="327">
        <v>0</v>
      </c>
      <c r="PI6" s="326">
        <v>0</v>
      </c>
      <c r="PJ6" s="326">
        <v>0</v>
      </c>
      <c r="PK6" s="327">
        <v>0</v>
      </c>
      <c r="PL6" s="326">
        <v>0</v>
      </c>
      <c r="PM6" s="326">
        <v>0</v>
      </c>
      <c r="PN6" s="327">
        <v>0</v>
      </c>
      <c r="PO6" s="326">
        <v>0</v>
      </c>
      <c r="PP6" s="326">
        <v>0</v>
      </c>
      <c r="PQ6" s="327">
        <v>0</v>
      </c>
      <c r="PR6" s="326">
        <v>0</v>
      </c>
      <c r="PS6" s="326">
        <v>0</v>
      </c>
      <c r="PT6" s="327">
        <v>0</v>
      </c>
      <c r="PU6" s="326">
        <v>0</v>
      </c>
      <c r="PV6" s="326">
        <v>0</v>
      </c>
      <c r="PW6" s="327">
        <v>0</v>
      </c>
      <c r="PX6" s="326">
        <v>0</v>
      </c>
      <c r="PY6" s="326">
        <v>0</v>
      </c>
      <c r="PZ6" s="327">
        <v>0</v>
      </c>
      <c r="QA6" s="326">
        <v>0</v>
      </c>
      <c r="QB6" s="326">
        <v>0</v>
      </c>
      <c r="QC6" s="327">
        <v>0</v>
      </c>
      <c r="QD6" s="326">
        <v>0</v>
      </c>
      <c r="QE6" s="326">
        <v>0</v>
      </c>
      <c r="QF6" s="327">
        <v>0</v>
      </c>
      <c r="QG6" s="326">
        <v>0</v>
      </c>
      <c r="QH6" s="326">
        <v>0</v>
      </c>
      <c r="QI6" s="327">
        <v>0</v>
      </c>
      <c r="QJ6" s="326">
        <v>0</v>
      </c>
      <c r="QK6" s="326">
        <v>0</v>
      </c>
      <c r="QL6" s="327">
        <v>0</v>
      </c>
      <c r="QM6" s="326">
        <v>0</v>
      </c>
      <c r="QN6" s="326">
        <v>0</v>
      </c>
      <c r="QO6" s="327">
        <v>0</v>
      </c>
      <c r="QP6" s="326">
        <v>0</v>
      </c>
      <c r="QQ6" s="326">
        <v>0</v>
      </c>
      <c r="QR6" s="327">
        <v>0</v>
      </c>
      <c r="QS6" s="326">
        <v>0</v>
      </c>
      <c r="QT6" s="326">
        <v>0</v>
      </c>
      <c r="QU6" s="327">
        <v>0</v>
      </c>
      <c r="QV6" s="326">
        <v>0</v>
      </c>
      <c r="QW6" s="326">
        <v>0</v>
      </c>
      <c r="QX6" s="327">
        <v>0</v>
      </c>
      <c r="QY6" s="326">
        <v>0</v>
      </c>
      <c r="QZ6" s="326">
        <v>0</v>
      </c>
      <c r="RA6" s="327">
        <v>0</v>
      </c>
      <c r="RB6" s="326">
        <v>0</v>
      </c>
      <c r="RC6" s="326">
        <v>0</v>
      </c>
      <c r="RD6" s="327">
        <v>0</v>
      </c>
      <c r="RE6" s="326">
        <v>0</v>
      </c>
      <c r="RF6" s="326">
        <v>0</v>
      </c>
      <c r="RG6" s="327">
        <v>0</v>
      </c>
      <c r="RH6" s="326">
        <v>0</v>
      </c>
      <c r="RI6" s="326">
        <v>0</v>
      </c>
      <c r="RJ6" s="327">
        <v>0</v>
      </c>
      <c r="RK6" s="326">
        <v>0</v>
      </c>
      <c r="RL6" s="326">
        <v>0</v>
      </c>
      <c r="RM6" s="327">
        <v>0</v>
      </c>
      <c r="RN6" s="326">
        <v>0</v>
      </c>
      <c r="RO6" s="326">
        <v>0</v>
      </c>
      <c r="RP6" s="327">
        <v>0</v>
      </c>
      <c r="RQ6" s="326">
        <v>0</v>
      </c>
      <c r="RR6" s="326">
        <v>0</v>
      </c>
      <c r="RS6" s="327">
        <v>0</v>
      </c>
      <c r="RT6" s="326">
        <v>0</v>
      </c>
      <c r="RU6" s="326">
        <v>0</v>
      </c>
      <c r="RV6" s="327">
        <v>0</v>
      </c>
      <c r="RW6" s="326">
        <v>0</v>
      </c>
      <c r="RX6" s="326">
        <v>0</v>
      </c>
      <c r="RY6" s="327">
        <v>0</v>
      </c>
      <c r="RZ6" s="326">
        <v>0</v>
      </c>
      <c r="SA6" s="326">
        <v>0</v>
      </c>
      <c r="SB6" s="327">
        <v>0</v>
      </c>
      <c r="SC6" s="326">
        <v>0</v>
      </c>
      <c r="SD6" s="326">
        <v>0</v>
      </c>
      <c r="SE6" s="327">
        <v>0</v>
      </c>
      <c r="SF6" s="326">
        <v>0</v>
      </c>
      <c r="SG6" s="326">
        <v>0</v>
      </c>
      <c r="SH6" s="327">
        <v>0</v>
      </c>
      <c r="SI6" s="326">
        <v>0</v>
      </c>
      <c r="SJ6" s="326">
        <v>0</v>
      </c>
      <c r="SK6" s="327">
        <v>0</v>
      </c>
      <c r="SL6" s="326">
        <v>0</v>
      </c>
      <c r="SM6" s="326">
        <v>0</v>
      </c>
      <c r="SN6" s="327">
        <v>0</v>
      </c>
      <c r="SO6" s="326">
        <v>0</v>
      </c>
      <c r="SP6" s="326">
        <v>0</v>
      </c>
      <c r="SQ6" s="327">
        <v>0</v>
      </c>
      <c r="SR6" s="326">
        <v>0</v>
      </c>
      <c r="SS6" s="326">
        <v>0</v>
      </c>
      <c r="ST6" s="327">
        <v>0</v>
      </c>
      <c r="SU6" s="326">
        <v>0</v>
      </c>
      <c r="SV6" s="326">
        <v>0</v>
      </c>
      <c r="SW6" s="327">
        <v>0</v>
      </c>
      <c r="SX6" s="326">
        <v>0</v>
      </c>
      <c r="SY6" s="326">
        <v>0</v>
      </c>
      <c r="SZ6" s="327">
        <v>0</v>
      </c>
      <c r="TA6" s="326">
        <v>0</v>
      </c>
      <c r="TB6" s="326">
        <v>0</v>
      </c>
      <c r="TC6" s="327">
        <v>0</v>
      </c>
      <c r="TD6" s="326">
        <v>0</v>
      </c>
      <c r="TE6" s="326">
        <v>0</v>
      </c>
      <c r="TF6" s="327">
        <v>0</v>
      </c>
      <c r="TG6" s="326">
        <v>0</v>
      </c>
      <c r="TH6" s="326">
        <v>0</v>
      </c>
      <c r="TI6" s="327">
        <v>0</v>
      </c>
      <c r="TJ6" s="326">
        <v>0</v>
      </c>
      <c r="TK6" s="326">
        <v>0</v>
      </c>
      <c r="TL6" s="327">
        <v>0</v>
      </c>
      <c r="TM6" s="326">
        <v>0</v>
      </c>
      <c r="TN6" s="326">
        <v>0</v>
      </c>
      <c r="TO6" s="327">
        <v>0</v>
      </c>
      <c r="TP6" s="326">
        <v>0</v>
      </c>
      <c r="TQ6" s="326">
        <v>0</v>
      </c>
      <c r="TR6" s="327">
        <v>0</v>
      </c>
      <c r="TS6" s="326">
        <v>0</v>
      </c>
      <c r="TT6" s="326">
        <v>0</v>
      </c>
      <c r="TU6" s="327">
        <v>0</v>
      </c>
      <c r="TV6" s="326">
        <v>0</v>
      </c>
      <c r="TW6" s="326">
        <v>0</v>
      </c>
      <c r="TX6" s="327">
        <v>0</v>
      </c>
      <c r="TY6" s="326">
        <v>0</v>
      </c>
      <c r="TZ6" s="326">
        <v>0</v>
      </c>
      <c r="UA6" s="327">
        <v>0</v>
      </c>
      <c r="UB6" s="326">
        <v>0</v>
      </c>
      <c r="UC6" s="326">
        <v>0</v>
      </c>
      <c r="UD6" s="327">
        <v>0</v>
      </c>
      <c r="UE6" s="326">
        <v>0</v>
      </c>
      <c r="UF6" s="326">
        <v>0</v>
      </c>
      <c r="UG6" s="327">
        <v>0</v>
      </c>
      <c r="UH6" s="326">
        <v>0</v>
      </c>
      <c r="UI6" s="326">
        <v>0</v>
      </c>
      <c r="UJ6" s="327">
        <v>0</v>
      </c>
      <c r="UK6" s="326">
        <v>0</v>
      </c>
      <c r="UL6" s="326">
        <v>0</v>
      </c>
      <c r="UM6" s="327">
        <v>0</v>
      </c>
      <c r="UN6" s="326">
        <v>0</v>
      </c>
      <c r="UO6" s="326">
        <v>0</v>
      </c>
      <c r="UP6" s="327">
        <v>0</v>
      </c>
      <c r="UQ6" s="326">
        <v>0</v>
      </c>
      <c r="UR6" s="326">
        <v>0</v>
      </c>
      <c r="US6" s="327">
        <v>0</v>
      </c>
      <c r="UT6" s="326">
        <v>0</v>
      </c>
      <c r="UU6" s="326">
        <v>0</v>
      </c>
      <c r="UV6" s="327">
        <v>0</v>
      </c>
      <c r="UW6" s="326">
        <v>0</v>
      </c>
      <c r="UX6" s="326">
        <v>0</v>
      </c>
      <c r="UY6" s="327">
        <v>0</v>
      </c>
      <c r="UZ6" s="326">
        <v>0</v>
      </c>
      <c r="VA6" s="326">
        <v>0</v>
      </c>
      <c r="VB6" s="327">
        <v>0</v>
      </c>
      <c r="VC6" s="326">
        <v>0</v>
      </c>
      <c r="VD6" s="326">
        <v>0</v>
      </c>
      <c r="VE6" s="327">
        <v>0</v>
      </c>
      <c r="VF6" s="326">
        <v>0</v>
      </c>
      <c r="VG6" s="326">
        <v>0</v>
      </c>
      <c r="VH6" s="327">
        <v>0</v>
      </c>
      <c r="VI6" s="326">
        <v>0</v>
      </c>
      <c r="VJ6" s="326">
        <v>0</v>
      </c>
      <c r="VK6" s="327">
        <v>0</v>
      </c>
      <c r="VL6" s="326">
        <v>0</v>
      </c>
      <c r="VM6" s="326">
        <v>0</v>
      </c>
      <c r="VN6" s="328">
        <v>0</v>
      </c>
      <c r="VO6" s="323"/>
    </row>
    <row r="7" spans="1:587">
      <c r="A7" s="180" t="s">
        <v>3</v>
      </c>
      <c r="B7" s="326">
        <v>3976917.4649999999</v>
      </c>
      <c r="C7" s="326">
        <v>3728675.0010000002</v>
      </c>
      <c r="D7" s="327">
        <v>6.6576589253132298E-2</v>
      </c>
      <c r="E7" s="326">
        <v>23681502.153000001</v>
      </c>
      <c r="F7" s="326">
        <v>21718826.653000001</v>
      </c>
      <c r="G7" s="327">
        <v>9.0367473867604006E-2</v>
      </c>
      <c r="H7" s="326">
        <v>55160292.93</v>
      </c>
      <c r="I7" s="326">
        <v>52881892.25</v>
      </c>
      <c r="J7" s="327">
        <v>4.3084704103038197E-2</v>
      </c>
      <c r="K7" s="326">
        <v>4647876.9560000002</v>
      </c>
      <c r="L7" s="326">
        <v>3591591.3509999998</v>
      </c>
      <c r="M7" s="327">
        <v>0.294099607046303</v>
      </c>
      <c r="N7" s="326">
        <v>28329379.109000001</v>
      </c>
      <c r="O7" s="326">
        <v>25310418.004000001</v>
      </c>
      <c r="P7" s="327">
        <v>0.119277409978883</v>
      </c>
      <c r="Q7" s="326">
        <v>56216578.534999996</v>
      </c>
      <c r="R7" s="326">
        <v>52439150.862999998</v>
      </c>
      <c r="S7" s="327">
        <v>7.2034493500261407E-2</v>
      </c>
      <c r="T7" s="326">
        <v>5123111.7280000001</v>
      </c>
      <c r="U7" s="326">
        <v>4471023.6880000001</v>
      </c>
      <c r="V7" s="327">
        <v>0.145847592297525</v>
      </c>
      <c r="W7" s="326">
        <v>33452490.837000001</v>
      </c>
      <c r="X7" s="326">
        <v>29781441.692000002</v>
      </c>
      <c r="Y7" s="327">
        <v>0.123266334214644</v>
      </c>
      <c r="Z7" s="326">
        <v>56868666.575000003</v>
      </c>
      <c r="AA7" s="326">
        <v>52524973.809</v>
      </c>
      <c r="AB7" s="327">
        <v>8.2697666481381896E-2</v>
      </c>
      <c r="AC7" s="326">
        <v>5068144.3870000001</v>
      </c>
      <c r="AD7" s="326">
        <v>5135724.8909999998</v>
      </c>
      <c r="AE7" s="327">
        <v>-1.31589026737842E-2</v>
      </c>
      <c r="AF7" s="326">
        <v>38520635.223999999</v>
      </c>
      <c r="AG7" s="326">
        <v>34917166.582999997</v>
      </c>
      <c r="AH7" s="327">
        <v>0.103200488288028</v>
      </c>
      <c r="AI7" s="326">
        <v>56801086.071000002</v>
      </c>
      <c r="AJ7" s="326">
        <v>52581746.582999997</v>
      </c>
      <c r="AK7" s="327">
        <v>8.0243425945157598E-2</v>
      </c>
      <c r="AL7" s="326">
        <v>4995506.2810000004</v>
      </c>
      <c r="AM7" s="326">
        <v>5013034.9210000001</v>
      </c>
      <c r="AN7" s="327">
        <v>-3.4966123867541401E-3</v>
      </c>
      <c r="AO7" s="326">
        <v>43516141.505000003</v>
      </c>
      <c r="AP7" s="326">
        <v>39930201.504000001</v>
      </c>
      <c r="AQ7" s="327">
        <v>8.9805206734075202E-2</v>
      </c>
      <c r="AR7" s="326">
        <v>56783557.431000002</v>
      </c>
      <c r="AS7" s="326">
        <v>52872207.978</v>
      </c>
      <c r="AT7" s="327">
        <v>7.3977418431768596E-2</v>
      </c>
      <c r="AU7" s="326">
        <v>4530668.7620000001</v>
      </c>
      <c r="AV7" s="326">
        <v>5150671.8030000003</v>
      </c>
      <c r="AW7" s="327">
        <v>-0.120373237650064</v>
      </c>
      <c r="AX7" s="326">
        <v>48046810.266999997</v>
      </c>
      <c r="AY7" s="326">
        <v>45080873.306999996</v>
      </c>
      <c r="AZ7" s="327">
        <v>6.5791470804081806E-2</v>
      </c>
      <c r="BA7" s="326">
        <v>56163554.390000001</v>
      </c>
      <c r="BB7" s="326">
        <v>53721554.325000003</v>
      </c>
      <c r="BC7" s="327">
        <v>4.5456615983718501E-2</v>
      </c>
      <c r="BD7" s="326">
        <v>3427526.2949999999</v>
      </c>
      <c r="BE7" s="326">
        <v>3829983.4479999999</v>
      </c>
      <c r="BF7" s="327">
        <v>-0.105080650729747</v>
      </c>
      <c r="BG7" s="326">
        <v>51474336.561999999</v>
      </c>
      <c r="BH7" s="326">
        <v>48910856.755000003</v>
      </c>
      <c r="BI7" s="327">
        <v>5.2411263614553998E-2</v>
      </c>
      <c r="BJ7" s="326">
        <v>55761097.237000003</v>
      </c>
      <c r="BK7" s="326">
        <v>53949965.358999997</v>
      </c>
      <c r="BL7" s="327">
        <v>3.3570584632411998E-2</v>
      </c>
      <c r="BM7" s="326">
        <v>4350070.8310000002</v>
      </c>
      <c r="BN7" s="326">
        <v>4286760.6749999998</v>
      </c>
      <c r="BO7" s="327">
        <v>1.47687638288789E-2</v>
      </c>
      <c r="BP7" s="326">
        <v>55824407.392999999</v>
      </c>
      <c r="BQ7" s="326">
        <v>53197617.43</v>
      </c>
      <c r="BR7" s="327">
        <v>4.9377962583690101E-2</v>
      </c>
      <c r="BS7" s="326">
        <v>55824407.392999999</v>
      </c>
      <c r="BT7" s="326">
        <v>53197617.43</v>
      </c>
      <c r="BU7" s="327">
        <v>4.9377962583690101E-2</v>
      </c>
      <c r="BV7" s="326">
        <v>5289204.4400000004</v>
      </c>
      <c r="BW7" s="326">
        <v>5041388.8260000004</v>
      </c>
      <c r="BX7" s="327">
        <v>4.9156219159676502E-2</v>
      </c>
      <c r="BY7" s="326">
        <v>5289204.4400000004</v>
      </c>
      <c r="BZ7" s="326">
        <v>5041388.8260000004</v>
      </c>
      <c r="CA7" s="327">
        <v>4.9156219159676502E-2</v>
      </c>
      <c r="CB7" s="326">
        <v>56072223.006999999</v>
      </c>
      <c r="CC7" s="326">
        <v>53142681.028999999</v>
      </c>
      <c r="CD7" s="327">
        <v>5.5125972594445301E-2</v>
      </c>
      <c r="CE7" s="326">
        <v>4885683.0240000002</v>
      </c>
      <c r="CF7" s="326">
        <v>4766785.6579999998</v>
      </c>
      <c r="CG7" s="327">
        <v>2.4942880702105302E-2</v>
      </c>
      <c r="CH7" s="326">
        <v>10174887.464</v>
      </c>
      <c r="CI7" s="326">
        <v>9808174.4839999992</v>
      </c>
      <c r="CJ7" s="327">
        <v>3.7388504924970097E-2</v>
      </c>
      <c r="CK7" s="326">
        <v>56191120.373000003</v>
      </c>
      <c r="CL7" s="326">
        <v>53317146.119000003</v>
      </c>
      <c r="CM7" s="327">
        <v>5.3903377491088901E-2</v>
      </c>
      <c r="CN7" s="326">
        <v>5174945.1150000002</v>
      </c>
      <c r="CO7" s="326">
        <v>5274747.2819999997</v>
      </c>
      <c r="CP7" s="327">
        <v>-1.89207485523663E-2</v>
      </c>
      <c r="CQ7" s="326">
        <v>15349832.579</v>
      </c>
      <c r="CR7" s="326">
        <v>15082921.766000001</v>
      </c>
      <c r="CS7" s="327">
        <v>1.7696227371653599E-2</v>
      </c>
      <c r="CT7" s="326">
        <v>56091318.206</v>
      </c>
      <c r="CU7" s="326">
        <v>54102976.379000001</v>
      </c>
      <c r="CV7" s="327">
        <v>3.6751061772856003E-2</v>
      </c>
      <c r="CW7" s="326">
        <v>4085604.835</v>
      </c>
      <c r="CX7" s="326">
        <v>4621662.9220000003</v>
      </c>
      <c r="CY7" s="327">
        <v>-0.115988140209936</v>
      </c>
      <c r="CZ7" s="326">
        <v>19435437.414000001</v>
      </c>
      <c r="DA7" s="326">
        <v>19704584.688000001</v>
      </c>
      <c r="DB7" s="327">
        <v>-1.36591193502246E-2</v>
      </c>
      <c r="DC7" s="326">
        <v>55555260.119000003</v>
      </c>
      <c r="DD7" s="326">
        <v>54912050.465999998</v>
      </c>
      <c r="DE7" s="327">
        <v>1.17134517385808E-2</v>
      </c>
      <c r="DF7" s="326">
        <v>3078978.4679999999</v>
      </c>
      <c r="DG7" s="326">
        <v>3976917.4649999999</v>
      </c>
      <c r="DH7" s="327">
        <v>-0.22578768729866</v>
      </c>
      <c r="DI7" s="326">
        <v>22514415.881999999</v>
      </c>
      <c r="DJ7" s="326">
        <v>23681502.153000001</v>
      </c>
      <c r="DK7" s="327">
        <v>-4.9282611527755399E-2</v>
      </c>
      <c r="DL7" s="326">
        <v>54657321.122000001</v>
      </c>
      <c r="DM7" s="326">
        <v>55160292.93</v>
      </c>
      <c r="DN7" s="327">
        <v>-9.1183672399688699E-3</v>
      </c>
      <c r="DO7" s="326">
        <v>0</v>
      </c>
      <c r="DP7" s="326">
        <v>0</v>
      </c>
      <c r="DQ7" s="327">
        <v>0</v>
      </c>
      <c r="DR7" s="326">
        <v>0</v>
      </c>
      <c r="DS7" s="326">
        <v>0</v>
      </c>
      <c r="DT7" s="327">
        <v>0</v>
      </c>
      <c r="DU7" s="326">
        <v>0</v>
      </c>
      <c r="DV7" s="326">
        <v>0</v>
      </c>
      <c r="DW7" s="327">
        <v>0</v>
      </c>
      <c r="DX7" s="326">
        <v>0</v>
      </c>
      <c r="DY7" s="326">
        <v>0</v>
      </c>
      <c r="DZ7" s="327">
        <v>0</v>
      </c>
      <c r="EA7" s="326">
        <v>0</v>
      </c>
      <c r="EB7" s="326">
        <v>0</v>
      </c>
      <c r="EC7" s="327">
        <v>0</v>
      </c>
      <c r="ED7" s="326">
        <v>0</v>
      </c>
      <c r="EE7" s="326">
        <v>0</v>
      </c>
      <c r="EF7" s="327">
        <v>0</v>
      </c>
      <c r="EG7" s="326">
        <v>0</v>
      </c>
      <c r="EH7" s="326">
        <v>0</v>
      </c>
      <c r="EI7" s="327">
        <v>0</v>
      </c>
      <c r="EJ7" s="326">
        <v>0</v>
      </c>
      <c r="EK7" s="326">
        <v>0</v>
      </c>
      <c r="EL7" s="327">
        <v>0</v>
      </c>
      <c r="EM7" s="326">
        <v>0</v>
      </c>
      <c r="EN7" s="326">
        <v>0</v>
      </c>
      <c r="EO7" s="327">
        <v>0</v>
      </c>
      <c r="EP7" s="326">
        <v>0</v>
      </c>
      <c r="EQ7" s="326">
        <v>0</v>
      </c>
      <c r="ER7" s="327">
        <v>0</v>
      </c>
      <c r="ES7" s="326">
        <v>0</v>
      </c>
      <c r="ET7" s="326">
        <v>0</v>
      </c>
      <c r="EU7" s="327">
        <v>0</v>
      </c>
      <c r="EV7" s="326">
        <v>0</v>
      </c>
      <c r="EW7" s="326">
        <v>0</v>
      </c>
      <c r="EX7" s="327">
        <v>0</v>
      </c>
      <c r="EY7" s="326">
        <v>0</v>
      </c>
      <c r="EZ7" s="326">
        <v>0</v>
      </c>
      <c r="FA7" s="327">
        <v>0</v>
      </c>
      <c r="FB7" s="326">
        <v>0</v>
      </c>
      <c r="FC7" s="326">
        <v>0</v>
      </c>
      <c r="FD7" s="327">
        <v>0</v>
      </c>
      <c r="FE7" s="326">
        <v>0</v>
      </c>
      <c r="FF7" s="326">
        <v>0</v>
      </c>
      <c r="FG7" s="327">
        <v>0</v>
      </c>
      <c r="FH7" s="326">
        <v>0</v>
      </c>
      <c r="FI7" s="326">
        <v>0</v>
      </c>
      <c r="FJ7" s="327">
        <v>0</v>
      </c>
      <c r="FK7" s="326">
        <v>0</v>
      </c>
      <c r="FL7" s="326">
        <v>0</v>
      </c>
      <c r="FM7" s="327">
        <v>0</v>
      </c>
      <c r="FN7" s="326">
        <v>0</v>
      </c>
      <c r="FO7" s="326">
        <v>0</v>
      </c>
      <c r="FP7" s="327">
        <v>0</v>
      </c>
      <c r="FQ7" s="326">
        <v>0</v>
      </c>
      <c r="FR7" s="326">
        <v>0</v>
      </c>
      <c r="FS7" s="327">
        <v>0</v>
      </c>
      <c r="FT7" s="326">
        <v>0</v>
      </c>
      <c r="FU7" s="326">
        <v>0</v>
      </c>
      <c r="FV7" s="327">
        <v>0</v>
      </c>
      <c r="FW7" s="326">
        <v>0</v>
      </c>
      <c r="FX7" s="326">
        <v>0</v>
      </c>
      <c r="FY7" s="327">
        <v>0</v>
      </c>
      <c r="FZ7" s="326">
        <v>0</v>
      </c>
      <c r="GA7" s="326">
        <v>0</v>
      </c>
      <c r="GB7" s="327">
        <v>0</v>
      </c>
      <c r="GC7" s="326">
        <v>0</v>
      </c>
      <c r="GD7" s="326">
        <v>0</v>
      </c>
      <c r="GE7" s="327">
        <v>0</v>
      </c>
      <c r="GF7" s="326">
        <v>0</v>
      </c>
      <c r="GG7" s="326">
        <v>0</v>
      </c>
      <c r="GH7" s="327">
        <v>0</v>
      </c>
      <c r="GI7" s="326">
        <v>0</v>
      </c>
      <c r="GJ7" s="326">
        <v>0</v>
      </c>
      <c r="GK7" s="327">
        <v>0</v>
      </c>
      <c r="GL7" s="326">
        <v>0</v>
      </c>
      <c r="GM7" s="326">
        <v>0</v>
      </c>
      <c r="GN7" s="327">
        <v>0</v>
      </c>
      <c r="GO7" s="326">
        <v>0</v>
      </c>
      <c r="GP7" s="326">
        <v>0</v>
      </c>
      <c r="GQ7" s="327">
        <v>0</v>
      </c>
      <c r="GR7" s="326">
        <v>0</v>
      </c>
      <c r="GS7" s="326">
        <v>0</v>
      </c>
      <c r="GT7" s="327">
        <v>0</v>
      </c>
      <c r="GU7" s="326">
        <v>0</v>
      </c>
      <c r="GV7" s="326">
        <v>0</v>
      </c>
      <c r="GW7" s="327">
        <v>0</v>
      </c>
      <c r="GX7" s="326">
        <v>0</v>
      </c>
      <c r="GY7" s="326">
        <v>0</v>
      </c>
      <c r="GZ7" s="327">
        <v>0</v>
      </c>
      <c r="HA7" s="326">
        <v>0</v>
      </c>
      <c r="HB7" s="326">
        <v>0</v>
      </c>
      <c r="HC7" s="327">
        <v>0</v>
      </c>
      <c r="HD7" s="326">
        <v>0</v>
      </c>
      <c r="HE7" s="326">
        <v>0</v>
      </c>
      <c r="HF7" s="327">
        <v>0</v>
      </c>
      <c r="HG7" s="326">
        <v>0</v>
      </c>
      <c r="HH7" s="326">
        <v>0</v>
      </c>
      <c r="HI7" s="327">
        <v>0</v>
      </c>
      <c r="HJ7" s="326">
        <v>0</v>
      </c>
      <c r="HK7" s="326">
        <v>0</v>
      </c>
      <c r="HL7" s="327">
        <v>0</v>
      </c>
      <c r="HM7" s="326">
        <v>0</v>
      </c>
      <c r="HN7" s="326">
        <v>0</v>
      </c>
      <c r="HO7" s="327">
        <v>0</v>
      </c>
      <c r="HP7" s="326">
        <v>0</v>
      </c>
      <c r="HQ7" s="326">
        <v>0</v>
      </c>
      <c r="HR7" s="327">
        <v>0</v>
      </c>
      <c r="HS7" s="326">
        <v>0</v>
      </c>
      <c r="HT7" s="326">
        <v>0</v>
      </c>
      <c r="HU7" s="327">
        <v>0</v>
      </c>
      <c r="HV7" s="326">
        <v>0</v>
      </c>
      <c r="HW7" s="326">
        <v>0</v>
      </c>
      <c r="HX7" s="327">
        <v>0</v>
      </c>
      <c r="HY7" s="326">
        <v>0</v>
      </c>
      <c r="HZ7" s="326">
        <v>0</v>
      </c>
      <c r="IA7" s="327">
        <v>0</v>
      </c>
      <c r="IB7" s="326">
        <v>0</v>
      </c>
      <c r="IC7" s="326">
        <v>0</v>
      </c>
      <c r="ID7" s="327">
        <v>0</v>
      </c>
      <c r="IE7" s="326">
        <v>0</v>
      </c>
      <c r="IF7" s="326">
        <v>0</v>
      </c>
      <c r="IG7" s="327">
        <v>0</v>
      </c>
      <c r="IH7" s="326">
        <v>0</v>
      </c>
      <c r="II7" s="326">
        <v>0</v>
      </c>
      <c r="IJ7" s="327">
        <v>0</v>
      </c>
      <c r="IK7" s="326">
        <v>0</v>
      </c>
      <c r="IL7" s="326">
        <v>0</v>
      </c>
      <c r="IM7" s="327">
        <v>0</v>
      </c>
      <c r="IN7" s="326">
        <v>0</v>
      </c>
      <c r="IO7" s="326">
        <v>0</v>
      </c>
      <c r="IP7" s="327">
        <v>0</v>
      </c>
      <c r="IQ7" s="326">
        <v>0</v>
      </c>
      <c r="IR7" s="326">
        <v>0</v>
      </c>
      <c r="IS7" s="327">
        <v>0</v>
      </c>
      <c r="IT7" s="326">
        <v>0</v>
      </c>
      <c r="IU7" s="326">
        <v>0</v>
      </c>
      <c r="IV7" s="327">
        <v>0</v>
      </c>
      <c r="IW7" s="326">
        <v>0</v>
      </c>
      <c r="IX7" s="326">
        <v>0</v>
      </c>
      <c r="IY7" s="327">
        <v>0</v>
      </c>
      <c r="IZ7" s="326">
        <v>0</v>
      </c>
      <c r="JA7" s="326">
        <v>0</v>
      </c>
      <c r="JB7" s="327">
        <v>0</v>
      </c>
      <c r="JC7" s="326">
        <v>0</v>
      </c>
      <c r="JD7" s="326">
        <v>0</v>
      </c>
      <c r="JE7" s="327">
        <v>0</v>
      </c>
      <c r="JF7" s="326">
        <v>0</v>
      </c>
      <c r="JG7" s="326">
        <v>0</v>
      </c>
      <c r="JH7" s="327">
        <v>0</v>
      </c>
      <c r="JI7" s="326">
        <v>0</v>
      </c>
      <c r="JJ7" s="326">
        <v>0</v>
      </c>
      <c r="JK7" s="327">
        <v>0</v>
      </c>
      <c r="JL7" s="326">
        <v>0</v>
      </c>
      <c r="JM7" s="326">
        <v>0</v>
      </c>
      <c r="JN7" s="327">
        <v>0</v>
      </c>
      <c r="JO7" s="326">
        <v>0</v>
      </c>
      <c r="JP7" s="326">
        <v>0</v>
      </c>
      <c r="JQ7" s="327">
        <v>0</v>
      </c>
      <c r="JR7" s="326">
        <v>0</v>
      </c>
      <c r="JS7" s="326">
        <v>0</v>
      </c>
      <c r="JT7" s="327">
        <v>0</v>
      </c>
      <c r="JU7" s="326">
        <v>0</v>
      </c>
      <c r="JV7" s="326">
        <v>0</v>
      </c>
      <c r="JW7" s="327">
        <v>0</v>
      </c>
      <c r="JX7" s="326">
        <v>0</v>
      </c>
      <c r="JY7" s="326">
        <v>0</v>
      </c>
      <c r="JZ7" s="327">
        <v>0</v>
      </c>
      <c r="KA7" s="326">
        <v>0</v>
      </c>
      <c r="KB7" s="326">
        <v>0</v>
      </c>
      <c r="KC7" s="327">
        <v>0</v>
      </c>
      <c r="KD7" s="326">
        <v>0</v>
      </c>
      <c r="KE7" s="326">
        <v>0</v>
      </c>
      <c r="KF7" s="327">
        <v>0</v>
      </c>
      <c r="KG7" s="326">
        <v>0</v>
      </c>
      <c r="KH7" s="326">
        <v>0</v>
      </c>
      <c r="KI7" s="327">
        <v>0</v>
      </c>
      <c r="KJ7" s="326">
        <v>0</v>
      </c>
      <c r="KK7" s="326">
        <v>0</v>
      </c>
      <c r="KL7" s="327">
        <v>0</v>
      </c>
      <c r="KM7" s="326">
        <v>0</v>
      </c>
      <c r="KN7" s="326">
        <v>0</v>
      </c>
      <c r="KO7" s="327">
        <v>0</v>
      </c>
      <c r="KP7" s="326">
        <v>0</v>
      </c>
      <c r="KQ7" s="326">
        <v>0</v>
      </c>
      <c r="KR7" s="327">
        <v>0</v>
      </c>
      <c r="KS7" s="326">
        <v>0</v>
      </c>
      <c r="KT7" s="326">
        <v>0</v>
      </c>
      <c r="KU7" s="327">
        <v>0</v>
      </c>
      <c r="KV7" s="326">
        <v>0</v>
      </c>
      <c r="KW7" s="326">
        <v>0</v>
      </c>
      <c r="KX7" s="327">
        <v>0</v>
      </c>
      <c r="KY7" s="326">
        <v>0</v>
      </c>
      <c r="KZ7" s="326">
        <v>0</v>
      </c>
      <c r="LA7" s="327">
        <v>0</v>
      </c>
      <c r="LB7" s="326">
        <v>0</v>
      </c>
      <c r="LC7" s="326">
        <v>0</v>
      </c>
      <c r="LD7" s="327">
        <v>0</v>
      </c>
      <c r="LE7" s="326">
        <v>0</v>
      </c>
      <c r="LF7" s="326">
        <v>0</v>
      </c>
      <c r="LG7" s="327">
        <v>0</v>
      </c>
      <c r="LH7" s="326">
        <v>0</v>
      </c>
      <c r="LI7" s="326">
        <v>0</v>
      </c>
      <c r="LJ7" s="327">
        <v>0</v>
      </c>
      <c r="LK7" s="326">
        <v>0</v>
      </c>
      <c r="LL7" s="326">
        <v>0</v>
      </c>
      <c r="LM7" s="327">
        <v>0</v>
      </c>
      <c r="LN7" s="326">
        <v>0</v>
      </c>
      <c r="LO7" s="326">
        <v>0</v>
      </c>
      <c r="LP7" s="327">
        <v>0</v>
      </c>
      <c r="LQ7" s="326">
        <v>0</v>
      </c>
      <c r="LR7" s="326">
        <v>0</v>
      </c>
      <c r="LS7" s="327">
        <v>0</v>
      </c>
      <c r="LT7" s="326">
        <v>0</v>
      </c>
      <c r="LU7" s="326">
        <v>0</v>
      </c>
      <c r="LV7" s="327">
        <v>0</v>
      </c>
      <c r="LW7" s="326">
        <v>0</v>
      </c>
      <c r="LX7" s="326">
        <v>0</v>
      </c>
      <c r="LY7" s="327">
        <v>0</v>
      </c>
      <c r="LZ7" s="326">
        <v>0</v>
      </c>
      <c r="MA7" s="326">
        <v>0</v>
      </c>
      <c r="MB7" s="327">
        <v>0</v>
      </c>
      <c r="MC7" s="326">
        <v>0</v>
      </c>
      <c r="MD7" s="326">
        <v>0</v>
      </c>
      <c r="ME7" s="327">
        <v>0</v>
      </c>
      <c r="MF7" s="326">
        <v>0</v>
      </c>
      <c r="MG7" s="326">
        <v>0</v>
      </c>
      <c r="MH7" s="327">
        <v>0</v>
      </c>
      <c r="MI7" s="326">
        <v>0</v>
      </c>
      <c r="MJ7" s="326">
        <v>0</v>
      </c>
      <c r="MK7" s="327">
        <v>0</v>
      </c>
      <c r="ML7" s="326">
        <v>0</v>
      </c>
      <c r="MM7" s="326">
        <v>0</v>
      </c>
      <c r="MN7" s="327">
        <v>0</v>
      </c>
      <c r="MO7" s="326">
        <v>0</v>
      </c>
      <c r="MP7" s="326">
        <v>0</v>
      </c>
      <c r="MQ7" s="327">
        <v>0</v>
      </c>
      <c r="MR7" s="326">
        <v>0</v>
      </c>
      <c r="MS7" s="326">
        <v>0</v>
      </c>
      <c r="MT7" s="327">
        <v>0</v>
      </c>
      <c r="MU7" s="326">
        <v>0</v>
      </c>
      <c r="MV7" s="326">
        <v>0</v>
      </c>
      <c r="MW7" s="327">
        <v>0</v>
      </c>
      <c r="MX7" s="326">
        <v>0</v>
      </c>
      <c r="MY7" s="326">
        <v>0</v>
      </c>
      <c r="MZ7" s="327">
        <v>0</v>
      </c>
      <c r="NA7" s="326">
        <v>0</v>
      </c>
      <c r="NB7" s="326">
        <v>0</v>
      </c>
      <c r="NC7" s="327">
        <v>0</v>
      </c>
      <c r="ND7" s="326">
        <v>0</v>
      </c>
      <c r="NE7" s="326">
        <v>0</v>
      </c>
      <c r="NF7" s="327">
        <v>0</v>
      </c>
      <c r="NG7" s="326">
        <v>0</v>
      </c>
      <c r="NH7" s="326">
        <v>0</v>
      </c>
      <c r="NI7" s="327">
        <v>0</v>
      </c>
      <c r="NJ7" s="326">
        <v>0</v>
      </c>
      <c r="NK7" s="326">
        <v>0</v>
      </c>
      <c r="NL7" s="327">
        <v>0</v>
      </c>
      <c r="NM7" s="326">
        <v>0</v>
      </c>
      <c r="NN7" s="326">
        <v>0</v>
      </c>
      <c r="NO7" s="327">
        <v>0</v>
      </c>
      <c r="NP7" s="326">
        <v>0</v>
      </c>
      <c r="NQ7" s="326">
        <v>0</v>
      </c>
      <c r="NR7" s="327">
        <v>0</v>
      </c>
      <c r="NS7" s="326">
        <v>0</v>
      </c>
      <c r="NT7" s="326">
        <v>0</v>
      </c>
      <c r="NU7" s="327">
        <v>0</v>
      </c>
      <c r="NV7" s="326">
        <v>0</v>
      </c>
      <c r="NW7" s="326">
        <v>0</v>
      </c>
      <c r="NX7" s="327">
        <v>0</v>
      </c>
      <c r="NY7" s="326">
        <v>0</v>
      </c>
      <c r="NZ7" s="326">
        <v>0</v>
      </c>
      <c r="OA7" s="327">
        <v>0</v>
      </c>
      <c r="OB7" s="326">
        <v>0</v>
      </c>
      <c r="OC7" s="326">
        <v>0</v>
      </c>
      <c r="OD7" s="327">
        <v>0</v>
      </c>
      <c r="OE7" s="326">
        <v>0</v>
      </c>
      <c r="OF7" s="326">
        <v>0</v>
      </c>
      <c r="OG7" s="327">
        <v>0</v>
      </c>
      <c r="OH7" s="326">
        <v>0</v>
      </c>
      <c r="OI7" s="326">
        <v>0</v>
      </c>
      <c r="OJ7" s="327">
        <v>0</v>
      </c>
      <c r="OK7" s="326">
        <v>0</v>
      </c>
      <c r="OL7" s="326">
        <v>0</v>
      </c>
      <c r="OM7" s="327">
        <v>0</v>
      </c>
      <c r="ON7" s="326">
        <v>0</v>
      </c>
      <c r="OO7" s="326">
        <v>0</v>
      </c>
      <c r="OP7" s="327">
        <v>0</v>
      </c>
      <c r="OQ7" s="326">
        <v>0</v>
      </c>
      <c r="OR7" s="326">
        <v>0</v>
      </c>
      <c r="OS7" s="327">
        <v>0</v>
      </c>
      <c r="OT7" s="326">
        <v>0</v>
      </c>
      <c r="OU7" s="326">
        <v>0</v>
      </c>
      <c r="OV7" s="327">
        <v>0</v>
      </c>
      <c r="OW7" s="326">
        <v>0</v>
      </c>
      <c r="OX7" s="326">
        <v>0</v>
      </c>
      <c r="OY7" s="327">
        <v>0</v>
      </c>
      <c r="OZ7" s="326">
        <v>0</v>
      </c>
      <c r="PA7" s="326">
        <v>0</v>
      </c>
      <c r="PB7" s="327">
        <v>0</v>
      </c>
      <c r="PC7" s="326">
        <v>0</v>
      </c>
      <c r="PD7" s="326">
        <v>0</v>
      </c>
      <c r="PE7" s="327">
        <v>0</v>
      </c>
      <c r="PF7" s="326">
        <v>0</v>
      </c>
      <c r="PG7" s="326">
        <v>0</v>
      </c>
      <c r="PH7" s="327">
        <v>0</v>
      </c>
      <c r="PI7" s="326">
        <v>0</v>
      </c>
      <c r="PJ7" s="326">
        <v>0</v>
      </c>
      <c r="PK7" s="327">
        <v>0</v>
      </c>
      <c r="PL7" s="326">
        <v>0</v>
      </c>
      <c r="PM7" s="326">
        <v>0</v>
      </c>
      <c r="PN7" s="327">
        <v>0</v>
      </c>
      <c r="PO7" s="326">
        <v>0</v>
      </c>
      <c r="PP7" s="326">
        <v>0</v>
      </c>
      <c r="PQ7" s="327">
        <v>0</v>
      </c>
      <c r="PR7" s="326">
        <v>0</v>
      </c>
      <c r="PS7" s="326">
        <v>0</v>
      </c>
      <c r="PT7" s="327">
        <v>0</v>
      </c>
      <c r="PU7" s="326">
        <v>0</v>
      </c>
      <c r="PV7" s="326">
        <v>0</v>
      </c>
      <c r="PW7" s="327">
        <v>0</v>
      </c>
      <c r="PX7" s="326">
        <v>0</v>
      </c>
      <c r="PY7" s="326">
        <v>0</v>
      </c>
      <c r="PZ7" s="327">
        <v>0</v>
      </c>
      <c r="QA7" s="326">
        <v>0</v>
      </c>
      <c r="QB7" s="326">
        <v>0</v>
      </c>
      <c r="QC7" s="327">
        <v>0</v>
      </c>
      <c r="QD7" s="326">
        <v>0</v>
      </c>
      <c r="QE7" s="326">
        <v>0</v>
      </c>
      <c r="QF7" s="327">
        <v>0</v>
      </c>
      <c r="QG7" s="326">
        <v>0</v>
      </c>
      <c r="QH7" s="326">
        <v>0</v>
      </c>
      <c r="QI7" s="327">
        <v>0</v>
      </c>
      <c r="QJ7" s="326">
        <v>0</v>
      </c>
      <c r="QK7" s="326">
        <v>0</v>
      </c>
      <c r="QL7" s="327">
        <v>0</v>
      </c>
      <c r="QM7" s="326">
        <v>0</v>
      </c>
      <c r="QN7" s="326">
        <v>0</v>
      </c>
      <c r="QO7" s="327">
        <v>0</v>
      </c>
      <c r="QP7" s="326">
        <v>0</v>
      </c>
      <c r="QQ7" s="326">
        <v>0</v>
      </c>
      <c r="QR7" s="327">
        <v>0</v>
      </c>
      <c r="QS7" s="326">
        <v>0</v>
      </c>
      <c r="QT7" s="326">
        <v>0</v>
      </c>
      <c r="QU7" s="327">
        <v>0</v>
      </c>
      <c r="QV7" s="326">
        <v>0</v>
      </c>
      <c r="QW7" s="326">
        <v>0</v>
      </c>
      <c r="QX7" s="327">
        <v>0</v>
      </c>
      <c r="QY7" s="326">
        <v>0</v>
      </c>
      <c r="QZ7" s="326">
        <v>0</v>
      </c>
      <c r="RA7" s="327">
        <v>0</v>
      </c>
      <c r="RB7" s="326">
        <v>0</v>
      </c>
      <c r="RC7" s="326">
        <v>0</v>
      </c>
      <c r="RD7" s="327">
        <v>0</v>
      </c>
      <c r="RE7" s="326">
        <v>0</v>
      </c>
      <c r="RF7" s="326">
        <v>0</v>
      </c>
      <c r="RG7" s="327">
        <v>0</v>
      </c>
      <c r="RH7" s="326">
        <v>0</v>
      </c>
      <c r="RI7" s="326">
        <v>0</v>
      </c>
      <c r="RJ7" s="327">
        <v>0</v>
      </c>
      <c r="RK7" s="326">
        <v>0</v>
      </c>
      <c r="RL7" s="326">
        <v>0</v>
      </c>
      <c r="RM7" s="327">
        <v>0</v>
      </c>
      <c r="RN7" s="326">
        <v>0</v>
      </c>
      <c r="RO7" s="326">
        <v>0</v>
      </c>
      <c r="RP7" s="327">
        <v>0</v>
      </c>
      <c r="RQ7" s="326">
        <v>0</v>
      </c>
      <c r="RR7" s="326">
        <v>0</v>
      </c>
      <c r="RS7" s="327">
        <v>0</v>
      </c>
      <c r="RT7" s="326">
        <v>0</v>
      </c>
      <c r="RU7" s="326">
        <v>0</v>
      </c>
      <c r="RV7" s="327">
        <v>0</v>
      </c>
      <c r="RW7" s="326">
        <v>0</v>
      </c>
      <c r="RX7" s="326">
        <v>0</v>
      </c>
      <c r="RY7" s="327">
        <v>0</v>
      </c>
      <c r="RZ7" s="326">
        <v>0</v>
      </c>
      <c r="SA7" s="326">
        <v>0</v>
      </c>
      <c r="SB7" s="327">
        <v>0</v>
      </c>
      <c r="SC7" s="326">
        <v>0</v>
      </c>
      <c r="SD7" s="326">
        <v>0</v>
      </c>
      <c r="SE7" s="327">
        <v>0</v>
      </c>
      <c r="SF7" s="326">
        <v>0</v>
      </c>
      <c r="SG7" s="326">
        <v>0</v>
      </c>
      <c r="SH7" s="327">
        <v>0</v>
      </c>
      <c r="SI7" s="326">
        <v>0</v>
      </c>
      <c r="SJ7" s="326">
        <v>0</v>
      </c>
      <c r="SK7" s="327">
        <v>0</v>
      </c>
      <c r="SL7" s="326">
        <v>0</v>
      </c>
      <c r="SM7" s="326">
        <v>0</v>
      </c>
      <c r="SN7" s="327">
        <v>0</v>
      </c>
      <c r="SO7" s="326">
        <v>0</v>
      </c>
      <c r="SP7" s="326">
        <v>0</v>
      </c>
      <c r="SQ7" s="327">
        <v>0</v>
      </c>
      <c r="SR7" s="326">
        <v>0</v>
      </c>
      <c r="SS7" s="326">
        <v>0</v>
      </c>
      <c r="ST7" s="327">
        <v>0</v>
      </c>
      <c r="SU7" s="326">
        <v>0</v>
      </c>
      <c r="SV7" s="326">
        <v>0</v>
      </c>
      <c r="SW7" s="327">
        <v>0</v>
      </c>
      <c r="SX7" s="326">
        <v>0</v>
      </c>
      <c r="SY7" s="326">
        <v>0</v>
      </c>
      <c r="SZ7" s="327">
        <v>0</v>
      </c>
      <c r="TA7" s="326">
        <v>0</v>
      </c>
      <c r="TB7" s="326">
        <v>0</v>
      </c>
      <c r="TC7" s="327">
        <v>0</v>
      </c>
      <c r="TD7" s="326">
        <v>0</v>
      </c>
      <c r="TE7" s="326">
        <v>0</v>
      </c>
      <c r="TF7" s="327">
        <v>0</v>
      </c>
      <c r="TG7" s="326">
        <v>0</v>
      </c>
      <c r="TH7" s="326">
        <v>0</v>
      </c>
      <c r="TI7" s="327">
        <v>0</v>
      </c>
      <c r="TJ7" s="326">
        <v>0</v>
      </c>
      <c r="TK7" s="326">
        <v>0</v>
      </c>
      <c r="TL7" s="327">
        <v>0</v>
      </c>
      <c r="TM7" s="326">
        <v>0</v>
      </c>
      <c r="TN7" s="326">
        <v>0</v>
      </c>
      <c r="TO7" s="327">
        <v>0</v>
      </c>
      <c r="TP7" s="326">
        <v>0</v>
      </c>
      <c r="TQ7" s="326">
        <v>0</v>
      </c>
      <c r="TR7" s="327">
        <v>0</v>
      </c>
      <c r="TS7" s="326">
        <v>0</v>
      </c>
      <c r="TT7" s="326">
        <v>0</v>
      </c>
      <c r="TU7" s="327">
        <v>0</v>
      </c>
      <c r="TV7" s="326">
        <v>0</v>
      </c>
      <c r="TW7" s="326">
        <v>0</v>
      </c>
      <c r="TX7" s="327">
        <v>0</v>
      </c>
      <c r="TY7" s="326">
        <v>0</v>
      </c>
      <c r="TZ7" s="326">
        <v>0</v>
      </c>
      <c r="UA7" s="327">
        <v>0</v>
      </c>
      <c r="UB7" s="326">
        <v>0</v>
      </c>
      <c r="UC7" s="326">
        <v>0</v>
      </c>
      <c r="UD7" s="327">
        <v>0</v>
      </c>
      <c r="UE7" s="326">
        <v>0</v>
      </c>
      <c r="UF7" s="326">
        <v>0</v>
      </c>
      <c r="UG7" s="327">
        <v>0</v>
      </c>
      <c r="UH7" s="326">
        <v>0</v>
      </c>
      <c r="UI7" s="326">
        <v>0</v>
      </c>
      <c r="UJ7" s="327">
        <v>0</v>
      </c>
      <c r="UK7" s="326">
        <v>0</v>
      </c>
      <c r="UL7" s="326">
        <v>0</v>
      </c>
      <c r="UM7" s="327">
        <v>0</v>
      </c>
      <c r="UN7" s="326">
        <v>0</v>
      </c>
      <c r="UO7" s="326">
        <v>0</v>
      </c>
      <c r="UP7" s="327">
        <v>0</v>
      </c>
      <c r="UQ7" s="326">
        <v>0</v>
      </c>
      <c r="UR7" s="326">
        <v>0</v>
      </c>
      <c r="US7" s="327">
        <v>0</v>
      </c>
      <c r="UT7" s="326">
        <v>0</v>
      </c>
      <c r="UU7" s="326">
        <v>0</v>
      </c>
      <c r="UV7" s="327">
        <v>0</v>
      </c>
      <c r="UW7" s="326">
        <v>0</v>
      </c>
      <c r="UX7" s="326">
        <v>0</v>
      </c>
      <c r="UY7" s="327">
        <v>0</v>
      </c>
      <c r="UZ7" s="326">
        <v>0</v>
      </c>
      <c r="VA7" s="326">
        <v>0</v>
      </c>
      <c r="VB7" s="327">
        <v>0</v>
      </c>
      <c r="VC7" s="326">
        <v>0</v>
      </c>
      <c r="VD7" s="326">
        <v>0</v>
      </c>
      <c r="VE7" s="327">
        <v>0</v>
      </c>
      <c r="VF7" s="326">
        <v>0</v>
      </c>
      <c r="VG7" s="326">
        <v>0</v>
      </c>
      <c r="VH7" s="327">
        <v>0</v>
      </c>
      <c r="VI7" s="326">
        <v>0</v>
      </c>
      <c r="VJ7" s="326">
        <v>0</v>
      </c>
      <c r="VK7" s="327">
        <v>0</v>
      </c>
      <c r="VL7" s="326">
        <v>0</v>
      </c>
      <c r="VM7" s="326">
        <v>0</v>
      </c>
      <c r="VN7" s="328">
        <v>0</v>
      </c>
      <c r="VO7" s="323"/>
    </row>
    <row r="8" spans="1:587">
      <c r="A8" s="180" t="s">
        <v>4</v>
      </c>
      <c r="B8" s="326">
        <v>342703.52399999998</v>
      </c>
      <c r="C8" s="326">
        <v>2254319.0729999999</v>
      </c>
      <c r="D8" s="327">
        <v>-0.847979140085109</v>
      </c>
      <c r="E8" s="326">
        <v>7211948.7419999996</v>
      </c>
      <c r="F8" s="326">
        <v>11434347.131999999</v>
      </c>
      <c r="G8" s="327">
        <v>-0.36927323801314899</v>
      </c>
      <c r="H8" s="326">
        <v>30658636.395</v>
      </c>
      <c r="I8" s="326">
        <v>38218961.420999996</v>
      </c>
      <c r="J8" s="327">
        <v>-0.19781607727953199</v>
      </c>
      <c r="K8" s="326">
        <v>416301.114</v>
      </c>
      <c r="L8" s="326">
        <v>2273625.3509999998</v>
      </c>
      <c r="M8" s="327">
        <v>-0.81689986267223003</v>
      </c>
      <c r="N8" s="326">
        <v>7628249.8559999997</v>
      </c>
      <c r="O8" s="326">
        <v>13707972.482999999</v>
      </c>
      <c r="P8" s="327">
        <v>-0.44351727686496301</v>
      </c>
      <c r="Q8" s="326">
        <v>28801312.158</v>
      </c>
      <c r="R8" s="326">
        <v>36217008.560000002</v>
      </c>
      <c r="S8" s="327">
        <v>-0.20475728661340301</v>
      </c>
      <c r="T8" s="326">
        <v>661903.79599999997</v>
      </c>
      <c r="U8" s="326">
        <v>3487559.28</v>
      </c>
      <c r="V8" s="327">
        <v>-0.81021002286733901</v>
      </c>
      <c r="W8" s="326">
        <v>8290153.6519999998</v>
      </c>
      <c r="X8" s="326">
        <v>17195531.763</v>
      </c>
      <c r="Y8" s="327">
        <v>-0.51788907919450899</v>
      </c>
      <c r="Z8" s="326">
        <v>25975656.673999999</v>
      </c>
      <c r="AA8" s="326">
        <v>35673261.983000003</v>
      </c>
      <c r="AB8" s="327">
        <v>-0.27184520758492398</v>
      </c>
      <c r="AC8" s="326">
        <v>341256.26699999999</v>
      </c>
      <c r="AD8" s="326">
        <v>3495862.9920000001</v>
      </c>
      <c r="AE8" s="327">
        <v>-0.90238282570543005</v>
      </c>
      <c r="AF8" s="326">
        <v>8631409.9189999998</v>
      </c>
      <c r="AG8" s="326">
        <v>20691394.754999999</v>
      </c>
      <c r="AH8" s="327">
        <v>-0.58285026112537697</v>
      </c>
      <c r="AI8" s="326">
        <v>22821049.949000001</v>
      </c>
      <c r="AJ8" s="326">
        <v>36206690.814999998</v>
      </c>
      <c r="AK8" s="327">
        <v>-0.369700753222509</v>
      </c>
      <c r="AL8" s="326">
        <v>443182.80800000002</v>
      </c>
      <c r="AM8" s="326">
        <v>4104839.301</v>
      </c>
      <c r="AN8" s="327">
        <v>-0.89203406625637305</v>
      </c>
      <c r="AO8" s="326">
        <v>9074592.727</v>
      </c>
      <c r="AP8" s="326">
        <v>24796234.056000002</v>
      </c>
      <c r="AQ8" s="327">
        <v>-0.63403342997545997</v>
      </c>
      <c r="AR8" s="326">
        <v>19159393.456</v>
      </c>
      <c r="AS8" s="326">
        <v>37490379.366999999</v>
      </c>
      <c r="AT8" s="327">
        <v>-0.48895173163105998</v>
      </c>
      <c r="AU8" s="326">
        <v>675558.28300000005</v>
      </c>
      <c r="AV8" s="326">
        <v>3364371.9849999999</v>
      </c>
      <c r="AW8" s="327">
        <v>-0.799202262409756</v>
      </c>
      <c r="AX8" s="326">
        <v>9750151.0099999998</v>
      </c>
      <c r="AY8" s="326">
        <v>28160606.041000001</v>
      </c>
      <c r="AZ8" s="327">
        <v>-0.65376629338855796</v>
      </c>
      <c r="BA8" s="326">
        <v>16470579.754000001</v>
      </c>
      <c r="BB8" s="326">
        <v>36953418.640000001</v>
      </c>
      <c r="BC8" s="327">
        <v>-0.55428806426663002</v>
      </c>
      <c r="BD8" s="326">
        <v>548216.77800000005</v>
      </c>
      <c r="BE8" s="326">
        <v>3875218.3620000002</v>
      </c>
      <c r="BF8" s="327">
        <v>-0.85853267434533298</v>
      </c>
      <c r="BG8" s="326">
        <v>10298367.788000001</v>
      </c>
      <c r="BH8" s="326">
        <v>32035824.403000001</v>
      </c>
      <c r="BI8" s="327">
        <v>-0.678535889744869</v>
      </c>
      <c r="BJ8" s="326">
        <v>13143578.17</v>
      </c>
      <c r="BK8" s="326">
        <v>36163749.258000001</v>
      </c>
      <c r="BL8" s="327">
        <v>-0.63655377443774197</v>
      </c>
      <c r="BM8" s="326">
        <v>374115.75099999999</v>
      </c>
      <c r="BN8" s="326">
        <v>2845210.3820000002</v>
      </c>
      <c r="BO8" s="327">
        <v>-0.86851033815748202</v>
      </c>
      <c r="BP8" s="326">
        <v>10672483.539000001</v>
      </c>
      <c r="BQ8" s="326">
        <v>34881034.784999996</v>
      </c>
      <c r="BR8" s="327">
        <v>-0.69403191147329402</v>
      </c>
      <c r="BS8" s="326">
        <v>10672483.539000001</v>
      </c>
      <c r="BT8" s="326">
        <v>34881034.784999996</v>
      </c>
      <c r="BU8" s="327">
        <v>-0.69403191147329402</v>
      </c>
      <c r="BV8" s="326">
        <v>869075.8</v>
      </c>
      <c r="BW8" s="326">
        <v>3075012.6260000002</v>
      </c>
      <c r="BX8" s="327">
        <v>-0.71737488404055705</v>
      </c>
      <c r="BY8" s="326">
        <v>869075.8</v>
      </c>
      <c r="BZ8" s="326">
        <v>3075012.6260000002</v>
      </c>
      <c r="CA8" s="327">
        <v>-0.71737488404055705</v>
      </c>
      <c r="CB8" s="326">
        <v>8466546.7129999995</v>
      </c>
      <c r="CC8" s="326">
        <v>34935976.542000003</v>
      </c>
      <c r="CD8" s="327">
        <v>-0.75765535842911003</v>
      </c>
      <c r="CE8" s="326">
        <v>822661.54500000004</v>
      </c>
      <c r="CF8" s="326">
        <v>2246776.219</v>
      </c>
      <c r="CG8" s="327">
        <v>-0.63384802721200595</v>
      </c>
      <c r="CH8" s="326">
        <v>1691737.345</v>
      </c>
      <c r="CI8" s="326">
        <v>5321788.8449999997</v>
      </c>
      <c r="CJ8" s="327">
        <v>-0.68211114828626795</v>
      </c>
      <c r="CK8" s="326">
        <v>7042432.0389999999</v>
      </c>
      <c r="CL8" s="326">
        <v>33694066.864</v>
      </c>
      <c r="CM8" s="327">
        <v>-0.79098895756853904</v>
      </c>
      <c r="CN8" s="326">
        <v>476520.99400000001</v>
      </c>
      <c r="CO8" s="326">
        <v>824577.70700000005</v>
      </c>
      <c r="CP8" s="327">
        <v>-0.42210298683226499</v>
      </c>
      <c r="CQ8" s="326">
        <v>2168258.3390000002</v>
      </c>
      <c r="CR8" s="326">
        <v>6146366.5520000001</v>
      </c>
      <c r="CS8" s="327">
        <v>-0.64722924989000896</v>
      </c>
      <c r="CT8" s="326">
        <v>6694375.3260000004</v>
      </c>
      <c r="CU8" s="326">
        <v>33207962.434999999</v>
      </c>
      <c r="CV8" s="327">
        <v>-0.79841053665658301</v>
      </c>
      <c r="CW8" s="326">
        <v>306838.93199999997</v>
      </c>
      <c r="CX8" s="326">
        <v>722878.66599999997</v>
      </c>
      <c r="CY8" s="327">
        <v>-0.57553190261116405</v>
      </c>
      <c r="CZ8" s="326">
        <v>2475097.2710000002</v>
      </c>
      <c r="DA8" s="326">
        <v>6869245.2180000003</v>
      </c>
      <c r="DB8" s="327">
        <v>-0.63968424587401296</v>
      </c>
      <c r="DC8" s="326">
        <v>6278335.5920000002</v>
      </c>
      <c r="DD8" s="326">
        <v>32570251.943999998</v>
      </c>
      <c r="DE8" s="327">
        <v>-0.80723711923399499</v>
      </c>
      <c r="DF8" s="326">
        <v>244594.35699999999</v>
      </c>
      <c r="DG8" s="326">
        <v>342703.52399999998</v>
      </c>
      <c r="DH8" s="327">
        <v>-0.28628000627154299</v>
      </c>
      <c r="DI8" s="326">
        <v>2719691.628</v>
      </c>
      <c r="DJ8" s="326">
        <v>7211948.7419999996</v>
      </c>
      <c r="DK8" s="327">
        <v>-0.622890882160405</v>
      </c>
      <c r="DL8" s="326">
        <v>6180226.4249999998</v>
      </c>
      <c r="DM8" s="326">
        <v>30658636.395</v>
      </c>
      <c r="DN8" s="327">
        <v>-0.79841809187547896</v>
      </c>
      <c r="DO8" s="326">
        <v>0</v>
      </c>
      <c r="DP8" s="326">
        <v>0</v>
      </c>
      <c r="DQ8" s="327">
        <v>0</v>
      </c>
      <c r="DR8" s="326">
        <v>0</v>
      </c>
      <c r="DS8" s="326">
        <v>0</v>
      </c>
      <c r="DT8" s="327">
        <v>0</v>
      </c>
      <c r="DU8" s="326">
        <v>0</v>
      </c>
      <c r="DV8" s="326">
        <v>0</v>
      </c>
      <c r="DW8" s="327">
        <v>0</v>
      </c>
      <c r="DX8" s="326">
        <v>0</v>
      </c>
      <c r="DY8" s="326">
        <v>0</v>
      </c>
      <c r="DZ8" s="327">
        <v>0</v>
      </c>
      <c r="EA8" s="326">
        <v>0</v>
      </c>
      <c r="EB8" s="326">
        <v>0</v>
      </c>
      <c r="EC8" s="327">
        <v>0</v>
      </c>
      <c r="ED8" s="326">
        <v>0</v>
      </c>
      <c r="EE8" s="326">
        <v>0</v>
      </c>
      <c r="EF8" s="327">
        <v>0</v>
      </c>
      <c r="EG8" s="326">
        <v>0</v>
      </c>
      <c r="EH8" s="326">
        <v>0</v>
      </c>
      <c r="EI8" s="327">
        <v>0</v>
      </c>
      <c r="EJ8" s="326">
        <v>0</v>
      </c>
      <c r="EK8" s="326">
        <v>0</v>
      </c>
      <c r="EL8" s="327">
        <v>0</v>
      </c>
      <c r="EM8" s="326">
        <v>0</v>
      </c>
      <c r="EN8" s="326">
        <v>0</v>
      </c>
      <c r="EO8" s="327">
        <v>0</v>
      </c>
      <c r="EP8" s="326">
        <v>0</v>
      </c>
      <c r="EQ8" s="326">
        <v>0</v>
      </c>
      <c r="ER8" s="327">
        <v>0</v>
      </c>
      <c r="ES8" s="326">
        <v>0</v>
      </c>
      <c r="ET8" s="326">
        <v>0</v>
      </c>
      <c r="EU8" s="327">
        <v>0</v>
      </c>
      <c r="EV8" s="326">
        <v>0</v>
      </c>
      <c r="EW8" s="326">
        <v>0</v>
      </c>
      <c r="EX8" s="327">
        <v>0</v>
      </c>
      <c r="EY8" s="326">
        <v>0</v>
      </c>
      <c r="EZ8" s="326">
        <v>0</v>
      </c>
      <c r="FA8" s="327">
        <v>0</v>
      </c>
      <c r="FB8" s="326">
        <v>0</v>
      </c>
      <c r="FC8" s="326">
        <v>0</v>
      </c>
      <c r="FD8" s="327">
        <v>0</v>
      </c>
      <c r="FE8" s="326">
        <v>0</v>
      </c>
      <c r="FF8" s="326">
        <v>0</v>
      </c>
      <c r="FG8" s="327">
        <v>0</v>
      </c>
      <c r="FH8" s="326">
        <v>0</v>
      </c>
      <c r="FI8" s="326">
        <v>0</v>
      </c>
      <c r="FJ8" s="327">
        <v>0</v>
      </c>
      <c r="FK8" s="326">
        <v>0</v>
      </c>
      <c r="FL8" s="326">
        <v>0</v>
      </c>
      <c r="FM8" s="327">
        <v>0</v>
      </c>
      <c r="FN8" s="326">
        <v>0</v>
      </c>
      <c r="FO8" s="326">
        <v>0</v>
      </c>
      <c r="FP8" s="327">
        <v>0</v>
      </c>
      <c r="FQ8" s="326">
        <v>0</v>
      </c>
      <c r="FR8" s="326">
        <v>0</v>
      </c>
      <c r="FS8" s="327">
        <v>0</v>
      </c>
      <c r="FT8" s="326">
        <v>0</v>
      </c>
      <c r="FU8" s="326">
        <v>0</v>
      </c>
      <c r="FV8" s="327">
        <v>0</v>
      </c>
      <c r="FW8" s="326">
        <v>0</v>
      </c>
      <c r="FX8" s="326">
        <v>0</v>
      </c>
      <c r="FY8" s="327">
        <v>0</v>
      </c>
      <c r="FZ8" s="326">
        <v>0</v>
      </c>
      <c r="GA8" s="326">
        <v>0</v>
      </c>
      <c r="GB8" s="327">
        <v>0</v>
      </c>
      <c r="GC8" s="326">
        <v>0</v>
      </c>
      <c r="GD8" s="326">
        <v>0</v>
      </c>
      <c r="GE8" s="327">
        <v>0</v>
      </c>
      <c r="GF8" s="326">
        <v>0</v>
      </c>
      <c r="GG8" s="326">
        <v>0</v>
      </c>
      <c r="GH8" s="327">
        <v>0</v>
      </c>
      <c r="GI8" s="326">
        <v>0</v>
      </c>
      <c r="GJ8" s="326">
        <v>0</v>
      </c>
      <c r="GK8" s="327">
        <v>0</v>
      </c>
      <c r="GL8" s="326">
        <v>0</v>
      </c>
      <c r="GM8" s="326">
        <v>0</v>
      </c>
      <c r="GN8" s="327">
        <v>0</v>
      </c>
      <c r="GO8" s="326">
        <v>0</v>
      </c>
      <c r="GP8" s="326">
        <v>0</v>
      </c>
      <c r="GQ8" s="327">
        <v>0</v>
      </c>
      <c r="GR8" s="326">
        <v>0</v>
      </c>
      <c r="GS8" s="326">
        <v>0</v>
      </c>
      <c r="GT8" s="327">
        <v>0</v>
      </c>
      <c r="GU8" s="326">
        <v>0</v>
      </c>
      <c r="GV8" s="326">
        <v>0</v>
      </c>
      <c r="GW8" s="327">
        <v>0</v>
      </c>
      <c r="GX8" s="326">
        <v>0</v>
      </c>
      <c r="GY8" s="326">
        <v>0</v>
      </c>
      <c r="GZ8" s="327">
        <v>0</v>
      </c>
      <c r="HA8" s="326">
        <v>0</v>
      </c>
      <c r="HB8" s="326">
        <v>0</v>
      </c>
      <c r="HC8" s="327">
        <v>0</v>
      </c>
      <c r="HD8" s="326">
        <v>0</v>
      </c>
      <c r="HE8" s="326">
        <v>0</v>
      </c>
      <c r="HF8" s="327">
        <v>0</v>
      </c>
      <c r="HG8" s="326">
        <v>0</v>
      </c>
      <c r="HH8" s="326">
        <v>0</v>
      </c>
      <c r="HI8" s="327">
        <v>0</v>
      </c>
      <c r="HJ8" s="326">
        <v>0</v>
      </c>
      <c r="HK8" s="326">
        <v>0</v>
      </c>
      <c r="HL8" s="327">
        <v>0</v>
      </c>
      <c r="HM8" s="326">
        <v>0</v>
      </c>
      <c r="HN8" s="326">
        <v>0</v>
      </c>
      <c r="HO8" s="327">
        <v>0</v>
      </c>
      <c r="HP8" s="326">
        <v>0</v>
      </c>
      <c r="HQ8" s="326">
        <v>0</v>
      </c>
      <c r="HR8" s="327">
        <v>0</v>
      </c>
      <c r="HS8" s="326">
        <v>0</v>
      </c>
      <c r="HT8" s="326">
        <v>0</v>
      </c>
      <c r="HU8" s="327">
        <v>0</v>
      </c>
      <c r="HV8" s="326">
        <v>0</v>
      </c>
      <c r="HW8" s="326">
        <v>0</v>
      </c>
      <c r="HX8" s="327">
        <v>0</v>
      </c>
      <c r="HY8" s="326">
        <v>0</v>
      </c>
      <c r="HZ8" s="326">
        <v>0</v>
      </c>
      <c r="IA8" s="327">
        <v>0</v>
      </c>
      <c r="IB8" s="326">
        <v>0</v>
      </c>
      <c r="IC8" s="326">
        <v>0</v>
      </c>
      <c r="ID8" s="327">
        <v>0</v>
      </c>
      <c r="IE8" s="326">
        <v>0</v>
      </c>
      <c r="IF8" s="326">
        <v>0</v>
      </c>
      <c r="IG8" s="327">
        <v>0</v>
      </c>
      <c r="IH8" s="326">
        <v>0</v>
      </c>
      <c r="II8" s="326">
        <v>0</v>
      </c>
      <c r="IJ8" s="327">
        <v>0</v>
      </c>
      <c r="IK8" s="326">
        <v>0</v>
      </c>
      <c r="IL8" s="326">
        <v>0</v>
      </c>
      <c r="IM8" s="327">
        <v>0</v>
      </c>
      <c r="IN8" s="326">
        <v>0</v>
      </c>
      <c r="IO8" s="326">
        <v>0</v>
      </c>
      <c r="IP8" s="327">
        <v>0</v>
      </c>
      <c r="IQ8" s="326">
        <v>0</v>
      </c>
      <c r="IR8" s="326">
        <v>0</v>
      </c>
      <c r="IS8" s="327">
        <v>0</v>
      </c>
      <c r="IT8" s="326">
        <v>0</v>
      </c>
      <c r="IU8" s="326">
        <v>0</v>
      </c>
      <c r="IV8" s="327">
        <v>0</v>
      </c>
      <c r="IW8" s="326">
        <v>0</v>
      </c>
      <c r="IX8" s="326">
        <v>0</v>
      </c>
      <c r="IY8" s="327">
        <v>0</v>
      </c>
      <c r="IZ8" s="326">
        <v>0</v>
      </c>
      <c r="JA8" s="326">
        <v>0</v>
      </c>
      <c r="JB8" s="327">
        <v>0</v>
      </c>
      <c r="JC8" s="326">
        <v>0</v>
      </c>
      <c r="JD8" s="326">
        <v>0</v>
      </c>
      <c r="JE8" s="327">
        <v>0</v>
      </c>
      <c r="JF8" s="326">
        <v>0</v>
      </c>
      <c r="JG8" s="326">
        <v>0</v>
      </c>
      <c r="JH8" s="327">
        <v>0</v>
      </c>
      <c r="JI8" s="326">
        <v>0</v>
      </c>
      <c r="JJ8" s="326">
        <v>0</v>
      </c>
      <c r="JK8" s="327">
        <v>0</v>
      </c>
      <c r="JL8" s="326">
        <v>0</v>
      </c>
      <c r="JM8" s="326">
        <v>0</v>
      </c>
      <c r="JN8" s="327">
        <v>0</v>
      </c>
      <c r="JO8" s="326">
        <v>0</v>
      </c>
      <c r="JP8" s="326">
        <v>0</v>
      </c>
      <c r="JQ8" s="327">
        <v>0</v>
      </c>
      <c r="JR8" s="326">
        <v>0</v>
      </c>
      <c r="JS8" s="326">
        <v>0</v>
      </c>
      <c r="JT8" s="327">
        <v>0</v>
      </c>
      <c r="JU8" s="326">
        <v>0</v>
      </c>
      <c r="JV8" s="326">
        <v>0</v>
      </c>
      <c r="JW8" s="327">
        <v>0</v>
      </c>
      <c r="JX8" s="326">
        <v>0</v>
      </c>
      <c r="JY8" s="326">
        <v>0</v>
      </c>
      <c r="JZ8" s="327">
        <v>0</v>
      </c>
      <c r="KA8" s="326">
        <v>0</v>
      </c>
      <c r="KB8" s="326">
        <v>0</v>
      </c>
      <c r="KC8" s="327">
        <v>0</v>
      </c>
      <c r="KD8" s="326">
        <v>0</v>
      </c>
      <c r="KE8" s="326">
        <v>0</v>
      </c>
      <c r="KF8" s="327">
        <v>0</v>
      </c>
      <c r="KG8" s="326">
        <v>0</v>
      </c>
      <c r="KH8" s="326">
        <v>0</v>
      </c>
      <c r="KI8" s="327">
        <v>0</v>
      </c>
      <c r="KJ8" s="326">
        <v>0</v>
      </c>
      <c r="KK8" s="326">
        <v>0</v>
      </c>
      <c r="KL8" s="327">
        <v>0</v>
      </c>
      <c r="KM8" s="326">
        <v>0</v>
      </c>
      <c r="KN8" s="326">
        <v>0</v>
      </c>
      <c r="KO8" s="327">
        <v>0</v>
      </c>
      <c r="KP8" s="326">
        <v>0</v>
      </c>
      <c r="KQ8" s="326">
        <v>0</v>
      </c>
      <c r="KR8" s="327">
        <v>0</v>
      </c>
      <c r="KS8" s="326">
        <v>0</v>
      </c>
      <c r="KT8" s="326">
        <v>0</v>
      </c>
      <c r="KU8" s="327">
        <v>0</v>
      </c>
      <c r="KV8" s="326">
        <v>0</v>
      </c>
      <c r="KW8" s="326">
        <v>0</v>
      </c>
      <c r="KX8" s="327">
        <v>0</v>
      </c>
      <c r="KY8" s="326">
        <v>0</v>
      </c>
      <c r="KZ8" s="326">
        <v>0</v>
      </c>
      <c r="LA8" s="327">
        <v>0</v>
      </c>
      <c r="LB8" s="326">
        <v>0</v>
      </c>
      <c r="LC8" s="326">
        <v>0</v>
      </c>
      <c r="LD8" s="327">
        <v>0</v>
      </c>
      <c r="LE8" s="326">
        <v>0</v>
      </c>
      <c r="LF8" s="326">
        <v>0</v>
      </c>
      <c r="LG8" s="327">
        <v>0</v>
      </c>
      <c r="LH8" s="326">
        <v>0</v>
      </c>
      <c r="LI8" s="326">
        <v>0</v>
      </c>
      <c r="LJ8" s="327">
        <v>0</v>
      </c>
      <c r="LK8" s="326">
        <v>0</v>
      </c>
      <c r="LL8" s="326">
        <v>0</v>
      </c>
      <c r="LM8" s="327">
        <v>0</v>
      </c>
      <c r="LN8" s="326">
        <v>0</v>
      </c>
      <c r="LO8" s="326">
        <v>0</v>
      </c>
      <c r="LP8" s="327">
        <v>0</v>
      </c>
      <c r="LQ8" s="326">
        <v>0</v>
      </c>
      <c r="LR8" s="326">
        <v>0</v>
      </c>
      <c r="LS8" s="327">
        <v>0</v>
      </c>
      <c r="LT8" s="326">
        <v>0</v>
      </c>
      <c r="LU8" s="326">
        <v>0</v>
      </c>
      <c r="LV8" s="327">
        <v>0</v>
      </c>
      <c r="LW8" s="326">
        <v>0</v>
      </c>
      <c r="LX8" s="326">
        <v>0</v>
      </c>
      <c r="LY8" s="327">
        <v>0</v>
      </c>
      <c r="LZ8" s="326">
        <v>0</v>
      </c>
      <c r="MA8" s="326">
        <v>0</v>
      </c>
      <c r="MB8" s="327">
        <v>0</v>
      </c>
      <c r="MC8" s="326">
        <v>0</v>
      </c>
      <c r="MD8" s="326">
        <v>0</v>
      </c>
      <c r="ME8" s="327">
        <v>0</v>
      </c>
      <c r="MF8" s="326">
        <v>0</v>
      </c>
      <c r="MG8" s="326">
        <v>0</v>
      </c>
      <c r="MH8" s="327">
        <v>0</v>
      </c>
      <c r="MI8" s="326">
        <v>0</v>
      </c>
      <c r="MJ8" s="326">
        <v>0</v>
      </c>
      <c r="MK8" s="327">
        <v>0</v>
      </c>
      <c r="ML8" s="326">
        <v>0</v>
      </c>
      <c r="MM8" s="326">
        <v>0</v>
      </c>
      <c r="MN8" s="327">
        <v>0</v>
      </c>
      <c r="MO8" s="326">
        <v>122296.505</v>
      </c>
      <c r="MP8" s="326">
        <v>187115.88399999999</v>
      </c>
      <c r="MQ8" s="327">
        <v>-0.34641302285165698</v>
      </c>
      <c r="MR8" s="326">
        <v>773235.10800000001</v>
      </c>
      <c r="MS8" s="326">
        <v>961343.63800000004</v>
      </c>
      <c r="MT8" s="327">
        <v>-0.195672517676764</v>
      </c>
      <c r="MU8" s="326">
        <v>2207662.4010000001</v>
      </c>
      <c r="MV8" s="326">
        <v>2557328.0449999999</v>
      </c>
      <c r="MW8" s="327">
        <v>-0.136730852611441</v>
      </c>
      <c r="MX8" s="326">
        <v>98710.933999999994</v>
      </c>
      <c r="MY8" s="326">
        <v>207644.05499999999</v>
      </c>
      <c r="MZ8" s="327">
        <v>-0.52461468737932304</v>
      </c>
      <c r="NA8" s="326">
        <v>871946.04200000002</v>
      </c>
      <c r="NB8" s="326">
        <v>1168987.693</v>
      </c>
      <c r="NC8" s="327">
        <v>-0.25410160669672699</v>
      </c>
      <c r="ND8" s="326">
        <v>2098729.2799999998</v>
      </c>
      <c r="NE8" s="326">
        <v>2496023.9</v>
      </c>
      <c r="NF8" s="327">
        <v>-0.15917099992512099</v>
      </c>
      <c r="NG8" s="326">
        <v>173446.103</v>
      </c>
      <c r="NH8" s="326">
        <v>242068.47899999999</v>
      </c>
      <c r="NI8" s="327">
        <v>-0.283483319610564</v>
      </c>
      <c r="NJ8" s="326">
        <v>1045392.145</v>
      </c>
      <c r="NK8" s="326">
        <v>1411056.172</v>
      </c>
      <c r="NL8" s="327">
        <v>-0.25914207687544799</v>
      </c>
      <c r="NM8" s="326">
        <v>2030106.9040000001</v>
      </c>
      <c r="NN8" s="326">
        <v>2465014.4709999999</v>
      </c>
      <c r="NO8" s="327">
        <v>-0.17643205430091</v>
      </c>
      <c r="NP8" s="326">
        <v>257561.226</v>
      </c>
      <c r="NQ8" s="326">
        <v>257313.11</v>
      </c>
      <c r="NR8" s="327">
        <v>9.64257126269272E-4</v>
      </c>
      <c r="NS8" s="326">
        <v>1302953.371</v>
      </c>
      <c r="NT8" s="326">
        <v>1668369.2819999999</v>
      </c>
      <c r="NU8" s="327">
        <v>-0.21902579659219601</v>
      </c>
      <c r="NV8" s="326">
        <v>2030355.02</v>
      </c>
      <c r="NW8" s="326">
        <v>2458495.6090000002</v>
      </c>
      <c r="NX8" s="327">
        <v>-0.17414738811518499</v>
      </c>
      <c r="NY8" s="326">
        <v>239896.04300000001</v>
      </c>
      <c r="NZ8" s="326">
        <v>250630.39499999999</v>
      </c>
      <c r="OA8" s="327">
        <v>-4.2829410215787997E-2</v>
      </c>
      <c r="OB8" s="326">
        <v>1542849.4140000001</v>
      </c>
      <c r="OC8" s="326">
        <v>1918999.6769999999</v>
      </c>
      <c r="OD8" s="327">
        <v>-0.19601371876624901</v>
      </c>
      <c r="OE8" s="326">
        <v>2019620.6680000001</v>
      </c>
      <c r="OF8" s="326">
        <v>2471708.8769999999</v>
      </c>
      <c r="OG8" s="327">
        <v>-0.18290512010003199</v>
      </c>
      <c r="OH8" s="326">
        <v>190859.296</v>
      </c>
      <c r="OI8" s="326">
        <v>186964.57800000001</v>
      </c>
      <c r="OJ8" s="327">
        <v>2.0831314902868901E-2</v>
      </c>
      <c r="OK8" s="326">
        <v>1733708.71</v>
      </c>
      <c r="OL8" s="326">
        <v>2105964.2549999999</v>
      </c>
      <c r="OM8" s="327">
        <v>-0.176762518222324</v>
      </c>
      <c r="ON8" s="326">
        <v>2023515.3859999999</v>
      </c>
      <c r="OO8" s="326">
        <v>2462356.5210000002</v>
      </c>
      <c r="OP8" s="327">
        <v>-0.178219982060835</v>
      </c>
      <c r="OQ8" s="326">
        <v>128513.947</v>
      </c>
      <c r="OR8" s="326">
        <v>108227.965</v>
      </c>
      <c r="OS8" s="327">
        <v>0.18743752596660199</v>
      </c>
      <c r="OT8" s="326">
        <v>1862222.6569999999</v>
      </c>
      <c r="OU8" s="326">
        <v>2214192.2200000002</v>
      </c>
      <c r="OV8" s="327">
        <v>-0.15896070802741799</v>
      </c>
      <c r="OW8" s="326">
        <v>2043801.368</v>
      </c>
      <c r="OX8" s="326">
        <v>2418302.932</v>
      </c>
      <c r="OY8" s="327">
        <v>-0.15486131164315201</v>
      </c>
      <c r="OZ8" s="326">
        <v>137717.30100000001</v>
      </c>
      <c r="PA8" s="326">
        <v>181578.71100000001</v>
      </c>
      <c r="PB8" s="327">
        <v>-0.24155590574712299</v>
      </c>
      <c r="PC8" s="326">
        <v>1999939.9580000001</v>
      </c>
      <c r="PD8" s="326">
        <v>2395770.9309999999</v>
      </c>
      <c r="PE8" s="327">
        <v>-0.16522070949194601</v>
      </c>
      <c r="PF8" s="326">
        <v>1999939.9580000001</v>
      </c>
      <c r="PG8" s="326">
        <v>2395770.9309999999</v>
      </c>
      <c r="PH8" s="327">
        <v>-0.16522070949194601</v>
      </c>
      <c r="PI8" s="326">
        <v>-3177.348</v>
      </c>
      <c r="PJ8" s="326">
        <v>217725.28599999999</v>
      </c>
      <c r="PK8" s="327">
        <v>-1.01459338076148</v>
      </c>
      <c r="PL8" s="326">
        <v>-3177.348</v>
      </c>
      <c r="PM8" s="326">
        <v>217725.28599999999</v>
      </c>
      <c r="PN8" s="327">
        <v>-1.01459338076148</v>
      </c>
      <c r="PO8" s="326">
        <v>1779037.324</v>
      </c>
      <c r="PP8" s="326">
        <v>2414941.1880000001</v>
      </c>
      <c r="PQ8" s="327">
        <v>-0.26332064199320798</v>
      </c>
      <c r="PR8" s="326">
        <v>-1357.415</v>
      </c>
      <c r="PS8" s="326">
        <v>164402.37100000001</v>
      </c>
      <c r="PT8" s="327">
        <v>-1.0082566631596801</v>
      </c>
      <c r="PU8" s="326">
        <v>-4534.7629999999999</v>
      </c>
      <c r="PV8" s="326">
        <v>382127.65700000001</v>
      </c>
      <c r="PW8" s="327">
        <v>-1.0118671415610201</v>
      </c>
      <c r="PX8" s="326">
        <v>1613277.5379999999</v>
      </c>
      <c r="PY8" s="326">
        <v>2386548.625</v>
      </c>
      <c r="PZ8" s="327">
        <v>-0.324012290761518</v>
      </c>
      <c r="QA8" s="326">
        <v>-1868.24</v>
      </c>
      <c r="QB8" s="326">
        <v>141747.391</v>
      </c>
      <c r="QC8" s="327">
        <v>-1.01318006622076</v>
      </c>
      <c r="QD8" s="326">
        <v>-6403.0029999999997</v>
      </c>
      <c r="QE8" s="326">
        <v>523875.04800000001</v>
      </c>
      <c r="QF8" s="327">
        <v>-1.01222238589993</v>
      </c>
      <c r="QG8" s="326">
        <v>1469661.9069999999</v>
      </c>
      <c r="QH8" s="326">
        <v>2328474.446</v>
      </c>
      <c r="QI8" s="327">
        <v>-0.36883056220579202</v>
      </c>
      <c r="QJ8" s="326">
        <v>-1673.672</v>
      </c>
      <c r="QK8" s="326">
        <v>127063.55499999999</v>
      </c>
      <c r="QL8" s="327">
        <v>-1.01317192801665</v>
      </c>
      <c r="QM8" s="326">
        <v>-8076.6750000000002</v>
      </c>
      <c r="QN8" s="326">
        <v>650938.603</v>
      </c>
      <c r="QO8" s="327">
        <v>-1.01240773701664</v>
      </c>
      <c r="QP8" s="326">
        <v>1340924.68</v>
      </c>
      <c r="QQ8" s="326">
        <v>2272481.7799999998</v>
      </c>
      <c r="QR8" s="327">
        <v>-0.40992940326236599</v>
      </c>
      <c r="QS8" s="326">
        <v>-1794.01</v>
      </c>
      <c r="QT8" s="326">
        <v>122296.505</v>
      </c>
      <c r="QU8" s="327">
        <v>-1.01466934807336</v>
      </c>
      <c r="QV8" s="326">
        <v>-9870.6849999999995</v>
      </c>
      <c r="QW8" s="326">
        <v>773235.10800000001</v>
      </c>
      <c r="QX8" s="327">
        <v>-1.01276543821908</v>
      </c>
      <c r="QY8" s="326">
        <v>1216834.165</v>
      </c>
      <c r="QZ8" s="326">
        <v>2207662.4010000001</v>
      </c>
      <c r="RA8" s="327">
        <v>-0.44881329480050303</v>
      </c>
      <c r="RB8" s="326">
        <v>0</v>
      </c>
      <c r="RC8" s="326">
        <v>0</v>
      </c>
      <c r="RD8" s="327">
        <v>0</v>
      </c>
      <c r="RE8" s="326">
        <v>0</v>
      </c>
      <c r="RF8" s="326">
        <v>0</v>
      </c>
      <c r="RG8" s="327">
        <v>0</v>
      </c>
      <c r="RH8" s="326">
        <v>0</v>
      </c>
      <c r="RI8" s="326">
        <v>0</v>
      </c>
      <c r="RJ8" s="327">
        <v>0</v>
      </c>
      <c r="RK8" s="326">
        <v>0</v>
      </c>
      <c r="RL8" s="326">
        <v>0</v>
      </c>
      <c r="RM8" s="327">
        <v>0</v>
      </c>
      <c r="RN8" s="326">
        <v>0</v>
      </c>
      <c r="RO8" s="326">
        <v>0</v>
      </c>
      <c r="RP8" s="327">
        <v>0</v>
      </c>
      <c r="RQ8" s="326">
        <v>0</v>
      </c>
      <c r="RR8" s="326">
        <v>0</v>
      </c>
      <c r="RS8" s="327">
        <v>0</v>
      </c>
      <c r="RT8" s="326">
        <v>0</v>
      </c>
      <c r="RU8" s="326">
        <v>0</v>
      </c>
      <c r="RV8" s="327">
        <v>0</v>
      </c>
      <c r="RW8" s="326">
        <v>0</v>
      </c>
      <c r="RX8" s="326">
        <v>0</v>
      </c>
      <c r="RY8" s="327">
        <v>0</v>
      </c>
      <c r="RZ8" s="326">
        <v>0</v>
      </c>
      <c r="SA8" s="326">
        <v>0</v>
      </c>
      <c r="SB8" s="327">
        <v>0</v>
      </c>
      <c r="SC8" s="326">
        <v>0</v>
      </c>
      <c r="SD8" s="326">
        <v>0</v>
      </c>
      <c r="SE8" s="327">
        <v>0</v>
      </c>
      <c r="SF8" s="326">
        <v>0</v>
      </c>
      <c r="SG8" s="326">
        <v>0</v>
      </c>
      <c r="SH8" s="327">
        <v>0</v>
      </c>
      <c r="SI8" s="326">
        <v>0</v>
      </c>
      <c r="SJ8" s="326">
        <v>0</v>
      </c>
      <c r="SK8" s="327">
        <v>0</v>
      </c>
      <c r="SL8" s="326">
        <v>0</v>
      </c>
      <c r="SM8" s="326">
        <v>0</v>
      </c>
      <c r="SN8" s="327">
        <v>0</v>
      </c>
      <c r="SO8" s="326">
        <v>0</v>
      </c>
      <c r="SP8" s="326">
        <v>0</v>
      </c>
      <c r="SQ8" s="327">
        <v>0</v>
      </c>
      <c r="SR8" s="326">
        <v>0</v>
      </c>
      <c r="SS8" s="326">
        <v>0</v>
      </c>
      <c r="ST8" s="327">
        <v>0</v>
      </c>
      <c r="SU8" s="326">
        <v>0</v>
      </c>
      <c r="SV8" s="326">
        <v>0</v>
      </c>
      <c r="SW8" s="327">
        <v>0</v>
      </c>
      <c r="SX8" s="326">
        <v>0</v>
      </c>
      <c r="SY8" s="326">
        <v>0</v>
      </c>
      <c r="SZ8" s="327">
        <v>0</v>
      </c>
      <c r="TA8" s="326">
        <v>0</v>
      </c>
      <c r="TB8" s="326">
        <v>0</v>
      </c>
      <c r="TC8" s="327">
        <v>0</v>
      </c>
      <c r="TD8" s="326">
        <v>0</v>
      </c>
      <c r="TE8" s="326">
        <v>0</v>
      </c>
      <c r="TF8" s="327">
        <v>0</v>
      </c>
      <c r="TG8" s="326">
        <v>0</v>
      </c>
      <c r="TH8" s="326">
        <v>0</v>
      </c>
      <c r="TI8" s="327">
        <v>0</v>
      </c>
      <c r="TJ8" s="326">
        <v>0</v>
      </c>
      <c r="TK8" s="326">
        <v>0</v>
      </c>
      <c r="TL8" s="327">
        <v>0</v>
      </c>
      <c r="TM8" s="326">
        <v>0</v>
      </c>
      <c r="TN8" s="326">
        <v>0</v>
      </c>
      <c r="TO8" s="327">
        <v>0</v>
      </c>
      <c r="TP8" s="326">
        <v>0</v>
      </c>
      <c r="TQ8" s="326">
        <v>0</v>
      </c>
      <c r="TR8" s="327">
        <v>0</v>
      </c>
      <c r="TS8" s="326">
        <v>0</v>
      </c>
      <c r="TT8" s="326">
        <v>0</v>
      </c>
      <c r="TU8" s="327">
        <v>0</v>
      </c>
      <c r="TV8" s="326">
        <v>0</v>
      </c>
      <c r="TW8" s="326">
        <v>0</v>
      </c>
      <c r="TX8" s="327">
        <v>0</v>
      </c>
      <c r="TY8" s="326">
        <v>0</v>
      </c>
      <c r="TZ8" s="326">
        <v>0</v>
      </c>
      <c r="UA8" s="327">
        <v>0</v>
      </c>
      <c r="UB8" s="326">
        <v>0</v>
      </c>
      <c r="UC8" s="326">
        <v>0</v>
      </c>
      <c r="UD8" s="327">
        <v>0</v>
      </c>
      <c r="UE8" s="326">
        <v>0</v>
      </c>
      <c r="UF8" s="326">
        <v>0</v>
      </c>
      <c r="UG8" s="327">
        <v>0</v>
      </c>
      <c r="UH8" s="326">
        <v>0</v>
      </c>
      <c r="UI8" s="326">
        <v>0</v>
      </c>
      <c r="UJ8" s="327">
        <v>0</v>
      </c>
      <c r="UK8" s="326">
        <v>0</v>
      </c>
      <c r="UL8" s="326">
        <v>0</v>
      </c>
      <c r="UM8" s="327">
        <v>0</v>
      </c>
      <c r="UN8" s="326">
        <v>0</v>
      </c>
      <c r="UO8" s="326">
        <v>0</v>
      </c>
      <c r="UP8" s="327">
        <v>0</v>
      </c>
      <c r="UQ8" s="326">
        <v>0</v>
      </c>
      <c r="UR8" s="326">
        <v>0</v>
      </c>
      <c r="US8" s="327">
        <v>0</v>
      </c>
      <c r="UT8" s="326">
        <v>0</v>
      </c>
      <c r="UU8" s="326">
        <v>0</v>
      </c>
      <c r="UV8" s="327">
        <v>0</v>
      </c>
      <c r="UW8" s="326">
        <v>0</v>
      </c>
      <c r="UX8" s="326">
        <v>0</v>
      </c>
      <c r="UY8" s="327">
        <v>0</v>
      </c>
      <c r="UZ8" s="326">
        <v>0</v>
      </c>
      <c r="VA8" s="326">
        <v>0</v>
      </c>
      <c r="VB8" s="327">
        <v>0</v>
      </c>
      <c r="VC8" s="326">
        <v>0</v>
      </c>
      <c r="VD8" s="326">
        <v>0</v>
      </c>
      <c r="VE8" s="327">
        <v>0</v>
      </c>
      <c r="VF8" s="326">
        <v>0</v>
      </c>
      <c r="VG8" s="326">
        <v>0</v>
      </c>
      <c r="VH8" s="327">
        <v>0</v>
      </c>
      <c r="VI8" s="326">
        <v>0</v>
      </c>
      <c r="VJ8" s="326">
        <v>0</v>
      </c>
      <c r="VK8" s="327">
        <v>0</v>
      </c>
      <c r="VL8" s="326">
        <v>0</v>
      </c>
      <c r="VM8" s="326">
        <v>0</v>
      </c>
      <c r="VN8" s="328">
        <v>0</v>
      </c>
      <c r="VO8" s="323"/>
    </row>
    <row r="9" spans="1:587">
      <c r="A9" s="180" t="s">
        <v>582</v>
      </c>
      <c r="B9" s="326">
        <v>0</v>
      </c>
      <c r="C9" s="326">
        <v>0</v>
      </c>
      <c r="D9" s="327">
        <v>0</v>
      </c>
      <c r="E9" s="326">
        <v>0</v>
      </c>
      <c r="F9" s="326">
        <v>0</v>
      </c>
      <c r="G9" s="327">
        <v>0</v>
      </c>
      <c r="H9" s="326">
        <v>0</v>
      </c>
      <c r="I9" s="326">
        <v>0</v>
      </c>
      <c r="J9" s="327">
        <v>0</v>
      </c>
      <c r="K9" s="326">
        <v>0</v>
      </c>
      <c r="L9" s="326">
        <v>0</v>
      </c>
      <c r="M9" s="327">
        <v>0</v>
      </c>
      <c r="N9" s="326">
        <v>0</v>
      </c>
      <c r="O9" s="326">
        <v>0</v>
      </c>
      <c r="P9" s="327">
        <v>0</v>
      </c>
      <c r="Q9" s="326">
        <v>0</v>
      </c>
      <c r="R9" s="326">
        <v>0</v>
      </c>
      <c r="S9" s="327">
        <v>0</v>
      </c>
      <c r="T9" s="326">
        <v>0</v>
      </c>
      <c r="U9" s="326">
        <v>0</v>
      </c>
      <c r="V9" s="327">
        <v>0</v>
      </c>
      <c r="W9" s="326">
        <v>0</v>
      </c>
      <c r="X9" s="326">
        <v>0</v>
      </c>
      <c r="Y9" s="327">
        <v>0</v>
      </c>
      <c r="Z9" s="326">
        <v>0</v>
      </c>
      <c r="AA9" s="326">
        <v>0</v>
      </c>
      <c r="AB9" s="327">
        <v>0</v>
      </c>
      <c r="AC9" s="326">
        <v>0</v>
      </c>
      <c r="AD9" s="326">
        <v>0</v>
      </c>
      <c r="AE9" s="327">
        <v>0</v>
      </c>
      <c r="AF9" s="326">
        <v>0</v>
      </c>
      <c r="AG9" s="326">
        <v>0</v>
      </c>
      <c r="AH9" s="327">
        <v>0</v>
      </c>
      <c r="AI9" s="326">
        <v>0</v>
      </c>
      <c r="AJ9" s="326">
        <v>0</v>
      </c>
      <c r="AK9" s="327">
        <v>0</v>
      </c>
      <c r="AL9" s="326">
        <v>0</v>
      </c>
      <c r="AM9" s="326">
        <v>0</v>
      </c>
      <c r="AN9" s="327">
        <v>0</v>
      </c>
      <c r="AO9" s="326">
        <v>0</v>
      </c>
      <c r="AP9" s="326">
        <v>0</v>
      </c>
      <c r="AQ9" s="327">
        <v>0</v>
      </c>
      <c r="AR9" s="326">
        <v>0</v>
      </c>
      <c r="AS9" s="326">
        <v>0</v>
      </c>
      <c r="AT9" s="327">
        <v>0</v>
      </c>
      <c r="AU9" s="326">
        <v>0</v>
      </c>
      <c r="AV9" s="326">
        <v>0</v>
      </c>
      <c r="AW9" s="327">
        <v>0</v>
      </c>
      <c r="AX9" s="326">
        <v>0</v>
      </c>
      <c r="AY9" s="326">
        <v>0</v>
      </c>
      <c r="AZ9" s="327">
        <v>0</v>
      </c>
      <c r="BA9" s="326">
        <v>0</v>
      </c>
      <c r="BB9" s="326">
        <v>0</v>
      </c>
      <c r="BC9" s="327">
        <v>0</v>
      </c>
      <c r="BD9" s="326">
        <v>0</v>
      </c>
      <c r="BE9" s="326">
        <v>0</v>
      </c>
      <c r="BF9" s="327">
        <v>0</v>
      </c>
      <c r="BG9" s="326">
        <v>0</v>
      </c>
      <c r="BH9" s="326">
        <v>0</v>
      </c>
      <c r="BI9" s="327">
        <v>0</v>
      </c>
      <c r="BJ9" s="326">
        <v>0</v>
      </c>
      <c r="BK9" s="326">
        <v>0</v>
      </c>
      <c r="BL9" s="327">
        <v>0</v>
      </c>
      <c r="BM9" s="326">
        <v>0</v>
      </c>
      <c r="BN9" s="326">
        <v>0</v>
      </c>
      <c r="BO9" s="327">
        <v>0</v>
      </c>
      <c r="BP9" s="326">
        <v>0</v>
      </c>
      <c r="BQ9" s="326">
        <v>0</v>
      </c>
      <c r="BR9" s="327">
        <v>0</v>
      </c>
      <c r="BS9" s="326">
        <v>0</v>
      </c>
      <c r="BT9" s="326">
        <v>0</v>
      </c>
      <c r="BU9" s="327">
        <v>0</v>
      </c>
      <c r="BV9" s="326">
        <v>0</v>
      </c>
      <c r="BW9" s="326">
        <v>0</v>
      </c>
      <c r="BX9" s="327">
        <v>0</v>
      </c>
      <c r="BY9" s="326">
        <v>0</v>
      </c>
      <c r="BZ9" s="326">
        <v>0</v>
      </c>
      <c r="CA9" s="327">
        <v>0</v>
      </c>
      <c r="CB9" s="326">
        <v>0</v>
      </c>
      <c r="CC9" s="326">
        <v>0</v>
      </c>
      <c r="CD9" s="327">
        <v>0</v>
      </c>
      <c r="CE9" s="326">
        <v>0</v>
      </c>
      <c r="CF9" s="326">
        <v>0</v>
      </c>
      <c r="CG9" s="327">
        <v>0</v>
      </c>
      <c r="CH9" s="326">
        <v>0</v>
      </c>
      <c r="CI9" s="326">
        <v>0</v>
      </c>
      <c r="CJ9" s="327">
        <v>0</v>
      </c>
      <c r="CK9" s="326">
        <v>0</v>
      </c>
      <c r="CL9" s="326">
        <v>0</v>
      </c>
      <c r="CM9" s="327">
        <v>0</v>
      </c>
      <c r="CN9" s="326">
        <v>0</v>
      </c>
      <c r="CO9" s="326">
        <v>0</v>
      </c>
      <c r="CP9" s="327">
        <v>0</v>
      </c>
      <c r="CQ9" s="326">
        <v>0</v>
      </c>
      <c r="CR9" s="326">
        <v>0</v>
      </c>
      <c r="CS9" s="327">
        <v>0</v>
      </c>
      <c r="CT9" s="326">
        <v>0</v>
      </c>
      <c r="CU9" s="326">
        <v>0</v>
      </c>
      <c r="CV9" s="327">
        <v>0</v>
      </c>
      <c r="CW9" s="326">
        <v>0</v>
      </c>
      <c r="CX9" s="326">
        <v>0</v>
      </c>
      <c r="CY9" s="327">
        <v>0</v>
      </c>
      <c r="CZ9" s="326">
        <v>0</v>
      </c>
      <c r="DA9" s="326">
        <v>0</v>
      </c>
      <c r="DB9" s="327">
        <v>0</v>
      </c>
      <c r="DC9" s="326">
        <v>0</v>
      </c>
      <c r="DD9" s="326">
        <v>0</v>
      </c>
      <c r="DE9" s="327">
        <v>0</v>
      </c>
      <c r="DF9" s="326">
        <v>0</v>
      </c>
      <c r="DG9" s="326">
        <v>0</v>
      </c>
      <c r="DH9" s="327">
        <v>0</v>
      </c>
      <c r="DI9" s="326">
        <v>0</v>
      </c>
      <c r="DJ9" s="326">
        <v>0</v>
      </c>
      <c r="DK9" s="327">
        <v>0</v>
      </c>
      <c r="DL9" s="326">
        <v>0</v>
      </c>
      <c r="DM9" s="326">
        <v>0</v>
      </c>
      <c r="DN9" s="327">
        <v>0</v>
      </c>
      <c r="DO9" s="326">
        <v>16752.564999999999</v>
      </c>
      <c r="DP9" s="326">
        <v>16335.308999999999</v>
      </c>
      <c r="DQ9" s="327">
        <v>2.5543196030145501E-2</v>
      </c>
      <c r="DR9" s="326">
        <v>82418.735000000001</v>
      </c>
      <c r="DS9" s="326">
        <v>85869.494000000006</v>
      </c>
      <c r="DT9" s="327">
        <v>-4.0186087506233599E-2</v>
      </c>
      <c r="DU9" s="326">
        <v>203785.37899999999</v>
      </c>
      <c r="DV9" s="326">
        <v>206477.611</v>
      </c>
      <c r="DW9" s="327">
        <v>-1.3038856789175201E-2</v>
      </c>
      <c r="DX9" s="326">
        <v>16641.809000000001</v>
      </c>
      <c r="DY9" s="326">
        <v>15983.209000000001</v>
      </c>
      <c r="DZ9" s="327">
        <v>4.1205742851764003E-2</v>
      </c>
      <c r="EA9" s="326">
        <v>99060.543999999994</v>
      </c>
      <c r="EB9" s="326">
        <v>101852.70299999999</v>
      </c>
      <c r="EC9" s="327">
        <v>-2.74136956384947E-2</v>
      </c>
      <c r="ED9" s="326">
        <v>204443.97899999999</v>
      </c>
      <c r="EE9" s="326">
        <v>205296.054</v>
      </c>
      <c r="EF9" s="327">
        <v>-4.1504694483801997E-3</v>
      </c>
      <c r="EG9" s="326">
        <v>18185.252</v>
      </c>
      <c r="EH9" s="326">
        <v>17163.687000000002</v>
      </c>
      <c r="EI9" s="327">
        <v>5.9518971652186302E-2</v>
      </c>
      <c r="EJ9" s="326">
        <v>117245.796</v>
      </c>
      <c r="EK9" s="326">
        <v>119016.39</v>
      </c>
      <c r="EL9" s="327">
        <v>-1.48768921658605E-2</v>
      </c>
      <c r="EM9" s="326">
        <v>205465.54399999999</v>
      </c>
      <c r="EN9" s="326">
        <v>204881.36</v>
      </c>
      <c r="EO9" s="327">
        <v>2.8513282028194702E-3</v>
      </c>
      <c r="EP9" s="326">
        <v>18655.768</v>
      </c>
      <c r="EQ9" s="326">
        <v>17711.165000000001</v>
      </c>
      <c r="ER9" s="327">
        <v>5.3333758677083003E-2</v>
      </c>
      <c r="ES9" s="326">
        <v>135901.56400000001</v>
      </c>
      <c r="ET9" s="326">
        <v>136727.55499999999</v>
      </c>
      <c r="EU9" s="327">
        <v>-6.0411451078751502E-3</v>
      </c>
      <c r="EV9" s="326">
        <v>206410.147</v>
      </c>
      <c r="EW9" s="326">
        <v>203919.511</v>
      </c>
      <c r="EX9" s="327">
        <v>1.2213819010187799E-2</v>
      </c>
      <c r="EY9" s="326">
        <v>17602.925999999999</v>
      </c>
      <c r="EZ9" s="326">
        <v>18071.241999999998</v>
      </c>
      <c r="FA9" s="327">
        <v>-2.5914986916781901E-2</v>
      </c>
      <c r="FB9" s="326">
        <v>153504.49</v>
      </c>
      <c r="FC9" s="326">
        <v>154798.79699999999</v>
      </c>
      <c r="FD9" s="327">
        <v>-8.3612213084575896E-3</v>
      </c>
      <c r="FE9" s="326">
        <v>205941.83100000001</v>
      </c>
      <c r="FF9" s="326">
        <v>204946.20699999999</v>
      </c>
      <c r="FG9" s="327">
        <v>4.8579771959381098E-3</v>
      </c>
      <c r="FH9" s="326">
        <v>17592.764999999999</v>
      </c>
      <c r="FI9" s="326">
        <v>17758.571</v>
      </c>
      <c r="FJ9" s="327">
        <v>-9.3366746682489506E-3</v>
      </c>
      <c r="FK9" s="326">
        <v>171097.255</v>
      </c>
      <c r="FL9" s="326">
        <v>172557.36799999999</v>
      </c>
      <c r="FM9" s="327">
        <v>-8.4616091270005005E-3</v>
      </c>
      <c r="FN9" s="326">
        <v>205776.02499999999</v>
      </c>
      <c r="FO9" s="326">
        <v>206748.005</v>
      </c>
      <c r="FP9" s="327">
        <v>-4.7012787378529304E-3</v>
      </c>
      <c r="FQ9" s="326">
        <v>17156.483</v>
      </c>
      <c r="FR9" s="326">
        <v>17384.397000000001</v>
      </c>
      <c r="FS9" s="327">
        <v>-1.31102620355484E-2</v>
      </c>
      <c r="FT9" s="326">
        <v>188253.73800000001</v>
      </c>
      <c r="FU9" s="326">
        <v>189941.76500000001</v>
      </c>
      <c r="FV9" s="327">
        <v>-8.8870765205324997E-3</v>
      </c>
      <c r="FW9" s="326">
        <v>205548.111</v>
      </c>
      <c r="FX9" s="326">
        <v>207803.717</v>
      </c>
      <c r="FY9" s="327">
        <v>-1.0854502665128E-2</v>
      </c>
      <c r="FZ9" s="326">
        <v>17710.488000000001</v>
      </c>
      <c r="GA9" s="326">
        <v>17294.373</v>
      </c>
      <c r="GB9" s="327">
        <v>2.40607161647318E-2</v>
      </c>
      <c r="GC9" s="326">
        <v>205964.226</v>
      </c>
      <c r="GD9" s="326">
        <v>207236.13800000001</v>
      </c>
      <c r="GE9" s="327">
        <v>-6.1375009796795698E-3</v>
      </c>
      <c r="GF9" s="326">
        <v>205964.226</v>
      </c>
      <c r="GG9" s="326">
        <v>207236.13800000001</v>
      </c>
      <c r="GH9" s="327">
        <v>-6.1375009796795698E-3</v>
      </c>
      <c r="GI9" s="326">
        <v>17833.798999999999</v>
      </c>
      <c r="GJ9" s="326">
        <v>17829.88</v>
      </c>
      <c r="GK9" s="327">
        <v>2.1979957240307E-4</v>
      </c>
      <c r="GL9" s="326">
        <v>17833.798999999999</v>
      </c>
      <c r="GM9" s="326">
        <v>17829.88</v>
      </c>
      <c r="GN9" s="327">
        <v>2.1979957240307E-4</v>
      </c>
      <c r="GO9" s="326">
        <v>205968.14499999999</v>
      </c>
      <c r="GP9" s="326">
        <v>206522.51</v>
      </c>
      <c r="GQ9" s="327">
        <v>-2.6842836647686498E-3</v>
      </c>
      <c r="GR9" s="326">
        <v>15769.248</v>
      </c>
      <c r="GS9" s="326">
        <v>16018.849</v>
      </c>
      <c r="GT9" s="327">
        <v>-1.55817062761501E-2</v>
      </c>
      <c r="GU9" s="326">
        <v>33603.046999999999</v>
      </c>
      <c r="GV9" s="326">
        <v>33848.728999999999</v>
      </c>
      <c r="GW9" s="327">
        <v>-7.25823412749119E-3</v>
      </c>
      <c r="GX9" s="326">
        <v>205718.54399999999</v>
      </c>
      <c r="GY9" s="326">
        <v>205447.65299999999</v>
      </c>
      <c r="GZ9" s="327">
        <v>1.3185402512240099E-3</v>
      </c>
      <c r="HA9" s="326">
        <v>16607.366999999998</v>
      </c>
      <c r="HB9" s="326">
        <v>16597.608</v>
      </c>
      <c r="HC9" s="327">
        <v>5.8797629152334402E-4</v>
      </c>
      <c r="HD9" s="326">
        <v>50210.413999999997</v>
      </c>
      <c r="HE9" s="326">
        <v>50446.337</v>
      </c>
      <c r="HF9" s="327">
        <v>-4.6767122060815298E-3</v>
      </c>
      <c r="HG9" s="326">
        <v>205728.30300000001</v>
      </c>
      <c r="HH9" s="326">
        <v>204463.40299999999</v>
      </c>
      <c r="HI9" s="327">
        <v>6.1864371884685103E-3</v>
      </c>
      <c r="HJ9" s="326">
        <v>15530.342000000001</v>
      </c>
      <c r="HK9" s="326">
        <v>15219.833000000001</v>
      </c>
      <c r="HL9" s="327">
        <v>2.0401603618121201E-2</v>
      </c>
      <c r="HM9" s="326">
        <v>65740.755999999994</v>
      </c>
      <c r="HN9" s="326">
        <v>65666.17</v>
      </c>
      <c r="HO9" s="327">
        <v>1.1358360020082699E-3</v>
      </c>
      <c r="HP9" s="326">
        <v>206038.81200000001</v>
      </c>
      <c r="HQ9" s="326">
        <v>203368.12299999999</v>
      </c>
      <c r="HR9" s="327">
        <v>1.3132289173952901E-2</v>
      </c>
      <c r="HS9" s="326">
        <v>15820.705</v>
      </c>
      <c r="HT9" s="326">
        <v>16752.564999999999</v>
      </c>
      <c r="HU9" s="327">
        <v>-5.5624914751860301E-2</v>
      </c>
      <c r="HV9" s="326">
        <v>81561.460999999996</v>
      </c>
      <c r="HW9" s="326">
        <v>82418.735000000001</v>
      </c>
      <c r="HX9" s="327">
        <v>-1.04014457392485E-2</v>
      </c>
      <c r="HY9" s="326">
        <v>205106.95199999999</v>
      </c>
      <c r="HZ9" s="326">
        <v>203785.37899999999</v>
      </c>
      <c r="IA9" s="327">
        <v>6.4851217809890303E-3</v>
      </c>
      <c r="IB9" s="326">
        <v>15892.072</v>
      </c>
      <c r="IC9" s="326">
        <v>15540.776</v>
      </c>
      <c r="ID9" s="327">
        <v>2.2604791420969099E-2</v>
      </c>
      <c r="IE9" s="326">
        <v>78287.233999999997</v>
      </c>
      <c r="IF9" s="326">
        <v>79262.267000000007</v>
      </c>
      <c r="IG9" s="327">
        <v>-1.2301351411006099E-2</v>
      </c>
      <c r="IH9" s="326">
        <v>201138.633</v>
      </c>
      <c r="II9" s="326">
        <v>201805.54699999999</v>
      </c>
      <c r="IJ9" s="327">
        <v>-3.3047357216597702E-3</v>
      </c>
      <c r="IK9" s="326">
        <v>16147.513000000001</v>
      </c>
      <c r="IL9" s="326">
        <v>16168.516</v>
      </c>
      <c r="IM9" s="327">
        <v>-1.2990060435974699E-3</v>
      </c>
      <c r="IN9" s="326">
        <v>94434.747000000003</v>
      </c>
      <c r="IO9" s="326">
        <v>95430.782999999996</v>
      </c>
      <c r="IP9" s="327">
        <v>-1.04372611089234E-2</v>
      </c>
      <c r="IQ9" s="326">
        <v>201117.63</v>
      </c>
      <c r="IR9" s="326">
        <v>200841.15</v>
      </c>
      <c r="IS9" s="327">
        <v>1.3766103211419101E-3</v>
      </c>
      <c r="IT9" s="326">
        <v>19120.079000000002</v>
      </c>
      <c r="IU9" s="326">
        <v>18176.227999999999</v>
      </c>
      <c r="IV9" s="327">
        <v>5.1927770712383199E-2</v>
      </c>
      <c r="IW9" s="326">
        <v>113554.826</v>
      </c>
      <c r="IX9" s="326">
        <v>113607.011</v>
      </c>
      <c r="IY9" s="327">
        <v>-4.5934665070976701E-4</v>
      </c>
      <c r="IZ9" s="326">
        <v>202061.481</v>
      </c>
      <c r="JA9" s="326">
        <v>200192.02799999999</v>
      </c>
      <c r="JB9" s="327">
        <v>9.3382989256694006E-3</v>
      </c>
      <c r="JC9" s="326">
        <v>20490.850999999999</v>
      </c>
      <c r="JD9" s="326">
        <v>20469.173999999999</v>
      </c>
      <c r="JE9" s="327">
        <v>1.05900707082774E-3</v>
      </c>
      <c r="JF9" s="326">
        <v>134045.677</v>
      </c>
      <c r="JG9" s="326">
        <v>134076.185</v>
      </c>
      <c r="JH9" s="327">
        <v>-2.2754227381993001E-4</v>
      </c>
      <c r="JI9" s="326">
        <v>202083.158</v>
      </c>
      <c r="JJ9" s="326">
        <v>200563.86199999999</v>
      </c>
      <c r="JK9" s="327">
        <v>7.5751233789066201E-3</v>
      </c>
      <c r="JL9" s="326">
        <v>17890.949000000001</v>
      </c>
      <c r="JM9" s="326">
        <v>18564.09</v>
      </c>
      <c r="JN9" s="327">
        <v>-3.6260382275673103E-2</v>
      </c>
      <c r="JO9" s="326">
        <v>151936.62599999999</v>
      </c>
      <c r="JP9" s="326">
        <v>152640.27499999999</v>
      </c>
      <c r="JQ9" s="327">
        <v>-4.6098514956162996E-3</v>
      </c>
      <c r="JR9" s="326">
        <v>201410.01699999999</v>
      </c>
      <c r="JS9" s="326">
        <v>202199.984</v>
      </c>
      <c r="JT9" s="327">
        <v>-3.9068598541531201E-3</v>
      </c>
      <c r="JU9" s="326">
        <v>16875.245999999999</v>
      </c>
      <c r="JV9" s="326">
        <v>16831.804</v>
      </c>
      <c r="JW9" s="327">
        <v>2.5809473541872898E-3</v>
      </c>
      <c r="JX9" s="326">
        <v>168811.872</v>
      </c>
      <c r="JY9" s="326">
        <v>169472.079</v>
      </c>
      <c r="JZ9" s="327">
        <v>-3.8956682652131402E-3</v>
      </c>
      <c r="KA9" s="326">
        <v>201453.459</v>
      </c>
      <c r="KB9" s="326">
        <v>202558.27799999999</v>
      </c>
      <c r="KC9" s="327">
        <v>-5.4543265815085E-3</v>
      </c>
      <c r="KD9" s="326">
        <v>15319.097</v>
      </c>
      <c r="KE9" s="326">
        <v>16390.878000000001</v>
      </c>
      <c r="KF9" s="327">
        <v>-6.5388870565689095E-2</v>
      </c>
      <c r="KG9" s="326">
        <v>184130.96900000001</v>
      </c>
      <c r="KH9" s="326">
        <v>185862.95699999999</v>
      </c>
      <c r="KI9" s="327">
        <v>-9.3186293167604305E-3</v>
      </c>
      <c r="KJ9" s="326">
        <v>200381.67800000001</v>
      </c>
      <c r="KK9" s="326">
        <v>202729.90700000001</v>
      </c>
      <c r="KL9" s="327">
        <v>-1.15830418646619E-2</v>
      </c>
      <c r="KM9" s="326">
        <v>15878.279</v>
      </c>
      <c r="KN9" s="326">
        <v>16250.709000000001</v>
      </c>
      <c r="KO9" s="327">
        <v>-2.2917769310865199E-2</v>
      </c>
      <c r="KP9" s="326">
        <v>200009.24799999999</v>
      </c>
      <c r="KQ9" s="326">
        <v>202113.666</v>
      </c>
      <c r="KR9" s="327">
        <v>-1.0412051998502699E-2</v>
      </c>
      <c r="KS9" s="326">
        <v>200009.24799999999</v>
      </c>
      <c r="KT9" s="326">
        <v>202113.666</v>
      </c>
      <c r="KU9" s="327">
        <v>-1.0412051998502699E-2</v>
      </c>
      <c r="KV9" s="326">
        <v>17598.232</v>
      </c>
      <c r="KW9" s="326">
        <v>17425.723999999998</v>
      </c>
      <c r="KX9" s="327">
        <v>9.8996173702738492E-3</v>
      </c>
      <c r="KY9" s="326">
        <v>17598.232</v>
      </c>
      <c r="KZ9" s="326">
        <v>17425.723999999998</v>
      </c>
      <c r="LA9" s="327">
        <v>9.8996173702738492E-3</v>
      </c>
      <c r="LB9" s="326">
        <v>200181.75599999999</v>
      </c>
      <c r="LC9" s="326">
        <v>202444.071</v>
      </c>
      <c r="LD9" s="327">
        <v>-1.11750123815679E-2</v>
      </c>
      <c r="LE9" s="326">
        <v>15022.058000000001</v>
      </c>
      <c r="LF9" s="326">
        <v>14977.746999999999</v>
      </c>
      <c r="LG9" s="327">
        <v>2.9584556342153101E-3</v>
      </c>
      <c r="LH9" s="326">
        <v>32620.29</v>
      </c>
      <c r="LI9" s="326">
        <v>32403.471000000001</v>
      </c>
      <c r="LJ9" s="327">
        <v>6.6912276157080801E-3</v>
      </c>
      <c r="LK9" s="326">
        <v>200226.06700000001</v>
      </c>
      <c r="LL9" s="326">
        <v>201375.68400000001</v>
      </c>
      <c r="LM9" s="327">
        <v>-5.7088173565187101E-3</v>
      </c>
      <c r="LN9" s="326">
        <v>14637.923000000001</v>
      </c>
      <c r="LO9" s="326">
        <v>15537.657999999999</v>
      </c>
      <c r="LP9" s="327">
        <v>-5.7906732147148601E-2</v>
      </c>
      <c r="LQ9" s="326">
        <v>47258.213000000003</v>
      </c>
      <c r="LR9" s="326">
        <v>47941.129000000001</v>
      </c>
      <c r="LS9" s="327">
        <v>-1.42448877246925E-2</v>
      </c>
      <c r="LT9" s="326">
        <v>199326.33199999999</v>
      </c>
      <c r="LU9" s="326">
        <v>201267.87700000001</v>
      </c>
      <c r="LV9" s="327">
        <v>-9.6465716682648407E-3</v>
      </c>
      <c r="LW9" s="326">
        <v>13767.221</v>
      </c>
      <c r="LX9" s="326">
        <v>14454.032999999999</v>
      </c>
      <c r="LY9" s="327">
        <v>-4.7516980208914698E-2</v>
      </c>
      <c r="LZ9" s="326">
        <v>61025.434000000001</v>
      </c>
      <c r="MA9" s="326">
        <v>62395.161999999997</v>
      </c>
      <c r="MB9" s="327">
        <v>-2.1952471250895899E-2</v>
      </c>
      <c r="MC9" s="326">
        <v>198639.52</v>
      </c>
      <c r="MD9" s="326">
        <v>200787.337</v>
      </c>
      <c r="ME9" s="327">
        <v>-1.0696974381407201E-2</v>
      </c>
      <c r="MF9" s="326">
        <v>14576.576999999999</v>
      </c>
      <c r="MG9" s="326">
        <v>15892.072</v>
      </c>
      <c r="MH9" s="327">
        <v>-8.2776808461476795E-2</v>
      </c>
      <c r="MI9" s="326">
        <v>75602.010999999999</v>
      </c>
      <c r="MJ9" s="326">
        <v>78287.233999999997</v>
      </c>
      <c r="MK9" s="327">
        <v>-3.4299627957222398E-2</v>
      </c>
      <c r="ML9" s="326">
        <v>197324.02499999999</v>
      </c>
      <c r="MM9" s="326">
        <v>201138.633</v>
      </c>
      <c r="MN9" s="327">
        <v>-1.8965068734458301E-2</v>
      </c>
      <c r="MO9" s="326">
        <v>38207.940999999999</v>
      </c>
      <c r="MP9" s="326">
        <v>51279.923000000003</v>
      </c>
      <c r="MQ9" s="327">
        <v>-0.25491422832284699</v>
      </c>
      <c r="MR9" s="326">
        <v>146835.554</v>
      </c>
      <c r="MS9" s="326">
        <v>198465.408</v>
      </c>
      <c r="MT9" s="327">
        <v>-0.26014535490235202</v>
      </c>
      <c r="MU9" s="326">
        <v>583250.87</v>
      </c>
      <c r="MV9" s="326">
        <v>616497.17000000004</v>
      </c>
      <c r="MW9" s="327">
        <v>-5.3927741468788801E-2</v>
      </c>
      <c r="MX9" s="326">
        <v>49833.764000000003</v>
      </c>
      <c r="MY9" s="326">
        <v>59423.205000000002</v>
      </c>
      <c r="MZ9" s="327">
        <v>-0.161375358330134</v>
      </c>
      <c r="NA9" s="326">
        <v>196669.318</v>
      </c>
      <c r="NB9" s="326">
        <v>257888.61300000001</v>
      </c>
      <c r="NC9" s="327">
        <v>-0.23738657666129701</v>
      </c>
      <c r="ND9" s="326">
        <v>573661.429</v>
      </c>
      <c r="NE9" s="326">
        <v>579314.41799999995</v>
      </c>
      <c r="NF9" s="327">
        <v>-9.7580671641421899E-3</v>
      </c>
      <c r="NG9" s="326">
        <v>64359.394</v>
      </c>
      <c r="NH9" s="326">
        <v>82636.36</v>
      </c>
      <c r="NI9" s="327">
        <v>-0.22117341567319801</v>
      </c>
      <c r="NJ9" s="326">
        <v>261028.712</v>
      </c>
      <c r="NK9" s="326">
        <v>340524.973</v>
      </c>
      <c r="NL9" s="327">
        <v>-0.23345207342546401</v>
      </c>
      <c r="NM9" s="326">
        <v>555384.46299999999</v>
      </c>
      <c r="NN9" s="326">
        <v>555292.9</v>
      </c>
      <c r="NO9" s="327">
        <v>1.6489135733606901E-4</v>
      </c>
      <c r="NP9" s="326">
        <v>64194.572999999997</v>
      </c>
      <c r="NQ9" s="326">
        <v>89525.766000000003</v>
      </c>
      <c r="NR9" s="327">
        <v>-0.28294863179389101</v>
      </c>
      <c r="NS9" s="326">
        <v>325223.28499999997</v>
      </c>
      <c r="NT9" s="326">
        <v>430050.739</v>
      </c>
      <c r="NU9" s="327">
        <v>-0.243756014101396</v>
      </c>
      <c r="NV9" s="326">
        <v>530053.27</v>
      </c>
      <c r="NW9" s="326">
        <v>556818.37199999997</v>
      </c>
      <c r="NX9" s="327">
        <v>-4.8067921868066403E-2</v>
      </c>
      <c r="NY9" s="326">
        <v>50613.648999999998</v>
      </c>
      <c r="NZ9" s="326">
        <v>72079.990000000005</v>
      </c>
      <c r="OA9" s="327">
        <v>-0.29781276329255901</v>
      </c>
      <c r="OB9" s="326">
        <v>375836.93400000001</v>
      </c>
      <c r="OC9" s="326">
        <v>502130.72899999999</v>
      </c>
      <c r="OD9" s="327">
        <v>-0.25151576612631499</v>
      </c>
      <c r="OE9" s="326">
        <v>508586.929</v>
      </c>
      <c r="OF9" s="326">
        <v>586777.55799999996</v>
      </c>
      <c r="OG9" s="327">
        <v>-0.13325429361427599</v>
      </c>
      <c r="OH9" s="326">
        <v>40788.258000000002</v>
      </c>
      <c r="OI9" s="326">
        <v>57781.025999999998</v>
      </c>
      <c r="OJ9" s="327">
        <v>-0.29408906653890099</v>
      </c>
      <c r="OK9" s="326">
        <v>416625.19199999998</v>
      </c>
      <c r="OL9" s="326">
        <v>559911.755</v>
      </c>
      <c r="OM9" s="327">
        <v>-0.25590918876136098</v>
      </c>
      <c r="ON9" s="326">
        <v>491594.16100000002</v>
      </c>
      <c r="OO9" s="326">
        <v>617687.38300000003</v>
      </c>
      <c r="OP9" s="327">
        <v>-0.204137603374036</v>
      </c>
      <c r="OQ9" s="326">
        <v>27174.428</v>
      </c>
      <c r="OR9" s="326">
        <v>42036.839</v>
      </c>
      <c r="OS9" s="327">
        <v>-0.353556817152688</v>
      </c>
      <c r="OT9" s="326">
        <v>443799.62</v>
      </c>
      <c r="OU9" s="326">
        <v>601948.59400000004</v>
      </c>
      <c r="OV9" s="327">
        <v>-0.26272837178518299</v>
      </c>
      <c r="OW9" s="326">
        <v>476731.75</v>
      </c>
      <c r="OX9" s="326">
        <v>634731.23499999999</v>
      </c>
      <c r="OY9" s="327">
        <v>-0.248923443951833</v>
      </c>
      <c r="OZ9" s="326">
        <v>19439.288</v>
      </c>
      <c r="PA9" s="326">
        <v>32932.129999999997</v>
      </c>
      <c r="PB9" s="327">
        <v>-0.40971665057802198</v>
      </c>
      <c r="PC9" s="326">
        <v>463238.908</v>
      </c>
      <c r="PD9" s="326">
        <v>634880.72400000005</v>
      </c>
      <c r="PE9" s="327">
        <v>-0.270352854499328</v>
      </c>
      <c r="PF9" s="326">
        <v>463238.908</v>
      </c>
      <c r="PG9" s="326">
        <v>634880.72400000005</v>
      </c>
      <c r="PH9" s="327">
        <v>-0.270352854499328</v>
      </c>
      <c r="PI9" s="326">
        <v>25163.324000000001</v>
      </c>
      <c r="PJ9" s="326">
        <v>35212.248</v>
      </c>
      <c r="PK9" s="327">
        <v>-0.28538149566594001</v>
      </c>
      <c r="PL9" s="326">
        <v>25163.324000000001</v>
      </c>
      <c r="PM9" s="326">
        <v>35212.248</v>
      </c>
      <c r="PN9" s="327">
        <v>-0.28538149566594001</v>
      </c>
      <c r="PO9" s="326">
        <v>453189.984</v>
      </c>
      <c r="PP9" s="326">
        <v>635012.79</v>
      </c>
      <c r="PQ9" s="327">
        <v>-0.286329360389733</v>
      </c>
      <c r="PR9" s="326">
        <v>20211.246999999999</v>
      </c>
      <c r="PS9" s="326">
        <v>26576.927</v>
      </c>
      <c r="PT9" s="327">
        <v>-0.23951903845015601</v>
      </c>
      <c r="PU9" s="326">
        <v>45374.571000000004</v>
      </c>
      <c r="PV9" s="326">
        <v>61789.175000000003</v>
      </c>
      <c r="PW9" s="327">
        <v>-0.26565501157767502</v>
      </c>
      <c r="PX9" s="326">
        <v>446824.304</v>
      </c>
      <c r="PY9" s="326">
        <v>622620.10100000002</v>
      </c>
      <c r="PZ9" s="327">
        <v>-0.28234841232663599</v>
      </c>
      <c r="QA9" s="326">
        <v>15845.757</v>
      </c>
      <c r="QB9" s="326">
        <v>16635.785</v>
      </c>
      <c r="QC9" s="327">
        <v>-4.7489673616243601E-2</v>
      </c>
      <c r="QD9" s="326">
        <v>61220.328000000001</v>
      </c>
      <c r="QE9" s="326">
        <v>78424.960000000006</v>
      </c>
      <c r="QF9" s="327">
        <v>-0.21937699426305099</v>
      </c>
      <c r="QG9" s="326">
        <v>446034.27600000001</v>
      </c>
      <c r="QH9" s="326">
        <v>603327.43400000001</v>
      </c>
      <c r="QI9" s="327">
        <v>-0.26070944090369302</v>
      </c>
      <c r="QJ9" s="326">
        <v>18686.545999999998</v>
      </c>
      <c r="QK9" s="326">
        <v>30202.652999999998</v>
      </c>
      <c r="QL9" s="327">
        <v>-0.38129455051514799</v>
      </c>
      <c r="QM9" s="326">
        <v>79906.873999999996</v>
      </c>
      <c r="QN9" s="326">
        <v>108627.613</v>
      </c>
      <c r="QO9" s="327">
        <v>-0.264396300413966</v>
      </c>
      <c r="QP9" s="326">
        <v>434518.16899999999</v>
      </c>
      <c r="QQ9" s="326">
        <v>596322.85199999996</v>
      </c>
      <c r="QR9" s="327">
        <v>-0.27133738453477901</v>
      </c>
      <c r="QS9" s="326">
        <v>20180.29</v>
      </c>
      <c r="QT9" s="326">
        <v>38207.940999999999</v>
      </c>
      <c r="QU9" s="327">
        <v>-0.47182995283624402</v>
      </c>
      <c r="QV9" s="326">
        <v>100087.164</v>
      </c>
      <c r="QW9" s="326">
        <v>146835.554</v>
      </c>
      <c r="QX9" s="327">
        <v>-0.31837241544374201</v>
      </c>
      <c r="QY9" s="326">
        <v>416490.51799999998</v>
      </c>
      <c r="QZ9" s="326">
        <v>583250.87</v>
      </c>
      <c r="RA9" s="327">
        <v>-0.28591530776456497</v>
      </c>
      <c r="RB9" s="326">
        <v>150357.95199999999</v>
      </c>
      <c r="RC9" s="326">
        <v>172148.367</v>
      </c>
      <c r="RD9" s="327">
        <v>-0.12657927216933701</v>
      </c>
      <c r="RE9" s="326">
        <v>795557.58100000001</v>
      </c>
      <c r="RF9" s="326">
        <v>869779.36699999997</v>
      </c>
      <c r="RG9" s="327">
        <v>-8.5334038511401103E-2</v>
      </c>
      <c r="RH9" s="326">
        <v>2046913.1029999999</v>
      </c>
      <c r="RI9" s="326">
        <v>2207931.9350000001</v>
      </c>
      <c r="RJ9" s="327">
        <v>-7.2927443752925397E-2</v>
      </c>
      <c r="RK9" s="326">
        <v>167349.78899999999</v>
      </c>
      <c r="RL9" s="326">
        <v>162811.96100000001</v>
      </c>
      <c r="RM9" s="327">
        <v>2.7871588623639299E-2</v>
      </c>
      <c r="RN9" s="326">
        <v>962907.37</v>
      </c>
      <c r="RO9" s="326">
        <v>1032591.328</v>
      </c>
      <c r="RP9" s="327">
        <v>-6.7484546993987496E-2</v>
      </c>
      <c r="RQ9" s="326">
        <v>2051450.9310000001</v>
      </c>
      <c r="RR9" s="326">
        <v>2193270.12</v>
      </c>
      <c r="RS9" s="327">
        <v>-6.4661068286472501E-2</v>
      </c>
      <c r="RT9" s="326">
        <v>155889.087</v>
      </c>
      <c r="RU9" s="326">
        <v>173812.74900000001</v>
      </c>
      <c r="RV9" s="327">
        <v>-0.10312052541094099</v>
      </c>
      <c r="RW9" s="326">
        <v>1118796.4569999999</v>
      </c>
      <c r="RX9" s="326">
        <v>1206404.077</v>
      </c>
      <c r="RY9" s="327">
        <v>-7.2618802994976805E-2</v>
      </c>
      <c r="RZ9" s="326">
        <v>2033527.2690000001</v>
      </c>
      <c r="SA9" s="326">
        <v>2178165.9139999999</v>
      </c>
      <c r="SB9" s="327">
        <v>-6.6403869452894199E-2</v>
      </c>
      <c r="SC9" s="326">
        <v>173502.64199999999</v>
      </c>
      <c r="SD9" s="326">
        <v>196425.65299999999</v>
      </c>
      <c r="SE9" s="327">
        <v>-0.116700698966239</v>
      </c>
      <c r="SF9" s="326">
        <v>1292299.0989999999</v>
      </c>
      <c r="SG9" s="326">
        <v>1402829.73</v>
      </c>
      <c r="SH9" s="327">
        <v>-7.8791195136704198E-2</v>
      </c>
      <c r="SI9" s="326">
        <v>2010604.2579999999</v>
      </c>
      <c r="SJ9" s="326">
        <v>2169762.5189999999</v>
      </c>
      <c r="SK9" s="327">
        <v>-7.3352848344598001E-2</v>
      </c>
      <c r="SL9" s="326">
        <v>167040.03</v>
      </c>
      <c r="SM9" s="326">
        <v>187122.56099999999</v>
      </c>
      <c r="SN9" s="327">
        <v>-0.107322873803549</v>
      </c>
      <c r="SO9" s="326">
        <v>1459339.129</v>
      </c>
      <c r="SP9" s="326">
        <v>1589952.291</v>
      </c>
      <c r="SQ9" s="327">
        <v>-8.2149107705521904E-2</v>
      </c>
      <c r="SR9" s="326">
        <v>1990521.727</v>
      </c>
      <c r="SS9" s="326">
        <v>2166510.7179999999</v>
      </c>
      <c r="ST9" s="327">
        <v>-8.1231534899796398E-2</v>
      </c>
      <c r="SU9" s="326">
        <v>168134.56400000001</v>
      </c>
      <c r="SV9" s="326">
        <v>190675.11799999999</v>
      </c>
      <c r="SW9" s="327">
        <v>-0.118214448935073</v>
      </c>
      <c r="SX9" s="326">
        <v>1627473.693</v>
      </c>
      <c r="SY9" s="326">
        <v>1780627.409</v>
      </c>
      <c r="SZ9" s="327">
        <v>-8.6011096552765606E-2</v>
      </c>
      <c r="TA9" s="326">
        <v>1967981.173</v>
      </c>
      <c r="TB9" s="326">
        <v>2151619.41</v>
      </c>
      <c r="TC9" s="327">
        <v>-8.53488475454868E-2</v>
      </c>
      <c r="TD9" s="326">
        <v>151117.394</v>
      </c>
      <c r="TE9" s="326">
        <v>163856.027</v>
      </c>
      <c r="TF9" s="327">
        <v>-7.7742840670731006E-2</v>
      </c>
      <c r="TG9" s="326">
        <v>1778591.0870000001</v>
      </c>
      <c r="TH9" s="326">
        <v>1944483.436</v>
      </c>
      <c r="TI9" s="327">
        <v>-8.5314354408313697E-2</v>
      </c>
      <c r="TJ9" s="326">
        <v>1955242.54</v>
      </c>
      <c r="TK9" s="326">
        <v>2129710.9339999999</v>
      </c>
      <c r="TL9" s="327">
        <v>-8.1921161794626995E-2</v>
      </c>
      <c r="TM9" s="326">
        <v>171354.02900000001</v>
      </c>
      <c r="TN9" s="326">
        <v>176651.45300000001</v>
      </c>
      <c r="TO9" s="327">
        <v>-2.9988001287484502E-2</v>
      </c>
      <c r="TP9" s="326">
        <v>1949945.1159999999</v>
      </c>
      <c r="TQ9" s="326">
        <v>2121134.889</v>
      </c>
      <c r="TR9" s="327">
        <v>-8.0706688616444699E-2</v>
      </c>
      <c r="TS9" s="326">
        <v>1949945.1159999999</v>
      </c>
      <c r="TT9" s="326">
        <v>2121134.889</v>
      </c>
      <c r="TU9" s="327">
        <v>-8.0706688616444699E-2</v>
      </c>
      <c r="TV9" s="326">
        <v>175823.59</v>
      </c>
      <c r="TW9" s="326">
        <v>174264.272</v>
      </c>
      <c r="TX9" s="327">
        <v>8.9480074263298803E-3</v>
      </c>
      <c r="TY9" s="326">
        <v>175823.59</v>
      </c>
      <c r="TZ9" s="326">
        <v>174264.272</v>
      </c>
      <c r="UA9" s="327">
        <v>8.9480074263298803E-3</v>
      </c>
      <c r="UB9" s="326">
        <v>1951504.4339999999</v>
      </c>
      <c r="UC9" s="326">
        <v>2110928.2059999998</v>
      </c>
      <c r="UD9" s="327">
        <v>-7.5523066841809802E-2</v>
      </c>
      <c r="UE9" s="326">
        <v>160705.89600000001</v>
      </c>
      <c r="UF9" s="326">
        <v>152846.85699999999</v>
      </c>
      <c r="UG9" s="327">
        <v>5.14177337647184E-2</v>
      </c>
      <c r="UH9" s="326">
        <v>336529.48599999998</v>
      </c>
      <c r="UI9" s="326">
        <v>327111.12900000002</v>
      </c>
      <c r="UJ9" s="327">
        <v>2.8792530015082501E-2</v>
      </c>
      <c r="UK9" s="326">
        <v>1959363.473</v>
      </c>
      <c r="UL9" s="326">
        <v>2098256.2039999999</v>
      </c>
      <c r="UM9" s="327">
        <v>-6.6194362125665304E-2</v>
      </c>
      <c r="UN9" s="326">
        <v>133865.02100000001</v>
      </c>
      <c r="UO9" s="326">
        <v>161027.22899999999</v>
      </c>
      <c r="UP9" s="327">
        <v>-0.16868083844378901</v>
      </c>
      <c r="UQ9" s="326">
        <v>470394.50699999998</v>
      </c>
      <c r="UR9" s="326">
        <v>488138.35800000001</v>
      </c>
      <c r="US9" s="327">
        <v>-3.63500444273629E-2</v>
      </c>
      <c r="UT9" s="326">
        <v>1932201.2649999999</v>
      </c>
      <c r="UU9" s="326">
        <v>2083106.8470000001</v>
      </c>
      <c r="UV9" s="327">
        <v>-7.2442554839338993E-2</v>
      </c>
      <c r="UW9" s="326">
        <v>118219.841</v>
      </c>
      <c r="UX9" s="326">
        <v>157061.27100000001</v>
      </c>
      <c r="UY9" s="327">
        <v>-0.24730113128907499</v>
      </c>
      <c r="UZ9" s="326">
        <v>588614.348</v>
      </c>
      <c r="VA9" s="326">
        <v>645199.62899999996</v>
      </c>
      <c r="VB9" s="327">
        <v>-8.7701973864588098E-2</v>
      </c>
      <c r="VC9" s="326">
        <v>1893359.835</v>
      </c>
      <c r="VD9" s="326">
        <v>2068703.5179999999</v>
      </c>
      <c r="VE9" s="327">
        <v>-8.4760180216409298E-2</v>
      </c>
      <c r="VF9" s="326">
        <v>127466.462</v>
      </c>
      <c r="VG9" s="326">
        <v>150357.95199999999</v>
      </c>
      <c r="VH9" s="327">
        <v>-0.152246620118901</v>
      </c>
      <c r="VI9" s="326">
        <v>716080.81</v>
      </c>
      <c r="VJ9" s="326">
        <v>795557.58100000001</v>
      </c>
      <c r="VK9" s="327">
        <v>-9.9900714791881395E-2</v>
      </c>
      <c r="VL9" s="326">
        <v>1870468.345</v>
      </c>
      <c r="VM9" s="326">
        <v>2046913.1029999999</v>
      </c>
      <c r="VN9" s="328">
        <v>-8.6200414537089404E-2</v>
      </c>
      <c r="VO9" s="323"/>
    </row>
    <row r="10" spans="1:587">
      <c r="A10" s="180" t="s">
        <v>583</v>
      </c>
      <c r="B10" s="326">
        <v>0</v>
      </c>
      <c r="C10" s="326">
        <v>0</v>
      </c>
      <c r="D10" s="327">
        <v>0</v>
      </c>
      <c r="E10" s="326">
        <v>0</v>
      </c>
      <c r="F10" s="326">
        <v>0</v>
      </c>
      <c r="G10" s="327">
        <v>0</v>
      </c>
      <c r="H10" s="326">
        <v>0</v>
      </c>
      <c r="I10" s="326">
        <v>0</v>
      </c>
      <c r="J10" s="327">
        <v>0</v>
      </c>
      <c r="K10" s="326">
        <v>0</v>
      </c>
      <c r="L10" s="326">
        <v>0</v>
      </c>
      <c r="M10" s="327">
        <v>0</v>
      </c>
      <c r="N10" s="326">
        <v>0</v>
      </c>
      <c r="O10" s="326">
        <v>0</v>
      </c>
      <c r="P10" s="327">
        <v>0</v>
      </c>
      <c r="Q10" s="326">
        <v>0</v>
      </c>
      <c r="R10" s="326">
        <v>0</v>
      </c>
      <c r="S10" s="327">
        <v>0</v>
      </c>
      <c r="T10" s="326">
        <v>0</v>
      </c>
      <c r="U10" s="326">
        <v>0</v>
      </c>
      <c r="V10" s="327">
        <v>0</v>
      </c>
      <c r="W10" s="326">
        <v>0</v>
      </c>
      <c r="X10" s="326">
        <v>0</v>
      </c>
      <c r="Y10" s="327">
        <v>0</v>
      </c>
      <c r="Z10" s="326">
        <v>0</v>
      </c>
      <c r="AA10" s="326">
        <v>0</v>
      </c>
      <c r="AB10" s="327">
        <v>0</v>
      </c>
      <c r="AC10" s="326">
        <v>0</v>
      </c>
      <c r="AD10" s="326">
        <v>0</v>
      </c>
      <c r="AE10" s="327">
        <v>0</v>
      </c>
      <c r="AF10" s="326">
        <v>0</v>
      </c>
      <c r="AG10" s="326">
        <v>0</v>
      </c>
      <c r="AH10" s="327">
        <v>0</v>
      </c>
      <c r="AI10" s="326">
        <v>0</v>
      </c>
      <c r="AJ10" s="326">
        <v>0</v>
      </c>
      <c r="AK10" s="327">
        <v>0</v>
      </c>
      <c r="AL10" s="326">
        <v>0</v>
      </c>
      <c r="AM10" s="326">
        <v>0</v>
      </c>
      <c r="AN10" s="327">
        <v>0</v>
      </c>
      <c r="AO10" s="326">
        <v>0</v>
      </c>
      <c r="AP10" s="326">
        <v>0</v>
      </c>
      <c r="AQ10" s="327">
        <v>0</v>
      </c>
      <c r="AR10" s="326">
        <v>0</v>
      </c>
      <c r="AS10" s="326">
        <v>0</v>
      </c>
      <c r="AT10" s="327">
        <v>0</v>
      </c>
      <c r="AU10" s="326">
        <v>0</v>
      </c>
      <c r="AV10" s="326">
        <v>0</v>
      </c>
      <c r="AW10" s="327">
        <v>0</v>
      </c>
      <c r="AX10" s="326">
        <v>0</v>
      </c>
      <c r="AY10" s="326">
        <v>0</v>
      </c>
      <c r="AZ10" s="327">
        <v>0</v>
      </c>
      <c r="BA10" s="326">
        <v>0</v>
      </c>
      <c r="BB10" s="326">
        <v>0</v>
      </c>
      <c r="BC10" s="327">
        <v>0</v>
      </c>
      <c r="BD10" s="326">
        <v>0</v>
      </c>
      <c r="BE10" s="326">
        <v>0</v>
      </c>
      <c r="BF10" s="327">
        <v>0</v>
      </c>
      <c r="BG10" s="326">
        <v>0</v>
      </c>
      <c r="BH10" s="326">
        <v>0</v>
      </c>
      <c r="BI10" s="327">
        <v>0</v>
      </c>
      <c r="BJ10" s="326">
        <v>0</v>
      </c>
      <c r="BK10" s="326">
        <v>0</v>
      </c>
      <c r="BL10" s="327">
        <v>0</v>
      </c>
      <c r="BM10" s="326">
        <v>0</v>
      </c>
      <c r="BN10" s="326">
        <v>0</v>
      </c>
      <c r="BO10" s="327">
        <v>0</v>
      </c>
      <c r="BP10" s="326">
        <v>0</v>
      </c>
      <c r="BQ10" s="326">
        <v>0</v>
      </c>
      <c r="BR10" s="327">
        <v>0</v>
      </c>
      <c r="BS10" s="326">
        <v>0</v>
      </c>
      <c r="BT10" s="326">
        <v>0</v>
      </c>
      <c r="BU10" s="327">
        <v>0</v>
      </c>
      <c r="BV10" s="326">
        <v>0</v>
      </c>
      <c r="BW10" s="326">
        <v>0</v>
      </c>
      <c r="BX10" s="327">
        <v>0</v>
      </c>
      <c r="BY10" s="326">
        <v>0</v>
      </c>
      <c r="BZ10" s="326">
        <v>0</v>
      </c>
      <c r="CA10" s="327">
        <v>0</v>
      </c>
      <c r="CB10" s="326">
        <v>0</v>
      </c>
      <c r="CC10" s="326">
        <v>0</v>
      </c>
      <c r="CD10" s="327">
        <v>0</v>
      </c>
      <c r="CE10" s="326">
        <v>0</v>
      </c>
      <c r="CF10" s="326">
        <v>0</v>
      </c>
      <c r="CG10" s="327">
        <v>0</v>
      </c>
      <c r="CH10" s="326">
        <v>0</v>
      </c>
      <c r="CI10" s="326">
        <v>0</v>
      </c>
      <c r="CJ10" s="327">
        <v>0</v>
      </c>
      <c r="CK10" s="326">
        <v>0</v>
      </c>
      <c r="CL10" s="326">
        <v>0</v>
      </c>
      <c r="CM10" s="327">
        <v>0</v>
      </c>
      <c r="CN10" s="326">
        <v>0</v>
      </c>
      <c r="CO10" s="326">
        <v>0</v>
      </c>
      <c r="CP10" s="327">
        <v>0</v>
      </c>
      <c r="CQ10" s="326">
        <v>0</v>
      </c>
      <c r="CR10" s="326">
        <v>0</v>
      </c>
      <c r="CS10" s="327">
        <v>0</v>
      </c>
      <c r="CT10" s="326">
        <v>0</v>
      </c>
      <c r="CU10" s="326">
        <v>0</v>
      </c>
      <c r="CV10" s="327">
        <v>0</v>
      </c>
      <c r="CW10" s="326">
        <v>0</v>
      </c>
      <c r="CX10" s="326">
        <v>0</v>
      </c>
      <c r="CY10" s="327">
        <v>0</v>
      </c>
      <c r="CZ10" s="326">
        <v>0</v>
      </c>
      <c r="DA10" s="326">
        <v>0</v>
      </c>
      <c r="DB10" s="327">
        <v>0</v>
      </c>
      <c r="DC10" s="326">
        <v>0</v>
      </c>
      <c r="DD10" s="326">
        <v>0</v>
      </c>
      <c r="DE10" s="327">
        <v>0</v>
      </c>
      <c r="DF10" s="326">
        <v>0</v>
      </c>
      <c r="DG10" s="326">
        <v>0</v>
      </c>
      <c r="DH10" s="327">
        <v>0</v>
      </c>
      <c r="DI10" s="326">
        <v>0</v>
      </c>
      <c r="DJ10" s="326">
        <v>0</v>
      </c>
      <c r="DK10" s="327">
        <v>0</v>
      </c>
      <c r="DL10" s="326">
        <v>0</v>
      </c>
      <c r="DM10" s="326">
        <v>0</v>
      </c>
      <c r="DN10" s="327">
        <v>0</v>
      </c>
      <c r="DO10" s="326">
        <v>0.97499999999999998</v>
      </c>
      <c r="DP10" s="326">
        <v>7.5940000000000003</v>
      </c>
      <c r="DQ10" s="327">
        <v>-0.87160916513036601</v>
      </c>
      <c r="DR10" s="326">
        <v>3.9</v>
      </c>
      <c r="DS10" s="326">
        <v>17.175999999999998</v>
      </c>
      <c r="DT10" s="327">
        <v>-0.772938984629716</v>
      </c>
      <c r="DU10" s="326">
        <v>106.81</v>
      </c>
      <c r="DV10" s="326">
        <v>211.858</v>
      </c>
      <c r="DW10" s="327">
        <v>-0.49584155424859999</v>
      </c>
      <c r="DX10" s="326">
        <v>0.43</v>
      </c>
      <c r="DY10" s="326">
        <v>0.51800000000000002</v>
      </c>
      <c r="DZ10" s="327">
        <v>-0.16988416988416999</v>
      </c>
      <c r="EA10" s="326">
        <v>4.33</v>
      </c>
      <c r="EB10" s="326">
        <v>17.693999999999999</v>
      </c>
      <c r="EC10" s="327">
        <v>-0.75528427715609803</v>
      </c>
      <c r="ED10" s="326">
        <v>106.72199999999999</v>
      </c>
      <c r="EE10" s="326">
        <v>206.286</v>
      </c>
      <c r="EF10" s="327">
        <v>-0.48265030103836398</v>
      </c>
      <c r="EG10" s="326">
        <v>0</v>
      </c>
      <c r="EH10" s="326">
        <v>0.90400000000000003</v>
      </c>
      <c r="EI10" s="327">
        <v>-1</v>
      </c>
      <c r="EJ10" s="326">
        <v>4.33</v>
      </c>
      <c r="EK10" s="326">
        <v>18.597999999999999</v>
      </c>
      <c r="EL10" s="327">
        <v>-0.767179266587805</v>
      </c>
      <c r="EM10" s="326">
        <v>105.818</v>
      </c>
      <c r="EN10" s="326">
        <v>203.59100000000001</v>
      </c>
      <c r="EO10" s="327">
        <v>-0.48024225039417301</v>
      </c>
      <c r="EP10" s="326">
        <v>0.752</v>
      </c>
      <c r="EQ10" s="326">
        <v>0.59899999999999998</v>
      </c>
      <c r="ER10" s="327">
        <v>0.25542570951586002</v>
      </c>
      <c r="ES10" s="326">
        <v>5.0819999999999999</v>
      </c>
      <c r="ET10" s="326">
        <v>19.196999999999999</v>
      </c>
      <c r="EU10" s="327">
        <v>-0.73527113611501804</v>
      </c>
      <c r="EV10" s="326">
        <v>105.971</v>
      </c>
      <c r="EW10" s="326">
        <v>203.76499999999999</v>
      </c>
      <c r="EX10" s="327">
        <v>-0.47993521949304302</v>
      </c>
      <c r="EY10" s="326">
        <v>0.96599999999999997</v>
      </c>
      <c r="EZ10" s="326">
        <v>4.1950000000000003</v>
      </c>
      <c r="FA10" s="327">
        <v>-0.76972586412395705</v>
      </c>
      <c r="FB10" s="326">
        <v>6.048</v>
      </c>
      <c r="FC10" s="326">
        <v>23.391999999999999</v>
      </c>
      <c r="FD10" s="327">
        <v>-0.74145006839945304</v>
      </c>
      <c r="FE10" s="326">
        <v>102.742</v>
      </c>
      <c r="FF10" s="326">
        <v>75.573999999999998</v>
      </c>
      <c r="FG10" s="327">
        <v>0.35948871304946201</v>
      </c>
      <c r="FH10" s="326">
        <v>76.387</v>
      </c>
      <c r="FI10" s="326">
        <v>95.56</v>
      </c>
      <c r="FJ10" s="327">
        <v>-0.200638342402679</v>
      </c>
      <c r="FK10" s="326">
        <v>82.435000000000002</v>
      </c>
      <c r="FL10" s="326">
        <v>118.952</v>
      </c>
      <c r="FM10" s="327">
        <v>-0.30698937386508801</v>
      </c>
      <c r="FN10" s="326">
        <v>83.569000000000003</v>
      </c>
      <c r="FO10" s="326">
        <v>163.315</v>
      </c>
      <c r="FP10" s="327">
        <v>-0.48829562501913498</v>
      </c>
      <c r="FQ10" s="326">
        <v>0.84799999999999998</v>
      </c>
      <c r="FR10" s="326">
        <v>0.63100000000000001</v>
      </c>
      <c r="FS10" s="327">
        <v>0.343898573692551</v>
      </c>
      <c r="FT10" s="326">
        <v>83.283000000000001</v>
      </c>
      <c r="FU10" s="326">
        <v>119.583</v>
      </c>
      <c r="FV10" s="327">
        <v>-0.30355485311457298</v>
      </c>
      <c r="FW10" s="326">
        <v>83.786000000000001</v>
      </c>
      <c r="FX10" s="326">
        <v>119.583</v>
      </c>
      <c r="FY10" s="327">
        <v>-0.29934856961273798</v>
      </c>
      <c r="FZ10" s="326">
        <v>0.73099999999999998</v>
      </c>
      <c r="GA10" s="326">
        <v>0.503</v>
      </c>
      <c r="GB10" s="327">
        <v>0.45328031809145097</v>
      </c>
      <c r="GC10" s="326">
        <v>84.013999999999996</v>
      </c>
      <c r="GD10" s="326">
        <v>120.086</v>
      </c>
      <c r="GE10" s="327">
        <v>-0.30038472428093199</v>
      </c>
      <c r="GF10" s="326">
        <v>84.013999999999996</v>
      </c>
      <c r="GG10" s="326">
        <v>120.086</v>
      </c>
      <c r="GH10" s="327">
        <v>-0.30038472428093199</v>
      </c>
      <c r="GI10" s="326">
        <v>1.3140000000000001</v>
      </c>
      <c r="GJ10" s="326">
        <v>0.35899999999999999</v>
      </c>
      <c r="GK10" s="327">
        <v>2.6601671309192199</v>
      </c>
      <c r="GL10" s="326">
        <v>1.3140000000000001</v>
      </c>
      <c r="GM10" s="326">
        <v>0.35899999999999999</v>
      </c>
      <c r="GN10" s="327">
        <v>2.6601671309192199</v>
      </c>
      <c r="GO10" s="326">
        <v>84.968999999999994</v>
      </c>
      <c r="GP10" s="326">
        <v>119.892</v>
      </c>
      <c r="GQ10" s="327">
        <v>-0.291287158442598</v>
      </c>
      <c r="GR10" s="326">
        <v>0.76300000000000001</v>
      </c>
      <c r="GS10" s="326">
        <v>0.67800000000000005</v>
      </c>
      <c r="GT10" s="327">
        <v>0.12536873156342199</v>
      </c>
      <c r="GU10" s="326">
        <v>2.077</v>
      </c>
      <c r="GV10" s="326">
        <v>1.0369999999999999</v>
      </c>
      <c r="GW10" s="327">
        <v>1.00289296046287</v>
      </c>
      <c r="GX10" s="326">
        <v>85.054000000000002</v>
      </c>
      <c r="GY10" s="326">
        <v>115.21</v>
      </c>
      <c r="GZ10" s="327">
        <v>-0.261748112143043</v>
      </c>
      <c r="HA10" s="326">
        <v>0.82899999999999996</v>
      </c>
      <c r="HB10" s="326">
        <v>0.627</v>
      </c>
      <c r="HC10" s="327">
        <v>0.32216905901116399</v>
      </c>
      <c r="HD10" s="326">
        <v>2.9060000000000001</v>
      </c>
      <c r="HE10" s="326">
        <v>1.6639999999999999</v>
      </c>
      <c r="HF10" s="327">
        <v>0.74639423076923095</v>
      </c>
      <c r="HG10" s="326">
        <v>85.256</v>
      </c>
      <c r="HH10" s="326">
        <v>112.721</v>
      </c>
      <c r="HI10" s="327">
        <v>-0.243654687236629</v>
      </c>
      <c r="HJ10" s="326">
        <v>0.76900000000000002</v>
      </c>
      <c r="HK10" s="326">
        <v>1.2609999999999999</v>
      </c>
      <c r="HL10" s="327">
        <v>-0.39016653449643102</v>
      </c>
      <c r="HM10" s="326">
        <v>3.6749999999999998</v>
      </c>
      <c r="HN10" s="326">
        <v>2.9249999999999998</v>
      </c>
      <c r="HO10" s="327">
        <v>0.256410256410256</v>
      </c>
      <c r="HP10" s="326">
        <v>84.763999999999996</v>
      </c>
      <c r="HQ10" s="326">
        <v>113.429</v>
      </c>
      <c r="HR10" s="327">
        <v>-0.252713150957868</v>
      </c>
      <c r="HS10" s="326">
        <v>6.766</v>
      </c>
      <c r="HT10" s="326">
        <v>0.97499999999999998</v>
      </c>
      <c r="HU10" s="327">
        <v>5.9394871794871804</v>
      </c>
      <c r="HV10" s="326">
        <v>10.441000000000001</v>
      </c>
      <c r="HW10" s="326">
        <v>3.9</v>
      </c>
      <c r="HX10" s="327">
        <v>1.6771794871794901</v>
      </c>
      <c r="HY10" s="326">
        <v>90.555000000000007</v>
      </c>
      <c r="HZ10" s="326">
        <v>106.81</v>
      </c>
      <c r="IA10" s="327">
        <v>-0.15218612489467301</v>
      </c>
      <c r="IB10" s="326">
        <v>4.2649999999999997</v>
      </c>
      <c r="IC10" s="326">
        <v>0.55100000000000005</v>
      </c>
      <c r="ID10" s="327">
        <v>6.7404718693284904</v>
      </c>
      <c r="IE10" s="326">
        <v>7.8970000000000002</v>
      </c>
      <c r="IF10" s="326">
        <v>54.593000000000004</v>
      </c>
      <c r="IG10" s="327">
        <v>-0.85534775520671102</v>
      </c>
      <c r="IH10" s="326">
        <v>20.405000000000001</v>
      </c>
      <c r="II10" s="326">
        <v>127.31699999999999</v>
      </c>
      <c r="IJ10" s="327">
        <v>-0.83973075080311299</v>
      </c>
      <c r="IK10" s="326">
        <v>6.2789999999999999</v>
      </c>
      <c r="IL10" s="326">
        <v>1.2370000000000001</v>
      </c>
      <c r="IM10" s="327">
        <v>4.0759902991107504</v>
      </c>
      <c r="IN10" s="326">
        <v>14.176</v>
      </c>
      <c r="IO10" s="326">
        <v>55.83</v>
      </c>
      <c r="IP10" s="327">
        <v>-0.74608633351244802</v>
      </c>
      <c r="IQ10" s="326">
        <v>25.446999999999999</v>
      </c>
      <c r="IR10" s="326">
        <v>128.42699999999999</v>
      </c>
      <c r="IS10" s="327">
        <v>-0.80185630747428505</v>
      </c>
      <c r="IT10" s="326">
        <v>1.2450000000000001</v>
      </c>
      <c r="IU10" s="326">
        <v>9.2759999999999998</v>
      </c>
      <c r="IV10" s="327">
        <v>-0.86578266494178502</v>
      </c>
      <c r="IW10" s="326">
        <v>15.420999999999999</v>
      </c>
      <c r="IX10" s="326">
        <v>65.105999999999995</v>
      </c>
      <c r="IY10" s="327">
        <v>-0.76314010997450299</v>
      </c>
      <c r="IZ10" s="326">
        <v>17.416</v>
      </c>
      <c r="JA10" s="326">
        <v>137.703</v>
      </c>
      <c r="JB10" s="327">
        <v>-0.87352490504927305</v>
      </c>
      <c r="JC10" s="326">
        <v>1.742</v>
      </c>
      <c r="JD10" s="326">
        <v>0.94</v>
      </c>
      <c r="JE10" s="327">
        <v>0.85319148936170197</v>
      </c>
      <c r="JF10" s="326">
        <v>17.163</v>
      </c>
      <c r="JG10" s="326">
        <v>66.046000000000006</v>
      </c>
      <c r="JH10" s="327">
        <v>-0.74013566302274203</v>
      </c>
      <c r="JI10" s="326">
        <v>18.218</v>
      </c>
      <c r="JJ10" s="326">
        <v>138.643</v>
      </c>
      <c r="JK10" s="327">
        <v>-0.86859776548401302</v>
      </c>
      <c r="JL10" s="326">
        <v>0.88900000000000001</v>
      </c>
      <c r="JM10" s="326">
        <v>0.34499999999999997</v>
      </c>
      <c r="JN10" s="327">
        <v>1.5768115942029</v>
      </c>
      <c r="JO10" s="326">
        <v>18.052</v>
      </c>
      <c r="JP10" s="326">
        <v>66.391000000000005</v>
      </c>
      <c r="JQ10" s="327">
        <v>-0.72809567561868305</v>
      </c>
      <c r="JR10" s="326">
        <v>18.762</v>
      </c>
      <c r="JS10" s="326">
        <v>138.988</v>
      </c>
      <c r="JT10" s="327">
        <v>-0.86500992891472706</v>
      </c>
      <c r="JU10" s="326">
        <v>1.583</v>
      </c>
      <c r="JV10" s="326">
        <v>0</v>
      </c>
      <c r="JW10" s="327">
        <v>0</v>
      </c>
      <c r="JX10" s="326">
        <v>19.635000000000002</v>
      </c>
      <c r="JY10" s="326">
        <v>66.391000000000005</v>
      </c>
      <c r="JZ10" s="327">
        <v>-0.70425208236056103</v>
      </c>
      <c r="KA10" s="326">
        <v>20.344999999999999</v>
      </c>
      <c r="KB10" s="326">
        <v>138.988</v>
      </c>
      <c r="KC10" s="327">
        <v>-0.85362045644228302</v>
      </c>
      <c r="KD10" s="326">
        <v>0.59799999999999998</v>
      </c>
      <c r="KE10" s="326">
        <v>0.32900000000000001</v>
      </c>
      <c r="KF10" s="327">
        <v>0.81762917933130697</v>
      </c>
      <c r="KG10" s="326">
        <v>20.233000000000001</v>
      </c>
      <c r="KH10" s="326">
        <v>66.72</v>
      </c>
      <c r="KI10" s="327">
        <v>-0.69674760191846496</v>
      </c>
      <c r="KJ10" s="326">
        <v>20.614000000000001</v>
      </c>
      <c r="KK10" s="326">
        <v>129.31399999999999</v>
      </c>
      <c r="KL10" s="327">
        <v>-0.84058957266807899</v>
      </c>
      <c r="KM10" s="326">
        <v>0.77400000000000002</v>
      </c>
      <c r="KN10" s="326">
        <v>0.38100000000000001</v>
      </c>
      <c r="KO10" s="327">
        <v>1.0314960629921299</v>
      </c>
      <c r="KP10" s="326">
        <v>21.007000000000001</v>
      </c>
      <c r="KQ10" s="326">
        <v>67.100999999999999</v>
      </c>
      <c r="KR10" s="327">
        <v>-0.68693462094454605</v>
      </c>
      <c r="KS10" s="326">
        <v>21.007000000000001</v>
      </c>
      <c r="KT10" s="326">
        <v>67.100999999999999</v>
      </c>
      <c r="KU10" s="327">
        <v>-0.68693462094454605</v>
      </c>
      <c r="KV10" s="326">
        <v>0.79700000000000004</v>
      </c>
      <c r="KW10" s="326">
        <v>0.56100000000000005</v>
      </c>
      <c r="KX10" s="327">
        <v>0.42067736185383198</v>
      </c>
      <c r="KY10" s="326">
        <v>0.79700000000000004</v>
      </c>
      <c r="KZ10" s="326">
        <v>0.56100000000000005</v>
      </c>
      <c r="LA10" s="327">
        <v>0.42067736185383198</v>
      </c>
      <c r="LB10" s="326">
        <v>21.242999999999999</v>
      </c>
      <c r="LC10" s="326">
        <v>23.364000000000001</v>
      </c>
      <c r="LD10" s="327">
        <v>-9.0780688238315393E-2</v>
      </c>
      <c r="LE10" s="326">
        <v>1.165</v>
      </c>
      <c r="LF10" s="326">
        <v>0.51300000000000001</v>
      </c>
      <c r="LG10" s="327">
        <v>1.2709551656920099</v>
      </c>
      <c r="LH10" s="326">
        <v>1.962</v>
      </c>
      <c r="LI10" s="326">
        <v>1.0740000000000001</v>
      </c>
      <c r="LJ10" s="327">
        <v>0.82681564245810002</v>
      </c>
      <c r="LK10" s="326">
        <v>21.895</v>
      </c>
      <c r="LL10" s="326">
        <v>15.208</v>
      </c>
      <c r="LM10" s="327">
        <v>0.43970278800631202</v>
      </c>
      <c r="LN10" s="326">
        <v>1.9179999999999999</v>
      </c>
      <c r="LO10" s="326">
        <v>1.012</v>
      </c>
      <c r="LP10" s="327">
        <v>0.89525691699604704</v>
      </c>
      <c r="LQ10" s="326">
        <v>3.88</v>
      </c>
      <c r="LR10" s="326">
        <v>2.0859999999999999</v>
      </c>
      <c r="LS10" s="327">
        <v>0.86001917545541695</v>
      </c>
      <c r="LT10" s="326">
        <v>22.800999999999998</v>
      </c>
      <c r="LU10" s="326">
        <v>15.724</v>
      </c>
      <c r="LV10" s="327">
        <v>0.45007631645891599</v>
      </c>
      <c r="LW10" s="326">
        <v>0.94499999999999995</v>
      </c>
      <c r="LX10" s="326">
        <v>1.546</v>
      </c>
      <c r="LY10" s="327">
        <v>-0.38874514877102201</v>
      </c>
      <c r="LZ10" s="326">
        <v>4.8250000000000002</v>
      </c>
      <c r="MA10" s="326">
        <v>3.6320000000000001</v>
      </c>
      <c r="MB10" s="327">
        <v>0.32846916299559498</v>
      </c>
      <c r="MC10" s="326">
        <v>22.2</v>
      </c>
      <c r="MD10" s="326">
        <v>16.690999999999999</v>
      </c>
      <c r="ME10" s="327">
        <v>0.330058115151878</v>
      </c>
      <c r="MF10" s="326">
        <v>0.94599999999999995</v>
      </c>
      <c r="MG10" s="326">
        <v>4.2649999999999997</v>
      </c>
      <c r="MH10" s="327">
        <v>-0.77819460726846401</v>
      </c>
      <c r="MI10" s="326">
        <v>5.7709999999999999</v>
      </c>
      <c r="MJ10" s="326">
        <v>7.8970000000000002</v>
      </c>
      <c r="MK10" s="327">
        <v>-0.26921615803469701</v>
      </c>
      <c r="ML10" s="326">
        <v>18.881</v>
      </c>
      <c r="MM10" s="326">
        <v>20.405000000000001</v>
      </c>
      <c r="MN10" s="327">
        <v>-7.4687576574369099E-2</v>
      </c>
      <c r="MO10" s="326">
        <v>27505.562000000002</v>
      </c>
      <c r="MP10" s="326">
        <v>66096.778000000006</v>
      </c>
      <c r="MQ10" s="327">
        <v>-0.58385926164207302</v>
      </c>
      <c r="MR10" s="326">
        <v>137350.87100000001</v>
      </c>
      <c r="MS10" s="326">
        <v>304075.06599999999</v>
      </c>
      <c r="MT10" s="327">
        <v>-0.54829946168621402</v>
      </c>
      <c r="MU10" s="326">
        <v>598274.81999999995</v>
      </c>
      <c r="MV10" s="326">
        <v>770668.78599999996</v>
      </c>
      <c r="MW10" s="327">
        <v>-0.223693977402116</v>
      </c>
      <c r="MX10" s="326">
        <v>38491.146999999997</v>
      </c>
      <c r="MY10" s="326">
        <v>77051.413</v>
      </c>
      <c r="MZ10" s="327">
        <v>-0.50044852519447003</v>
      </c>
      <c r="NA10" s="326">
        <v>175842.01800000001</v>
      </c>
      <c r="NB10" s="326">
        <v>381126.47899999999</v>
      </c>
      <c r="NC10" s="327">
        <v>-0.53862555427433301</v>
      </c>
      <c r="ND10" s="326">
        <v>559714.554</v>
      </c>
      <c r="NE10" s="326">
        <v>807991.90500000003</v>
      </c>
      <c r="NF10" s="327">
        <v>-0.30727702773210303</v>
      </c>
      <c r="NG10" s="326">
        <v>72469.968999999997</v>
      </c>
      <c r="NH10" s="326">
        <v>95847.725999999995</v>
      </c>
      <c r="NI10" s="327">
        <v>-0.243905181433308</v>
      </c>
      <c r="NJ10" s="326">
        <v>248311.98699999999</v>
      </c>
      <c r="NK10" s="326">
        <v>476974.20500000002</v>
      </c>
      <c r="NL10" s="327">
        <v>-0.47940164395263302</v>
      </c>
      <c r="NM10" s="326">
        <v>536336.79700000002</v>
      </c>
      <c r="NN10" s="326">
        <v>844164.72</v>
      </c>
      <c r="NO10" s="327">
        <v>-0.36465385926102201</v>
      </c>
      <c r="NP10" s="326">
        <v>70419.168999999994</v>
      </c>
      <c r="NQ10" s="326">
        <v>91166.569000000003</v>
      </c>
      <c r="NR10" s="327">
        <v>-0.22757684343698401</v>
      </c>
      <c r="NS10" s="326">
        <v>318731.15600000002</v>
      </c>
      <c r="NT10" s="326">
        <v>568140.77399999998</v>
      </c>
      <c r="NU10" s="327">
        <v>-0.438992639524936</v>
      </c>
      <c r="NV10" s="326">
        <v>515589.397</v>
      </c>
      <c r="NW10" s="326">
        <v>852825.46100000001</v>
      </c>
      <c r="NX10" s="327">
        <v>-0.395433860059204</v>
      </c>
      <c r="NY10" s="326">
        <v>45651.694000000003</v>
      </c>
      <c r="NZ10" s="326">
        <v>75102.127999999997</v>
      </c>
      <c r="OA10" s="327">
        <v>-0.39213847575663902</v>
      </c>
      <c r="OB10" s="326">
        <v>364382.85</v>
      </c>
      <c r="OC10" s="326">
        <v>643242.902</v>
      </c>
      <c r="OD10" s="327">
        <v>-0.43352215956515899</v>
      </c>
      <c r="OE10" s="326">
        <v>486138.96299999999</v>
      </c>
      <c r="OF10" s="326">
        <v>845917.02300000004</v>
      </c>
      <c r="OG10" s="327">
        <v>-0.42531128966298098</v>
      </c>
      <c r="OH10" s="326">
        <v>27936.012999999999</v>
      </c>
      <c r="OI10" s="326">
        <v>54458.813000000002</v>
      </c>
      <c r="OJ10" s="327">
        <v>-0.487024937543167</v>
      </c>
      <c r="OK10" s="326">
        <v>392318.86300000001</v>
      </c>
      <c r="OL10" s="326">
        <v>697701.71499999997</v>
      </c>
      <c r="OM10" s="327">
        <v>-0.437698296327106</v>
      </c>
      <c r="ON10" s="326">
        <v>459616.163</v>
      </c>
      <c r="OO10" s="326">
        <v>825163.97</v>
      </c>
      <c r="OP10" s="327">
        <v>-0.44300020394734402</v>
      </c>
      <c r="OQ10" s="326">
        <v>28760.522000000001</v>
      </c>
      <c r="OR10" s="326">
        <v>47932.188999999998</v>
      </c>
      <c r="OS10" s="327">
        <v>-0.39997478521166602</v>
      </c>
      <c r="OT10" s="326">
        <v>421079.38500000001</v>
      </c>
      <c r="OU10" s="326">
        <v>745633.90399999998</v>
      </c>
      <c r="OV10" s="327">
        <v>-0.43527328526627701</v>
      </c>
      <c r="OW10" s="326">
        <v>440444.49599999998</v>
      </c>
      <c r="OX10" s="326">
        <v>810737.44200000004</v>
      </c>
      <c r="OY10" s="327">
        <v>-0.456735962615132</v>
      </c>
      <c r="OZ10" s="326">
        <v>20411.356</v>
      </c>
      <c r="PA10" s="326">
        <v>19365.111000000001</v>
      </c>
      <c r="PB10" s="327">
        <v>5.4027317478324802E-2</v>
      </c>
      <c r="PC10" s="326">
        <v>441490.74099999998</v>
      </c>
      <c r="PD10" s="326">
        <v>764999.01500000001</v>
      </c>
      <c r="PE10" s="327">
        <v>-0.42288717718152902</v>
      </c>
      <c r="PF10" s="326">
        <v>441490.74099999998</v>
      </c>
      <c r="PG10" s="326">
        <v>764999.01500000001</v>
      </c>
      <c r="PH10" s="327">
        <v>-0.42288717718152902</v>
      </c>
      <c r="PI10" s="326">
        <v>21825.088</v>
      </c>
      <c r="PJ10" s="326">
        <v>22524.488000000001</v>
      </c>
      <c r="PK10" s="327">
        <v>-3.1050650296690199E-2</v>
      </c>
      <c r="PL10" s="326">
        <v>21825.088</v>
      </c>
      <c r="PM10" s="326">
        <v>22524.488000000001</v>
      </c>
      <c r="PN10" s="327">
        <v>-3.1050650296690199E-2</v>
      </c>
      <c r="PO10" s="326">
        <v>440791.34100000001</v>
      </c>
      <c r="PP10" s="326">
        <v>727671.24699999997</v>
      </c>
      <c r="PQ10" s="327">
        <v>-0.394243839072564</v>
      </c>
      <c r="PR10" s="326">
        <v>17386.634999999998</v>
      </c>
      <c r="PS10" s="326">
        <v>22600.86</v>
      </c>
      <c r="PT10" s="327">
        <v>-0.23070914115657601</v>
      </c>
      <c r="PU10" s="326">
        <v>39211.722999999998</v>
      </c>
      <c r="PV10" s="326">
        <v>45125.347999999998</v>
      </c>
      <c r="PW10" s="327">
        <v>-0.131048850858724</v>
      </c>
      <c r="PX10" s="326">
        <v>435577.11599999998</v>
      </c>
      <c r="PY10" s="326">
        <v>690389.53200000001</v>
      </c>
      <c r="PZ10" s="327">
        <v>-0.36908499360039498</v>
      </c>
      <c r="QA10" s="326">
        <v>18832.346000000001</v>
      </c>
      <c r="QB10" s="326">
        <v>34548.491000000002</v>
      </c>
      <c r="QC10" s="327">
        <v>-0.45490105486806898</v>
      </c>
      <c r="QD10" s="326">
        <v>58044.069000000003</v>
      </c>
      <c r="QE10" s="326">
        <v>79673.839000000007</v>
      </c>
      <c r="QF10" s="327">
        <v>-0.27147894806474698</v>
      </c>
      <c r="QG10" s="326">
        <v>419860.97100000002</v>
      </c>
      <c r="QH10" s="326">
        <v>663886.46200000006</v>
      </c>
      <c r="QI10" s="327">
        <v>-0.36757112091856498</v>
      </c>
      <c r="QJ10" s="326">
        <v>9921.75</v>
      </c>
      <c r="QK10" s="326">
        <v>30171.47</v>
      </c>
      <c r="QL10" s="327">
        <v>-0.67115457085783403</v>
      </c>
      <c r="QM10" s="326">
        <v>67965.819000000003</v>
      </c>
      <c r="QN10" s="326">
        <v>109845.30899999999</v>
      </c>
      <c r="QO10" s="327">
        <v>-0.38125879367320098</v>
      </c>
      <c r="QP10" s="326">
        <v>399611.25099999999</v>
      </c>
      <c r="QQ10" s="326">
        <v>636866.03599999996</v>
      </c>
      <c r="QR10" s="327">
        <v>-0.37253483713802599</v>
      </c>
      <c r="QS10" s="326">
        <v>9512.9249999999993</v>
      </c>
      <c r="QT10" s="326">
        <v>27505.562000000002</v>
      </c>
      <c r="QU10" s="327">
        <v>-0.65414540520931697</v>
      </c>
      <c r="QV10" s="326">
        <v>77478.744000000006</v>
      </c>
      <c r="QW10" s="326">
        <v>137350.87100000001</v>
      </c>
      <c r="QX10" s="327">
        <v>-0.43590642392067502</v>
      </c>
      <c r="QY10" s="326">
        <v>381618.614</v>
      </c>
      <c r="QZ10" s="326">
        <v>598274.81999999995</v>
      </c>
      <c r="RA10" s="327">
        <v>-0.36213492321137603</v>
      </c>
      <c r="RB10" s="326">
        <v>23358.886999999999</v>
      </c>
      <c r="RC10" s="326">
        <v>27236.414000000001</v>
      </c>
      <c r="RD10" s="327">
        <v>-0.14236554782872701</v>
      </c>
      <c r="RE10" s="326">
        <v>103333.327</v>
      </c>
      <c r="RF10" s="326">
        <v>120558.352</v>
      </c>
      <c r="RG10" s="327">
        <v>-0.14287707748360701</v>
      </c>
      <c r="RH10" s="326">
        <v>266867.78399999999</v>
      </c>
      <c r="RI10" s="326">
        <v>313660.77299999999</v>
      </c>
      <c r="RJ10" s="327">
        <v>-0.14918342689922501</v>
      </c>
      <c r="RK10" s="326">
        <v>14744.834000000001</v>
      </c>
      <c r="RL10" s="326">
        <v>24035.203000000001</v>
      </c>
      <c r="RM10" s="327">
        <v>-0.38653174678824198</v>
      </c>
      <c r="RN10" s="326">
        <v>118078.16099999999</v>
      </c>
      <c r="RO10" s="326">
        <v>144593.55499999999</v>
      </c>
      <c r="RP10" s="327">
        <v>-0.18337880965718001</v>
      </c>
      <c r="RQ10" s="326">
        <v>257577.41500000001</v>
      </c>
      <c r="RR10" s="326">
        <v>314611.62599999999</v>
      </c>
      <c r="RS10" s="327">
        <v>-0.18128449900322499</v>
      </c>
      <c r="RT10" s="326">
        <v>16517.121999999999</v>
      </c>
      <c r="RU10" s="326">
        <v>19071.615000000002</v>
      </c>
      <c r="RV10" s="327">
        <v>-0.13394214386143999</v>
      </c>
      <c r="RW10" s="326">
        <v>134595.283</v>
      </c>
      <c r="RX10" s="326">
        <v>163665.17000000001</v>
      </c>
      <c r="RY10" s="327">
        <v>-0.17761804176172599</v>
      </c>
      <c r="RZ10" s="326">
        <v>255022.92199999999</v>
      </c>
      <c r="SA10" s="326">
        <v>305644.80599999998</v>
      </c>
      <c r="SB10" s="327">
        <v>-0.16562324307909199</v>
      </c>
      <c r="SC10" s="326">
        <v>17472.965</v>
      </c>
      <c r="SD10" s="326">
        <v>22413.599999999999</v>
      </c>
      <c r="SE10" s="327">
        <v>-0.220430229860442</v>
      </c>
      <c r="SF10" s="326">
        <v>152068.24799999999</v>
      </c>
      <c r="SG10" s="326">
        <v>186078.77</v>
      </c>
      <c r="SH10" s="327">
        <v>-0.18277486464468801</v>
      </c>
      <c r="SI10" s="326">
        <v>250082.28700000001</v>
      </c>
      <c r="SJ10" s="326">
        <v>299646.25400000002</v>
      </c>
      <c r="SK10" s="327">
        <v>-0.165408265040417</v>
      </c>
      <c r="SL10" s="326">
        <v>24793.183000000001</v>
      </c>
      <c r="SM10" s="326">
        <v>28306.326000000001</v>
      </c>
      <c r="SN10" s="327">
        <v>-0.12411158551625499</v>
      </c>
      <c r="SO10" s="326">
        <v>176861.43100000001</v>
      </c>
      <c r="SP10" s="326">
        <v>214385.09599999999</v>
      </c>
      <c r="SQ10" s="327">
        <v>-0.17502926136246</v>
      </c>
      <c r="SR10" s="326">
        <v>246569.144</v>
      </c>
      <c r="SS10" s="326">
        <v>295935.68599999999</v>
      </c>
      <c r="ST10" s="327">
        <v>-0.166815103197794</v>
      </c>
      <c r="SU10" s="326">
        <v>16664.883999999998</v>
      </c>
      <c r="SV10" s="326">
        <v>25162.983</v>
      </c>
      <c r="SW10" s="327">
        <v>-0.33772224064213702</v>
      </c>
      <c r="SX10" s="326">
        <v>193526.315</v>
      </c>
      <c r="SY10" s="326">
        <v>239548.079</v>
      </c>
      <c r="SZ10" s="327">
        <v>-0.19211911108667201</v>
      </c>
      <c r="TA10" s="326">
        <v>238071.04500000001</v>
      </c>
      <c r="TB10" s="326">
        <v>290937.69099999999</v>
      </c>
      <c r="TC10" s="327">
        <v>-0.18171123108280901</v>
      </c>
      <c r="TD10" s="326">
        <v>18703.745999999999</v>
      </c>
      <c r="TE10" s="326">
        <v>25639.096000000001</v>
      </c>
      <c r="TF10" s="327">
        <v>-0.270499006673246</v>
      </c>
      <c r="TG10" s="326">
        <v>212230.06099999999</v>
      </c>
      <c r="TH10" s="326">
        <v>265187.17499999999</v>
      </c>
      <c r="TI10" s="327">
        <v>-0.19969711582017499</v>
      </c>
      <c r="TJ10" s="326">
        <v>231135.69500000001</v>
      </c>
      <c r="TK10" s="326">
        <v>290741.11599999998</v>
      </c>
      <c r="TL10" s="327">
        <v>-0.20501201144182199</v>
      </c>
      <c r="TM10" s="326">
        <v>16706.254000000001</v>
      </c>
      <c r="TN10" s="326">
        <v>18905.633999999998</v>
      </c>
      <c r="TO10" s="327">
        <v>-0.116334633369079</v>
      </c>
      <c r="TP10" s="326">
        <v>228936.315</v>
      </c>
      <c r="TQ10" s="326">
        <v>284092.80900000001</v>
      </c>
      <c r="TR10" s="327">
        <v>-0.19414956046986701</v>
      </c>
      <c r="TS10" s="326">
        <v>228936.315</v>
      </c>
      <c r="TT10" s="326">
        <v>284092.80900000001</v>
      </c>
      <c r="TU10" s="327">
        <v>-0.19414956046986701</v>
      </c>
      <c r="TV10" s="326">
        <v>17105.09</v>
      </c>
      <c r="TW10" s="326">
        <v>21945.628000000001</v>
      </c>
      <c r="TX10" s="327">
        <v>-0.22056958224207601</v>
      </c>
      <c r="TY10" s="326">
        <v>17105.09</v>
      </c>
      <c r="TZ10" s="326">
        <v>21945.628000000001</v>
      </c>
      <c r="UA10" s="327">
        <v>-0.22056958224207601</v>
      </c>
      <c r="UB10" s="326">
        <v>224095.777</v>
      </c>
      <c r="UC10" s="326">
        <v>278789.29599999997</v>
      </c>
      <c r="UD10" s="327">
        <v>-0.19618227738557101</v>
      </c>
      <c r="UE10" s="326">
        <v>21870.190999999999</v>
      </c>
      <c r="UF10" s="326">
        <v>18942.269</v>
      </c>
      <c r="UG10" s="327">
        <v>0.15457081725531399</v>
      </c>
      <c r="UH10" s="326">
        <v>38975.281000000003</v>
      </c>
      <c r="UI10" s="326">
        <v>40887.896999999997</v>
      </c>
      <c r="UJ10" s="327">
        <v>-4.6777069507878903E-2</v>
      </c>
      <c r="UK10" s="326">
        <v>227023.69899999999</v>
      </c>
      <c r="UL10" s="326">
        <v>272980.201</v>
      </c>
      <c r="UM10" s="327">
        <v>-0.168351044623929</v>
      </c>
      <c r="UN10" s="326">
        <v>12226.844999999999</v>
      </c>
      <c r="UO10" s="326">
        <v>19078.325000000001</v>
      </c>
      <c r="UP10" s="327">
        <v>-0.35912377003746399</v>
      </c>
      <c r="UQ10" s="326">
        <v>51202.125999999997</v>
      </c>
      <c r="UR10" s="326">
        <v>59966.222000000002</v>
      </c>
      <c r="US10" s="327">
        <v>-0.14615054455156401</v>
      </c>
      <c r="UT10" s="326">
        <v>220172.21900000001</v>
      </c>
      <c r="UU10" s="326">
        <v>272757.75</v>
      </c>
      <c r="UV10" s="327">
        <v>-0.19279206915293901</v>
      </c>
      <c r="UW10" s="326">
        <v>5793.2370000000001</v>
      </c>
      <c r="UX10" s="326">
        <v>20008.218000000001</v>
      </c>
      <c r="UY10" s="327">
        <v>-0.71045712316808995</v>
      </c>
      <c r="UZ10" s="326">
        <v>56995.362999999998</v>
      </c>
      <c r="VA10" s="326">
        <v>79974.44</v>
      </c>
      <c r="VB10" s="327">
        <v>-0.28733026451951399</v>
      </c>
      <c r="VC10" s="326">
        <v>205957.23800000001</v>
      </c>
      <c r="VD10" s="326">
        <v>270745.31099999999</v>
      </c>
      <c r="VE10" s="327">
        <v>-0.23929527259661401</v>
      </c>
      <c r="VF10" s="326">
        <v>9423.6720000000005</v>
      </c>
      <c r="VG10" s="326">
        <v>23358.886999999999</v>
      </c>
      <c r="VH10" s="327">
        <v>-0.59657016192595103</v>
      </c>
      <c r="VI10" s="326">
        <v>66419.035000000003</v>
      </c>
      <c r="VJ10" s="326">
        <v>103333.327</v>
      </c>
      <c r="VK10" s="327">
        <v>-0.35723510576602302</v>
      </c>
      <c r="VL10" s="326">
        <v>192022.02299999999</v>
      </c>
      <c r="VM10" s="326">
        <v>266867.78399999999</v>
      </c>
      <c r="VN10" s="328">
        <v>-0.28046008355958002</v>
      </c>
      <c r="VO10" s="323"/>
    </row>
    <row r="11" spans="1:587">
      <c r="A11" s="180" t="s">
        <v>584</v>
      </c>
      <c r="B11" s="326">
        <v>0</v>
      </c>
      <c r="C11" s="326">
        <v>0</v>
      </c>
      <c r="D11" s="327">
        <v>0</v>
      </c>
      <c r="E11" s="326">
        <v>0</v>
      </c>
      <c r="F11" s="326">
        <v>0</v>
      </c>
      <c r="G11" s="327">
        <v>0</v>
      </c>
      <c r="H11" s="326">
        <v>0</v>
      </c>
      <c r="I11" s="326">
        <v>0</v>
      </c>
      <c r="J11" s="327">
        <v>0</v>
      </c>
      <c r="K11" s="326">
        <v>0</v>
      </c>
      <c r="L11" s="326">
        <v>0</v>
      </c>
      <c r="M11" s="327">
        <v>0</v>
      </c>
      <c r="N11" s="326">
        <v>0</v>
      </c>
      <c r="O11" s="326">
        <v>0</v>
      </c>
      <c r="P11" s="327">
        <v>0</v>
      </c>
      <c r="Q11" s="326">
        <v>0</v>
      </c>
      <c r="R11" s="326">
        <v>0</v>
      </c>
      <c r="S11" s="327">
        <v>0</v>
      </c>
      <c r="T11" s="326">
        <v>0</v>
      </c>
      <c r="U11" s="326">
        <v>0</v>
      </c>
      <c r="V11" s="327">
        <v>0</v>
      </c>
      <c r="W11" s="326">
        <v>0</v>
      </c>
      <c r="X11" s="326">
        <v>0</v>
      </c>
      <c r="Y11" s="327">
        <v>0</v>
      </c>
      <c r="Z11" s="326">
        <v>0</v>
      </c>
      <c r="AA11" s="326">
        <v>0</v>
      </c>
      <c r="AB11" s="327">
        <v>0</v>
      </c>
      <c r="AC11" s="326">
        <v>0</v>
      </c>
      <c r="AD11" s="326">
        <v>0</v>
      </c>
      <c r="AE11" s="327">
        <v>0</v>
      </c>
      <c r="AF11" s="326">
        <v>0</v>
      </c>
      <c r="AG11" s="326">
        <v>0</v>
      </c>
      <c r="AH11" s="327">
        <v>0</v>
      </c>
      <c r="AI11" s="326">
        <v>0</v>
      </c>
      <c r="AJ11" s="326">
        <v>0</v>
      </c>
      <c r="AK11" s="327">
        <v>0</v>
      </c>
      <c r="AL11" s="326">
        <v>0</v>
      </c>
      <c r="AM11" s="326">
        <v>0</v>
      </c>
      <c r="AN11" s="327">
        <v>0</v>
      </c>
      <c r="AO11" s="326">
        <v>0</v>
      </c>
      <c r="AP11" s="326">
        <v>0</v>
      </c>
      <c r="AQ11" s="327">
        <v>0</v>
      </c>
      <c r="AR11" s="326">
        <v>0</v>
      </c>
      <c r="AS11" s="326">
        <v>0</v>
      </c>
      <c r="AT11" s="327">
        <v>0</v>
      </c>
      <c r="AU11" s="326">
        <v>0</v>
      </c>
      <c r="AV11" s="326">
        <v>0</v>
      </c>
      <c r="AW11" s="327">
        <v>0</v>
      </c>
      <c r="AX11" s="326">
        <v>0</v>
      </c>
      <c r="AY11" s="326">
        <v>0</v>
      </c>
      <c r="AZ11" s="327">
        <v>0</v>
      </c>
      <c r="BA11" s="326">
        <v>0</v>
      </c>
      <c r="BB11" s="326">
        <v>0</v>
      </c>
      <c r="BC11" s="327">
        <v>0</v>
      </c>
      <c r="BD11" s="326">
        <v>0</v>
      </c>
      <c r="BE11" s="326">
        <v>0</v>
      </c>
      <c r="BF11" s="327">
        <v>0</v>
      </c>
      <c r="BG11" s="326">
        <v>0</v>
      </c>
      <c r="BH11" s="326">
        <v>0</v>
      </c>
      <c r="BI11" s="327">
        <v>0</v>
      </c>
      <c r="BJ11" s="326">
        <v>0</v>
      </c>
      <c r="BK11" s="326">
        <v>0</v>
      </c>
      <c r="BL11" s="327">
        <v>0</v>
      </c>
      <c r="BM11" s="326">
        <v>0</v>
      </c>
      <c r="BN11" s="326">
        <v>0</v>
      </c>
      <c r="BO11" s="327">
        <v>0</v>
      </c>
      <c r="BP11" s="326">
        <v>0</v>
      </c>
      <c r="BQ11" s="326">
        <v>0</v>
      </c>
      <c r="BR11" s="327">
        <v>0</v>
      </c>
      <c r="BS11" s="326">
        <v>0</v>
      </c>
      <c r="BT11" s="326">
        <v>0</v>
      </c>
      <c r="BU11" s="327">
        <v>0</v>
      </c>
      <c r="BV11" s="326">
        <v>0</v>
      </c>
      <c r="BW11" s="326">
        <v>0</v>
      </c>
      <c r="BX11" s="327">
        <v>0</v>
      </c>
      <c r="BY11" s="326">
        <v>0</v>
      </c>
      <c r="BZ11" s="326">
        <v>0</v>
      </c>
      <c r="CA11" s="327">
        <v>0</v>
      </c>
      <c r="CB11" s="326">
        <v>0</v>
      </c>
      <c r="CC11" s="326">
        <v>0</v>
      </c>
      <c r="CD11" s="327">
        <v>0</v>
      </c>
      <c r="CE11" s="326">
        <v>0</v>
      </c>
      <c r="CF11" s="326">
        <v>0</v>
      </c>
      <c r="CG11" s="327">
        <v>0</v>
      </c>
      <c r="CH11" s="326">
        <v>0</v>
      </c>
      <c r="CI11" s="326">
        <v>0</v>
      </c>
      <c r="CJ11" s="327">
        <v>0</v>
      </c>
      <c r="CK11" s="326">
        <v>0</v>
      </c>
      <c r="CL11" s="326">
        <v>0</v>
      </c>
      <c r="CM11" s="327">
        <v>0</v>
      </c>
      <c r="CN11" s="326">
        <v>0</v>
      </c>
      <c r="CO11" s="326">
        <v>0</v>
      </c>
      <c r="CP11" s="327">
        <v>0</v>
      </c>
      <c r="CQ11" s="326">
        <v>0</v>
      </c>
      <c r="CR11" s="326">
        <v>0</v>
      </c>
      <c r="CS11" s="327">
        <v>0</v>
      </c>
      <c r="CT11" s="326">
        <v>0</v>
      </c>
      <c r="CU11" s="326">
        <v>0</v>
      </c>
      <c r="CV11" s="327">
        <v>0</v>
      </c>
      <c r="CW11" s="326">
        <v>0</v>
      </c>
      <c r="CX11" s="326">
        <v>0</v>
      </c>
      <c r="CY11" s="327">
        <v>0</v>
      </c>
      <c r="CZ11" s="326">
        <v>0</v>
      </c>
      <c r="DA11" s="326">
        <v>0</v>
      </c>
      <c r="DB11" s="327">
        <v>0</v>
      </c>
      <c r="DC11" s="326">
        <v>0</v>
      </c>
      <c r="DD11" s="326">
        <v>0</v>
      </c>
      <c r="DE11" s="327">
        <v>0</v>
      </c>
      <c r="DF11" s="326">
        <v>0</v>
      </c>
      <c r="DG11" s="326">
        <v>0</v>
      </c>
      <c r="DH11" s="327">
        <v>0</v>
      </c>
      <c r="DI11" s="326">
        <v>0</v>
      </c>
      <c r="DJ11" s="326">
        <v>0</v>
      </c>
      <c r="DK11" s="327">
        <v>0</v>
      </c>
      <c r="DL11" s="326">
        <v>0</v>
      </c>
      <c r="DM11" s="326">
        <v>0</v>
      </c>
      <c r="DN11" s="327">
        <v>0</v>
      </c>
      <c r="DO11" s="326">
        <v>0</v>
      </c>
      <c r="DP11" s="326">
        <v>0</v>
      </c>
      <c r="DQ11" s="327">
        <v>0</v>
      </c>
      <c r="DR11" s="326">
        <v>0</v>
      </c>
      <c r="DS11" s="326">
        <v>0</v>
      </c>
      <c r="DT11" s="327">
        <v>0</v>
      </c>
      <c r="DU11" s="326">
        <v>0</v>
      </c>
      <c r="DV11" s="326">
        <v>0</v>
      </c>
      <c r="DW11" s="327">
        <v>0</v>
      </c>
      <c r="DX11" s="326">
        <v>0</v>
      </c>
      <c r="DY11" s="326">
        <v>0</v>
      </c>
      <c r="DZ11" s="327">
        <v>0</v>
      </c>
      <c r="EA11" s="326">
        <v>0</v>
      </c>
      <c r="EB11" s="326">
        <v>0</v>
      </c>
      <c r="EC11" s="327">
        <v>0</v>
      </c>
      <c r="ED11" s="326">
        <v>0</v>
      </c>
      <c r="EE11" s="326">
        <v>0</v>
      </c>
      <c r="EF11" s="327">
        <v>0</v>
      </c>
      <c r="EG11" s="326">
        <v>0</v>
      </c>
      <c r="EH11" s="326">
        <v>0</v>
      </c>
      <c r="EI11" s="327">
        <v>0</v>
      </c>
      <c r="EJ11" s="326">
        <v>0</v>
      </c>
      <c r="EK11" s="326">
        <v>0</v>
      </c>
      <c r="EL11" s="327">
        <v>0</v>
      </c>
      <c r="EM11" s="326">
        <v>0</v>
      </c>
      <c r="EN11" s="326">
        <v>0</v>
      </c>
      <c r="EO11" s="327">
        <v>0</v>
      </c>
      <c r="EP11" s="326">
        <v>0</v>
      </c>
      <c r="EQ11" s="326">
        <v>0</v>
      </c>
      <c r="ER11" s="327">
        <v>0</v>
      </c>
      <c r="ES11" s="326">
        <v>0</v>
      </c>
      <c r="ET11" s="326">
        <v>0</v>
      </c>
      <c r="EU11" s="327">
        <v>0</v>
      </c>
      <c r="EV11" s="326">
        <v>0</v>
      </c>
      <c r="EW11" s="326">
        <v>0</v>
      </c>
      <c r="EX11" s="327">
        <v>0</v>
      </c>
      <c r="EY11" s="326">
        <v>0</v>
      </c>
      <c r="EZ11" s="326">
        <v>0</v>
      </c>
      <c r="FA11" s="327">
        <v>0</v>
      </c>
      <c r="FB11" s="326">
        <v>0</v>
      </c>
      <c r="FC11" s="326">
        <v>0</v>
      </c>
      <c r="FD11" s="327">
        <v>0</v>
      </c>
      <c r="FE11" s="326">
        <v>0</v>
      </c>
      <c r="FF11" s="326">
        <v>0</v>
      </c>
      <c r="FG11" s="327">
        <v>0</v>
      </c>
      <c r="FH11" s="326">
        <v>0</v>
      </c>
      <c r="FI11" s="326">
        <v>0</v>
      </c>
      <c r="FJ11" s="327">
        <v>0</v>
      </c>
      <c r="FK11" s="326">
        <v>0</v>
      </c>
      <c r="FL11" s="326">
        <v>0</v>
      </c>
      <c r="FM11" s="327">
        <v>0</v>
      </c>
      <c r="FN11" s="326">
        <v>0</v>
      </c>
      <c r="FO11" s="326">
        <v>0</v>
      </c>
      <c r="FP11" s="327">
        <v>0</v>
      </c>
      <c r="FQ11" s="326">
        <v>0</v>
      </c>
      <c r="FR11" s="326">
        <v>0</v>
      </c>
      <c r="FS11" s="327">
        <v>0</v>
      </c>
      <c r="FT11" s="326">
        <v>0</v>
      </c>
      <c r="FU11" s="326">
        <v>0</v>
      </c>
      <c r="FV11" s="327">
        <v>0</v>
      </c>
      <c r="FW11" s="326">
        <v>0</v>
      </c>
      <c r="FX11" s="326">
        <v>0</v>
      </c>
      <c r="FY11" s="327">
        <v>0</v>
      </c>
      <c r="FZ11" s="326">
        <v>0</v>
      </c>
      <c r="GA11" s="326">
        <v>0</v>
      </c>
      <c r="GB11" s="327">
        <v>0</v>
      </c>
      <c r="GC11" s="326">
        <v>0</v>
      </c>
      <c r="GD11" s="326">
        <v>0</v>
      </c>
      <c r="GE11" s="327">
        <v>0</v>
      </c>
      <c r="GF11" s="326">
        <v>0</v>
      </c>
      <c r="GG11" s="326">
        <v>0</v>
      </c>
      <c r="GH11" s="327">
        <v>0</v>
      </c>
      <c r="GI11" s="326">
        <v>0</v>
      </c>
      <c r="GJ11" s="326">
        <v>0</v>
      </c>
      <c r="GK11" s="327">
        <v>0</v>
      </c>
      <c r="GL11" s="326">
        <v>0</v>
      </c>
      <c r="GM11" s="326">
        <v>0</v>
      </c>
      <c r="GN11" s="327">
        <v>0</v>
      </c>
      <c r="GO11" s="326">
        <v>0</v>
      </c>
      <c r="GP11" s="326">
        <v>0</v>
      </c>
      <c r="GQ11" s="327">
        <v>0</v>
      </c>
      <c r="GR11" s="326">
        <v>0</v>
      </c>
      <c r="GS11" s="326">
        <v>0</v>
      </c>
      <c r="GT11" s="327">
        <v>0</v>
      </c>
      <c r="GU11" s="326">
        <v>0</v>
      </c>
      <c r="GV11" s="326">
        <v>0</v>
      </c>
      <c r="GW11" s="327">
        <v>0</v>
      </c>
      <c r="GX11" s="326">
        <v>0</v>
      </c>
      <c r="GY11" s="326">
        <v>0</v>
      </c>
      <c r="GZ11" s="327">
        <v>0</v>
      </c>
      <c r="HA11" s="326">
        <v>0</v>
      </c>
      <c r="HB11" s="326">
        <v>0</v>
      </c>
      <c r="HC11" s="327">
        <v>0</v>
      </c>
      <c r="HD11" s="326">
        <v>0</v>
      </c>
      <c r="HE11" s="326">
        <v>0</v>
      </c>
      <c r="HF11" s="327">
        <v>0</v>
      </c>
      <c r="HG11" s="326">
        <v>0</v>
      </c>
      <c r="HH11" s="326">
        <v>0</v>
      </c>
      <c r="HI11" s="327">
        <v>0</v>
      </c>
      <c r="HJ11" s="326">
        <v>0</v>
      </c>
      <c r="HK11" s="326">
        <v>0</v>
      </c>
      <c r="HL11" s="327">
        <v>0</v>
      </c>
      <c r="HM11" s="326">
        <v>0</v>
      </c>
      <c r="HN11" s="326">
        <v>0</v>
      </c>
      <c r="HO11" s="327">
        <v>0</v>
      </c>
      <c r="HP11" s="326">
        <v>0</v>
      </c>
      <c r="HQ11" s="326">
        <v>0</v>
      </c>
      <c r="HR11" s="327">
        <v>0</v>
      </c>
      <c r="HS11" s="326">
        <v>0</v>
      </c>
      <c r="HT11" s="326">
        <v>0</v>
      </c>
      <c r="HU11" s="327">
        <v>0</v>
      </c>
      <c r="HV11" s="326">
        <v>0</v>
      </c>
      <c r="HW11" s="326">
        <v>0</v>
      </c>
      <c r="HX11" s="327">
        <v>0</v>
      </c>
      <c r="HY11" s="326">
        <v>0</v>
      </c>
      <c r="HZ11" s="326">
        <v>0</v>
      </c>
      <c r="IA11" s="327">
        <v>0</v>
      </c>
      <c r="IB11" s="326">
        <v>0</v>
      </c>
      <c r="IC11" s="326">
        <v>0</v>
      </c>
      <c r="ID11" s="327">
        <v>0</v>
      </c>
      <c r="IE11" s="326">
        <v>0</v>
      </c>
      <c r="IF11" s="326">
        <v>0</v>
      </c>
      <c r="IG11" s="327">
        <v>0</v>
      </c>
      <c r="IH11" s="326">
        <v>0</v>
      </c>
      <c r="II11" s="326">
        <v>0</v>
      </c>
      <c r="IJ11" s="327">
        <v>0</v>
      </c>
      <c r="IK11" s="326">
        <v>0</v>
      </c>
      <c r="IL11" s="326">
        <v>0</v>
      </c>
      <c r="IM11" s="327">
        <v>0</v>
      </c>
      <c r="IN11" s="326">
        <v>0</v>
      </c>
      <c r="IO11" s="326">
        <v>0</v>
      </c>
      <c r="IP11" s="327">
        <v>0</v>
      </c>
      <c r="IQ11" s="326">
        <v>0</v>
      </c>
      <c r="IR11" s="326">
        <v>0</v>
      </c>
      <c r="IS11" s="327">
        <v>0</v>
      </c>
      <c r="IT11" s="326">
        <v>0</v>
      </c>
      <c r="IU11" s="326">
        <v>0</v>
      </c>
      <c r="IV11" s="327">
        <v>0</v>
      </c>
      <c r="IW11" s="326">
        <v>0</v>
      </c>
      <c r="IX11" s="326">
        <v>0</v>
      </c>
      <c r="IY11" s="327">
        <v>0</v>
      </c>
      <c r="IZ11" s="326">
        <v>0</v>
      </c>
      <c r="JA11" s="326">
        <v>0</v>
      </c>
      <c r="JB11" s="327">
        <v>0</v>
      </c>
      <c r="JC11" s="326">
        <v>0</v>
      </c>
      <c r="JD11" s="326">
        <v>0</v>
      </c>
      <c r="JE11" s="327">
        <v>0</v>
      </c>
      <c r="JF11" s="326">
        <v>0</v>
      </c>
      <c r="JG11" s="326">
        <v>0</v>
      </c>
      <c r="JH11" s="327">
        <v>0</v>
      </c>
      <c r="JI11" s="326">
        <v>0</v>
      </c>
      <c r="JJ11" s="326">
        <v>0</v>
      </c>
      <c r="JK11" s="327">
        <v>0</v>
      </c>
      <c r="JL11" s="326">
        <v>0</v>
      </c>
      <c r="JM11" s="326">
        <v>0</v>
      </c>
      <c r="JN11" s="327">
        <v>0</v>
      </c>
      <c r="JO11" s="326">
        <v>0</v>
      </c>
      <c r="JP11" s="326">
        <v>0</v>
      </c>
      <c r="JQ11" s="327">
        <v>0</v>
      </c>
      <c r="JR11" s="326">
        <v>0</v>
      </c>
      <c r="JS11" s="326">
        <v>0</v>
      </c>
      <c r="JT11" s="327">
        <v>0</v>
      </c>
      <c r="JU11" s="326">
        <v>0</v>
      </c>
      <c r="JV11" s="326">
        <v>0</v>
      </c>
      <c r="JW11" s="327">
        <v>0</v>
      </c>
      <c r="JX11" s="326">
        <v>0</v>
      </c>
      <c r="JY11" s="326">
        <v>0</v>
      </c>
      <c r="JZ11" s="327">
        <v>0</v>
      </c>
      <c r="KA11" s="326">
        <v>0</v>
      </c>
      <c r="KB11" s="326">
        <v>0</v>
      </c>
      <c r="KC11" s="327">
        <v>0</v>
      </c>
      <c r="KD11" s="326">
        <v>0</v>
      </c>
      <c r="KE11" s="326">
        <v>0</v>
      </c>
      <c r="KF11" s="327">
        <v>0</v>
      </c>
      <c r="KG11" s="326">
        <v>0</v>
      </c>
      <c r="KH11" s="326">
        <v>0</v>
      </c>
      <c r="KI11" s="327">
        <v>0</v>
      </c>
      <c r="KJ11" s="326">
        <v>0</v>
      </c>
      <c r="KK11" s="326">
        <v>0</v>
      </c>
      <c r="KL11" s="327">
        <v>0</v>
      </c>
      <c r="KM11" s="326">
        <v>0</v>
      </c>
      <c r="KN11" s="326">
        <v>0</v>
      </c>
      <c r="KO11" s="327">
        <v>0</v>
      </c>
      <c r="KP11" s="326">
        <v>0</v>
      </c>
      <c r="KQ11" s="326">
        <v>0</v>
      </c>
      <c r="KR11" s="327">
        <v>0</v>
      </c>
      <c r="KS11" s="326">
        <v>0</v>
      </c>
      <c r="KT11" s="326">
        <v>0</v>
      </c>
      <c r="KU11" s="327">
        <v>0</v>
      </c>
      <c r="KV11" s="326">
        <v>0</v>
      </c>
      <c r="KW11" s="326">
        <v>0</v>
      </c>
      <c r="KX11" s="327">
        <v>0</v>
      </c>
      <c r="KY11" s="326">
        <v>0</v>
      </c>
      <c r="KZ11" s="326">
        <v>0</v>
      </c>
      <c r="LA11" s="327">
        <v>0</v>
      </c>
      <c r="LB11" s="326">
        <v>0</v>
      </c>
      <c r="LC11" s="326">
        <v>0</v>
      </c>
      <c r="LD11" s="327">
        <v>0</v>
      </c>
      <c r="LE11" s="326">
        <v>0</v>
      </c>
      <c r="LF11" s="326">
        <v>0</v>
      </c>
      <c r="LG11" s="327">
        <v>0</v>
      </c>
      <c r="LH11" s="326">
        <v>0</v>
      </c>
      <c r="LI11" s="326">
        <v>0</v>
      </c>
      <c r="LJ11" s="327">
        <v>0</v>
      </c>
      <c r="LK11" s="326">
        <v>0</v>
      </c>
      <c r="LL11" s="326">
        <v>0</v>
      </c>
      <c r="LM11" s="327">
        <v>0</v>
      </c>
      <c r="LN11" s="326">
        <v>0</v>
      </c>
      <c r="LO11" s="326">
        <v>0</v>
      </c>
      <c r="LP11" s="327">
        <v>0</v>
      </c>
      <c r="LQ11" s="326">
        <v>0</v>
      </c>
      <c r="LR11" s="326">
        <v>0</v>
      </c>
      <c r="LS11" s="327">
        <v>0</v>
      </c>
      <c r="LT11" s="326">
        <v>0</v>
      </c>
      <c r="LU11" s="326">
        <v>0</v>
      </c>
      <c r="LV11" s="327">
        <v>0</v>
      </c>
      <c r="LW11" s="326">
        <v>0</v>
      </c>
      <c r="LX11" s="326">
        <v>0</v>
      </c>
      <c r="LY11" s="327">
        <v>0</v>
      </c>
      <c r="LZ11" s="326">
        <v>0</v>
      </c>
      <c r="MA11" s="326">
        <v>0</v>
      </c>
      <c r="MB11" s="327">
        <v>0</v>
      </c>
      <c r="MC11" s="326">
        <v>0</v>
      </c>
      <c r="MD11" s="326">
        <v>0</v>
      </c>
      <c r="ME11" s="327">
        <v>0</v>
      </c>
      <c r="MF11" s="326">
        <v>0</v>
      </c>
      <c r="MG11" s="326">
        <v>0</v>
      </c>
      <c r="MH11" s="327">
        <v>0</v>
      </c>
      <c r="MI11" s="326">
        <v>0</v>
      </c>
      <c r="MJ11" s="326">
        <v>0</v>
      </c>
      <c r="MK11" s="327">
        <v>0</v>
      </c>
      <c r="ML11" s="326">
        <v>0</v>
      </c>
      <c r="MM11" s="326">
        <v>0</v>
      </c>
      <c r="MN11" s="327">
        <v>0</v>
      </c>
      <c r="MO11" s="326">
        <v>0</v>
      </c>
      <c r="MP11" s="326">
        <v>0</v>
      </c>
      <c r="MQ11" s="327">
        <v>0</v>
      </c>
      <c r="MR11" s="326">
        <v>0</v>
      </c>
      <c r="MS11" s="326">
        <v>0</v>
      </c>
      <c r="MT11" s="327">
        <v>0</v>
      </c>
      <c r="MU11" s="326">
        <v>0</v>
      </c>
      <c r="MV11" s="326">
        <v>0</v>
      </c>
      <c r="MW11" s="327">
        <v>0</v>
      </c>
      <c r="MX11" s="326">
        <v>0</v>
      </c>
      <c r="MY11" s="326">
        <v>0</v>
      </c>
      <c r="MZ11" s="327">
        <v>0</v>
      </c>
      <c r="NA11" s="326">
        <v>0</v>
      </c>
      <c r="NB11" s="326">
        <v>0</v>
      </c>
      <c r="NC11" s="327">
        <v>0</v>
      </c>
      <c r="ND11" s="326">
        <v>0</v>
      </c>
      <c r="NE11" s="326">
        <v>0</v>
      </c>
      <c r="NF11" s="327">
        <v>0</v>
      </c>
      <c r="NG11" s="326">
        <v>0</v>
      </c>
      <c r="NH11" s="326">
        <v>0</v>
      </c>
      <c r="NI11" s="327">
        <v>0</v>
      </c>
      <c r="NJ11" s="326">
        <v>0</v>
      </c>
      <c r="NK11" s="326">
        <v>0</v>
      </c>
      <c r="NL11" s="327">
        <v>0</v>
      </c>
      <c r="NM11" s="326">
        <v>0</v>
      </c>
      <c r="NN11" s="326">
        <v>0</v>
      </c>
      <c r="NO11" s="327">
        <v>0</v>
      </c>
      <c r="NP11" s="326">
        <v>0</v>
      </c>
      <c r="NQ11" s="326">
        <v>0</v>
      </c>
      <c r="NR11" s="327">
        <v>0</v>
      </c>
      <c r="NS11" s="326">
        <v>0</v>
      </c>
      <c r="NT11" s="326">
        <v>0</v>
      </c>
      <c r="NU11" s="327">
        <v>0</v>
      </c>
      <c r="NV11" s="326">
        <v>0</v>
      </c>
      <c r="NW11" s="326">
        <v>0</v>
      </c>
      <c r="NX11" s="327">
        <v>0</v>
      </c>
      <c r="NY11" s="326">
        <v>0</v>
      </c>
      <c r="NZ11" s="326">
        <v>0</v>
      </c>
      <c r="OA11" s="327">
        <v>0</v>
      </c>
      <c r="OB11" s="326">
        <v>0</v>
      </c>
      <c r="OC11" s="326">
        <v>0</v>
      </c>
      <c r="OD11" s="327">
        <v>0</v>
      </c>
      <c r="OE11" s="326">
        <v>0</v>
      </c>
      <c r="OF11" s="326">
        <v>0</v>
      </c>
      <c r="OG11" s="327">
        <v>0</v>
      </c>
      <c r="OH11" s="326">
        <v>0</v>
      </c>
      <c r="OI11" s="326">
        <v>0</v>
      </c>
      <c r="OJ11" s="327">
        <v>0</v>
      </c>
      <c r="OK11" s="326">
        <v>0</v>
      </c>
      <c r="OL11" s="326">
        <v>0</v>
      </c>
      <c r="OM11" s="327">
        <v>0</v>
      </c>
      <c r="ON11" s="326">
        <v>0</v>
      </c>
      <c r="OO11" s="326">
        <v>0</v>
      </c>
      <c r="OP11" s="327">
        <v>0</v>
      </c>
      <c r="OQ11" s="326">
        <v>0</v>
      </c>
      <c r="OR11" s="326">
        <v>0</v>
      </c>
      <c r="OS11" s="327">
        <v>0</v>
      </c>
      <c r="OT11" s="326">
        <v>0</v>
      </c>
      <c r="OU11" s="326">
        <v>0</v>
      </c>
      <c r="OV11" s="327">
        <v>0</v>
      </c>
      <c r="OW11" s="326">
        <v>0</v>
      </c>
      <c r="OX11" s="326">
        <v>0</v>
      </c>
      <c r="OY11" s="327">
        <v>0</v>
      </c>
      <c r="OZ11" s="326">
        <v>0</v>
      </c>
      <c r="PA11" s="326">
        <v>0</v>
      </c>
      <c r="PB11" s="327">
        <v>0</v>
      </c>
      <c r="PC11" s="326">
        <v>0</v>
      </c>
      <c r="PD11" s="326">
        <v>0</v>
      </c>
      <c r="PE11" s="327">
        <v>0</v>
      </c>
      <c r="PF11" s="326">
        <v>0</v>
      </c>
      <c r="PG11" s="326">
        <v>0</v>
      </c>
      <c r="PH11" s="327">
        <v>0</v>
      </c>
      <c r="PI11" s="326">
        <v>0</v>
      </c>
      <c r="PJ11" s="326">
        <v>0</v>
      </c>
      <c r="PK11" s="327">
        <v>0</v>
      </c>
      <c r="PL11" s="326">
        <v>0</v>
      </c>
      <c r="PM11" s="326">
        <v>0</v>
      </c>
      <c r="PN11" s="327">
        <v>0</v>
      </c>
      <c r="PO11" s="326">
        <v>0</v>
      </c>
      <c r="PP11" s="326">
        <v>0</v>
      </c>
      <c r="PQ11" s="327">
        <v>0</v>
      </c>
      <c r="PR11" s="326">
        <v>0</v>
      </c>
      <c r="PS11" s="326">
        <v>0</v>
      </c>
      <c r="PT11" s="327">
        <v>0</v>
      </c>
      <c r="PU11" s="326">
        <v>0</v>
      </c>
      <c r="PV11" s="326">
        <v>0</v>
      </c>
      <c r="PW11" s="327">
        <v>0</v>
      </c>
      <c r="PX11" s="326">
        <v>0</v>
      </c>
      <c r="PY11" s="326">
        <v>0</v>
      </c>
      <c r="PZ11" s="327">
        <v>0</v>
      </c>
      <c r="QA11" s="326">
        <v>0</v>
      </c>
      <c r="QB11" s="326">
        <v>0</v>
      </c>
      <c r="QC11" s="327">
        <v>0</v>
      </c>
      <c r="QD11" s="326">
        <v>0</v>
      </c>
      <c r="QE11" s="326">
        <v>0</v>
      </c>
      <c r="QF11" s="327">
        <v>0</v>
      </c>
      <c r="QG11" s="326">
        <v>0</v>
      </c>
      <c r="QH11" s="326">
        <v>0</v>
      </c>
      <c r="QI11" s="327">
        <v>0</v>
      </c>
      <c r="QJ11" s="326">
        <v>0</v>
      </c>
      <c r="QK11" s="326">
        <v>0</v>
      </c>
      <c r="QL11" s="327">
        <v>0</v>
      </c>
      <c r="QM11" s="326">
        <v>0</v>
      </c>
      <c r="QN11" s="326">
        <v>0</v>
      </c>
      <c r="QO11" s="327">
        <v>0</v>
      </c>
      <c r="QP11" s="326">
        <v>0</v>
      </c>
      <c r="QQ11" s="326">
        <v>0</v>
      </c>
      <c r="QR11" s="327">
        <v>0</v>
      </c>
      <c r="QS11" s="326">
        <v>0</v>
      </c>
      <c r="QT11" s="326">
        <v>0</v>
      </c>
      <c r="QU11" s="327">
        <v>0</v>
      </c>
      <c r="QV11" s="326">
        <v>0</v>
      </c>
      <c r="QW11" s="326">
        <v>0</v>
      </c>
      <c r="QX11" s="327">
        <v>0</v>
      </c>
      <c r="QY11" s="326">
        <v>0</v>
      </c>
      <c r="QZ11" s="326">
        <v>0</v>
      </c>
      <c r="RA11" s="327">
        <v>0</v>
      </c>
      <c r="RB11" s="326">
        <v>201714.34599999999</v>
      </c>
      <c r="RC11" s="326">
        <v>186409.18599999999</v>
      </c>
      <c r="RD11" s="327">
        <v>8.2105181232860494E-2</v>
      </c>
      <c r="RE11" s="326">
        <v>1042361.653</v>
      </c>
      <c r="RF11" s="326">
        <v>1011964.794</v>
      </c>
      <c r="RG11" s="327">
        <v>3.0037466896303801E-2</v>
      </c>
      <c r="RH11" s="326">
        <v>2485829.156</v>
      </c>
      <c r="RI11" s="326">
        <v>2609878.5290000001</v>
      </c>
      <c r="RJ11" s="327">
        <v>-4.7530707510563999E-2</v>
      </c>
      <c r="RK11" s="326">
        <v>209910.55799999999</v>
      </c>
      <c r="RL11" s="326">
        <v>200030.84899999999</v>
      </c>
      <c r="RM11" s="327">
        <v>4.93909266965116E-2</v>
      </c>
      <c r="RN11" s="326">
        <v>1252272.2109999999</v>
      </c>
      <c r="RO11" s="326">
        <v>1211995.6429999999</v>
      </c>
      <c r="RP11" s="327">
        <v>3.3231611212978802E-2</v>
      </c>
      <c r="RQ11" s="326">
        <v>2495708.8650000002</v>
      </c>
      <c r="RR11" s="326">
        <v>2564735.8820000002</v>
      </c>
      <c r="RS11" s="327">
        <v>-2.6913889061423401E-2</v>
      </c>
      <c r="RT11" s="326">
        <v>137955.038</v>
      </c>
      <c r="RU11" s="326">
        <v>206693.728</v>
      </c>
      <c r="RV11" s="327">
        <v>-0.33256301807087202</v>
      </c>
      <c r="RW11" s="326">
        <v>1390227.2490000001</v>
      </c>
      <c r="RX11" s="326">
        <v>1418689.371</v>
      </c>
      <c r="RY11" s="327">
        <v>-2.00622649198661E-2</v>
      </c>
      <c r="RZ11" s="326">
        <v>2426970.1749999998</v>
      </c>
      <c r="SA11" s="326">
        <v>2531916.3130000001</v>
      </c>
      <c r="SB11" s="327">
        <v>-4.1449291772069803E-2</v>
      </c>
      <c r="SC11" s="326">
        <v>116694.829</v>
      </c>
      <c r="SD11" s="326">
        <v>214943.94899999999</v>
      </c>
      <c r="SE11" s="327">
        <v>-0.45709181606224197</v>
      </c>
      <c r="SF11" s="326">
        <v>1506922.078</v>
      </c>
      <c r="SG11" s="326">
        <v>1633633.32</v>
      </c>
      <c r="SH11" s="327">
        <v>-7.7564065600718698E-2</v>
      </c>
      <c r="SI11" s="326">
        <v>2328721.0550000002</v>
      </c>
      <c r="SJ11" s="326">
        <v>2510648.054</v>
      </c>
      <c r="SK11" s="327">
        <v>-7.2462167172396397E-2</v>
      </c>
      <c r="SL11" s="326">
        <v>157509.02600000001</v>
      </c>
      <c r="SM11" s="326">
        <v>188605.27</v>
      </c>
      <c r="SN11" s="327">
        <v>-0.16487473547266199</v>
      </c>
      <c r="SO11" s="326">
        <v>1664431.1040000001</v>
      </c>
      <c r="SP11" s="326">
        <v>1822238.59</v>
      </c>
      <c r="SQ11" s="327">
        <v>-8.6600891269677197E-2</v>
      </c>
      <c r="SR11" s="326">
        <v>2297624.8110000002</v>
      </c>
      <c r="SS11" s="326">
        <v>2478303.4539999999</v>
      </c>
      <c r="ST11" s="327">
        <v>-7.2904164624547102E-2</v>
      </c>
      <c r="SU11" s="326">
        <v>170575.94200000001</v>
      </c>
      <c r="SV11" s="326">
        <v>201924.62299999999</v>
      </c>
      <c r="SW11" s="327">
        <v>-0.155249421958807</v>
      </c>
      <c r="SX11" s="326">
        <v>1835007.0460000001</v>
      </c>
      <c r="SY11" s="326">
        <v>2024163.213</v>
      </c>
      <c r="SZ11" s="327">
        <v>-9.3449068625080206E-2</v>
      </c>
      <c r="TA11" s="326">
        <v>2266276.13</v>
      </c>
      <c r="TB11" s="326">
        <v>2458265.9029999999</v>
      </c>
      <c r="TC11" s="327">
        <v>-7.8099676998204706E-2</v>
      </c>
      <c r="TD11" s="326">
        <v>184815.52299999999</v>
      </c>
      <c r="TE11" s="326">
        <v>224026.25399999999</v>
      </c>
      <c r="TF11" s="327">
        <v>-0.175027392101999</v>
      </c>
      <c r="TG11" s="326">
        <v>2019822.5689999999</v>
      </c>
      <c r="TH11" s="326">
        <v>2248189.4670000002</v>
      </c>
      <c r="TI11" s="327">
        <v>-0.101578137141944</v>
      </c>
      <c r="TJ11" s="326">
        <v>2227065.3990000002</v>
      </c>
      <c r="TK11" s="326">
        <v>2473456.0950000002</v>
      </c>
      <c r="TL11" s="327">
        <v>-9.9613935536623899E-2</v>
      </c>
      <c r="TM11" s="326">
        <v>169188.09899999999</v>
      </c>
      <c r="TN11" s="326">
        <v>207242.83</v>
      </c>
      <c r="TO11" s="327">
        <v>-0.18362387253638701</v>
      </c>
      <c r="TP11" s="326">
        <v>2189010.6680000001</v>
      </c>
      <c r="TQ11" s="326">
        <v>2455432.2969999998</v>
      </c>
      <c r="TR11" s="327">
        <v>-0.10850294236396101</v>
      </c>
      <c r="TS11" s="326">
        <v>2189010.6680000001</v>
      </c>
      <c r="TT11" s="326">
        <v>2455432.2969999998</v>
      </c>
      <c r="TU11" s="327">
        <v>-0.10850294236396101</v>
      </c>
      <c r="TV11" s="326">
        <v>146918.51800000001</v>
      </c>
      <c r="TW11" s="326">
        <v>218650.61199999999</v>
      </c>
      <c r="TX11" s="327">
        <v>-0.328067199738732</v>
      </c>
      <c r="TY11" s="326">
        <v>146918.51800000001</v>
      </c>
      <c r="TZ11" s="326">
        <v>218650.61199999999</v>
      </c>
      <c r="UA11" s="327">
        <v>-0.328067199738732</v>
      </c>
      <c r="UB11" s="326">
        <v>2117278.574</v>
      </c>
      <c r="UC11" s="326">
        <v>2443698.125</v>
      </c>
      <c r="UD11" s="327">
        <v>-0.13357605330241001</v>
      </c>
      <c r="UE11" s="326">
        <v>128349.147</v>
      </c>
      <c r="UF11" s="326">
        <v>212981.81099999999</v>
      </c>
      <c r="UG11" s="327">
        <v>-0.39737038389630402</v>
      </c>
      <c r="UH11" s="326">
        <v>275267.66499999998</v>
      </c>
      <c r="UI11" s="326">
        <v>431632.42300000001</v>
      </c>
      <c r="UJ11" s="327">
        <v>-0.362263698619323</v>
      </c>
      <c r="UK11" s="326">
        <v>2032645.91</v>
      </c>
      <c r="UL11" s="326">
        <v>2446270.7749999999</v>
      </c>
      <c r="UM11" s="327">
        <v>-0.16908384354957601</v>
      </c>
      <c r="UN11" s="326">
        <v>114048.723</v>
      </c>
      <c r="UO11" s="326">
        <v>209060.31</v>
      </c>
      <c r="UP11" s="327">
        <v>-0.454469750858018</v>
      </c>
      <c r="UQ11" s="326">
        <v>389316.38799999998</v>
      </c>
      <c r="UR11" s="326">
        <v>640692.73300000001</v>
      </c>
      <c r="US11" s="327">
        <v>-0.39235086033042299</v>
      </c>
      <c r="UT11" s="326">
        <v>1937634.3230000001</v>
      </c>
      <c r="UU11" s="326">
        <v>2460128.0329999998</v>
      </c>
      <c r="UV11" s="327">
        <v>-0.21238476330959299</v>
      </c>
      <c r="UW11" s="326">
        <v>98923.323999999993</v>
      </c>
      <c r="UX11" s="326">
        <v>199954.57399999999</v>
      </c>
      <c r="UY11" s="327">
        <v>-0.50527101220500203</v>
      </c>
      <c r="UZ11" s="326">
        <v>488239.712</v>
      </c>
      <c r="VA11" s="326">
        <v>840647.30700000003</v>
      </c>
      <c r="VB11" s="327">
        <v>-0.41920980661632001</v>
      </c>
      <c r="VC11" s="326">
        <v>1836603.0730000001</v>
      </c>
      <c r="VD11" s="326">
        <v>2470523.9959999998</v>
      </c>
      <c r="VE11" s="327">
        <v>-0.25659371211385701</v>
      </c>
      <c r="VF11" s="326">
        <v>116066.842</v>
      </c>
      <c r="VG11" s="326">
        <v>201714.34599999999</v>
      </c>
      <c r="VH11" s="327">
        <v>-0.42459798075046201</v>
      </c>
      <c r="VI11" s="326">
        <v>604306.554</v>
      </c>
      <c r="VJ11" s="326">
        <v>1042361.653</v>
      </c>
      <c r="VK11" s="327">
        <v>-0.420252508080322</v>
      </c>
      <c r="VL11" s="326">
        <v>1750955.5689999999</v>
      </c>
      <c r="VM11" s="326">
        <v>2485829.156</v>
      </c>
      <c r="VN11" s="328">
        <v>-0.29562513788457601</v>
      </c>
      <c r="VO11" s="323"/>
    </row>
    <row r="12" spans="1:587">
      <c r="A12" s="180" t="s">
        <v>95</v>
      </c>
      <c r="B12" s="326">
        <v>-1E-3</v>
      </c>
      <c r="C12" s="326">
        <v>-1E-3</v>
      </c>
      <c r="D12" s="327">
        <v>0</v>
      </c>
      <c r="E12" s="326">
        <v>0</v>
      </c>
      <c r="F12" s="326">
        <v>-1E-3</v>
      </c>
      <c r="G12" s="327">
        <v>-1</v>
      </c>
      <c r="H12" s="326">
        <v>0</v>
      </c>
      <c r="I12" s="326">
        <v>-2E-3</v>
      </c>
      <c r="J12" s="327">
        <v>-1</v>
      </c>
      <c r="K12" s="326">
        <v>0</v>
      </c>
      <c r="L12" s="326">
        <v>0</v>
      </c>
      <c r="M12" s="327">
        <v>0</v>
      </c>
      <c r="N12" s="326">
        <v>0</v>
      </c>
      <c r="O12" s="326">
        <v>-1E-3</v>
      </c>
      <c r="P12" s="327">
        <v>-1</v>
      </c>
      <c r="Q12" s="326">
        <v>0</v>
      </c>
      <c r="R12" s="326">
        <v>-2E-3</v>
      </c>
      <c r="S12" s="327">
        <v>-1</v>
      </c>
      <c r="T12" s="326">
        <v>0</v>
      </c>
      <c r="U12" s="326">
        <v>1E-3</v>
      </c>
      <c r="V12" s="327">
        <v>-1</v>
      </c>
      <c r="W12" s="326">
        <v>0</v>
      </c>
      <c r="X12" s="326">
        <v>0</v>
      </c>
      <c r="Y12" s="327">
        <v>0</v>
      </c>
      <c r="Z12" s="326">
        <v>-1E-3</v>
      </c>
      <c r="AA12" s="326">
        <v>-1E-3</v>
      </c>
      <c r="AB12" s="327">
        <v>0</v>
      </c>
      <c r="AC12" s="326">
        <v>-1E-3</v>
      </c>
      <c r="AD12" s="326">
        <v>-1E-3</v>
      </c>
      <c r="AE12" s="327">
        <v>0</v>
      </c>
      <c r="AF12" s="326">
        <v>-1E-3</v>
      </c>
      <c r="AG12" s="326">
        <v>-1E-3</v>
      </c>
      <c r="AH12" s="327">
        <v>0</v>
      </c>
      <c r="AI12" s="326">
        <v>-1E-3</v>
      </c>
      <c r="AJ12" s="326">
        <v>-1E-3</v>
      </c>
      <c r="AK12" s="327">
        <v>0</v>
      </c>
      <c r="AL12" s="326">
        <v>1E-3</v>
      </c>
      <c r="AM12" s="326">
        <v>0</v>
      </c>
      <c r="AN12" s="327">
        <v>0</v>
      </c>
      <c r="AO12" s="326">
        <v>0</v>
      </c>
      <c r="AP12" s="326">
        <v>-1E-3</v>
      </c>
      <c r="AQ12" s="327">
        <v>-1</v>
      </c>
      <c r="AR12" s="326">
        <v>0</v>
      </c>
      <c r="AS12" s="326">
        <v>-1E-3</v>
      </c>
      <c r="AT12" s="327">
        <v>-1</v>
      </c>
      <c r="AU12" s="326">
        <v>-1E-3</v>
      </c>
      <c r="AV12" s="326">
        <v>0</v>
      </c>
      <c r="AW12" s="327">
        <v>0</v>
      </c>
      <c r="AX12" s="326">
        <v>-1E-3</v>
      </c>
      <c r="AY12" s="326">
        <v>-1E-3</v>
      </c>
      <c r="AZ12" s="327">
        <v>0</v>
      </c>
      <c r="BA12" s="326">
        <v>-1E-3</v>
      </c>
      <c r="BB12" s="326">
        <v>-1E-3</v>
      </c>
      <c r="BC12" s="327">
        <v>0</v>
      </c>
      <c r="BD12" s="326">
        <v>0</v>
      </c>
      <c r="BE12" s="326">
        <v>0</v>
      </c>
      <c r="BF12" s="327">
        <v>0</v>
      </c>
      <c r="BG12" s="326">
        <v>-1E-3</v>
      </c>
      <c r="BH12" s="326">
        <v>-1E-3</v>
      </c>
      <c r="BI12" s="327">
        <v>0</v>
      </c>
      <c r="BJ12" s="326">
        <v>-1E-3</v>
      </c>
      <c r="BK12" s="326">
        <v>-1E-3</v>
      </c>
      <c r="BL12" s="327">
        <v>0</v>
      </c>
      <c r="BM12" s="326">
        <v>0</v>
      </c>
      <c r="BN12" s="326">
        <v>0</v>
      </c>
      <c r="BO12" s="327">
        <v>0</v>
      </c>
      <c r="BP12" s="326">
        <v>-1E-3</v>
      </c>
      <c r="BQ12" s="326">
        <v>-1E-3</v>
      </c>
      <c r="BR12" s="327">
        <v>0</v>
      </c>
      <c r="BS12" s="326">
        <v>-1E-3</v>
      </c>
      <c r="BT12" s="326">
        <v>-1E-3</v>
      </c>
      <c r="BU12" s="327">
        <v>0</v>
      </c>
      <c r="BV12" s="326">
        <v>0</v>
      </c>
      <c r="BW12" s="326">
        <v>0</v>
      </c>
      <c r="BX12" s="327">
        <v>0</v>
      </c>
      <c r="BY12" s="326">
        <v>0</v>
      </c>
      <c r="BZ12" s="326">
        <v>0</v>
      </c>
      <c r="CA12" s="327">
        <v>0</v>
      </c>
      <c r="CB12" s="326">
        <v>-1E-3</v>
      </c>
      <c r="CC12" s="326">
        <v>-1E-3</v>
      </c>
      <c r="CD12" s="327">
        <v>0</v>
      </c>
      <c r="CE12" s="326">
        <v>0</v>
      </c>
      <c r="CF12" s="326">
        <v>0</v>
      </c>
      <c r="CG12" s="327">
        <v>0</v>
      </c>
      <c r="CH12" s="326">
        <v>0</v>
      </c>
      <c r="CI12" s="326">
        <v>0</v>
      </c>
      <c r="CJ12" s="327">
        <v>0</v>
      </c>
      <c r="CK12" s="326">
        <v>-1E-3</v>
      </c>
      <c r="CL12" s="326">
        <v>-1E-3</v>
      </c>
      <c r="CM12" s="327">
        <v>0</v>
      </c>
      <c r="CN12" s="326">
        <v>1E-3</v>
      </c>
      <c r="CO12" s="326">
        <v>0</v>
      </c>
      <c r="CP12" s="327">
        <v>0</v>
      </c>
      <c r="CQ12" s="326">
        <v>1E-3</v>
      </c>
      <c r="CR12" s="326">
        <v>0</v>
      </c>
      <c r="CS12" s="327">
        <v>0</v>
      </c>
      <c r="CT12" s="326">
        <v>0</v>
      </c>
      <c r="CU12" s="326">
        <v>-1E-3</v>
      </c>
      <c r="CV12" s="327">
        <v>-1</v>
      </c>
      <c r="CW12" s="326">
        <v>0</v>
      </c>
      <c r="CX12" s="326">
        <v>1E-3</v>
      </c>
      <c r="CY12" s="327">
        <v>-1</v>
      </c>
      <c r="CZ12" s="326">
        <v>1E-3</v>
      </c>
      <c r="DA12" s="326">
        <v>1E-3</v>
      </c>
      <c r="DB12" s="327">
        <v>0</v>
      </c>
      <c r="DC12" s="326">
        <v>-1E-3</v>
      </c>
      <c r="DD12" s="326">
        <v>0</v>
      </c>
      <c r="DE12" s="327">
        <v>0</v>
      </c>
      <c r="DF12" s="326">
        <v>-1E-3</v>
      </c>
      <c r="DG12" s="326">
        <v>-1E-3</v>
      </c>
      <c r="DH12" s="327">
        <v>0</v>
      </c>
      <c r="DI12" s="326">
        <v>0</v>
      </c>
      <c r="DJ12" s="326">
        <v>0</v>
      </c>
      <c r="DK12" s="327">
        <v>0</v>
      </c>
      <c r="DL12" s="326">
        <v>-1E-3</v>
      </c>
      <c r="DM12" s="326">
        <v>0</v>
      </c>
      <c r="DN12" s="327">
        <v>0</v>
      </c>
      <c r="DO12" s="326">
        <v>0</v>
      </c>
      <c r="DP12" s="326">
        <v>0</v>
      </c>
      <c r="DQ12" s="327">
        <v>0</v>
      </c>
      <c r="DR12" s="326">
        <v>0</v>
      </c>
      <c r="DS12" s="326">
        <v>0</v>
      </c>
      <c r="DT12" s="327">
        <v>0</v>
      </c>
      <c r="DU12" s="326">
        <v>0</v>
      </c>
      <c r="DV12" s="326">
        <v>0</v>
      </c>
      <c r="DW12" s="327">
        <v>0</v>
      </c>
      <c r="DX12" s="326">
        <v>0</v>
      </c>
      <c r="DY12" s="326">
        <v>0</v>
      </c>
      <c r="DZ12" s="327">
        <v>0</v>
      </c>
      <c r="EA12" s="326">
        <v>0</v>
      </c>
      <c r="EB12" s="326">
        <v>0</v>
      </c>
      <c r="EC12" s="327">
        <v>0</v>
      </c>
      <c r="ED12" s="326">
        <v>0</v>
      </c>
      <c r="EE12" s="326">
        <v>0</v>
      </c>
      <c r="EF12" s="327">
        <v>0</v>
      </c>
      <c r="EG12" s="326">
        <v>0</v>
      </c>
      <c r="EH12" s="326">
        <v>0</v>
      </c>
      <c r="EI12" s="327">
        <v>0</v>
      </c>
      <c r="EJ12" s="326">
        <v>0</v>
      </c>
      <c r="EK12" s="326">
        <v>0</v>
      </c>
      <c r="EL12" s="327">
        <v>0</v>
      </c>
      <c r="EM12" s="326">
        <v>0</v>
      </c>
      <c r="EN12" s="326">
        <v>0</v>
      </c>
      <c r="EO12" s="327">
        <v>0</v>
      </c>
      <c r="EP12" s="326">
        <v>0</v>
      </c>
      <c r="EQ12" s="326">
        <v>0</v>
      </c>
      <c r="ER12" s="327">
        <v>0</v>
      </c>
      <c r="ES12" s="326">
        <v>0</v>
      </c>
      <c r="ET12" s="326">
        <v>0</v>
      </c>
      <c r="EU12" s="327">
        <v>0</v>
      </c>
      <c r="EV12" s="326">
        <v>0</v>
      </c>
      <c r="EW12" s="326">
        <v>0</v>
      </c>
      <c r="EX12" s="327">
        <v>0</v>
      </c>
      <c r="EY12" s="326">
        <v>0</v>
      </c>
      <c r="EZ12" s="326">
        <v>0</v>
      </c>
      <c r="FA12" s="327">
        <v>0</v>
      </c>
      <c r="FB12" s="326">
        <v>0</v>
      </c>
      <c r="FC12" s="326">
        <v>0</v>
      </c>
      <c r="FD12" s="327">
        <v>0</v>
      </c>
      <c r="FE12" s="326">
        <v>0</v>
      </c>
      <c r="FF12" s="326">
        <v>0</v>
      </c>
      <c r="FG12" s="327">
        <v>0</v>
      </c>
      <c r="FH12" s="326">
        <v>0</v>
      </c>
      <c r="FI12" s="326">
        <v>0</v>
      </c>
      <c r="FJ12" s="327">
        <v>0</v>
      </c>
      <c r="FK12" s="326">
        <v>0</v>
      </c>
      <c r="FL12" s="326">
        <v>0</v>
      </c>
      <c r="FM12" s="327">
        <v>0</v>
      </c>
      <c r="FN12" s="326">
        <v>0</v>
      </c>
      <c r="FO12" s="326">
        <v>0</v>
      </c>
      <c r="FP12" s="327">
        <v>0</v>
      </c>
      <c r="FQ12" s="326">
        <v>0</v>
      </c>
      <c r="FR12" s="326">
        <v>0</v>
      </c>
      <c r="FS12" s="327">
        <v>0</v>
      </c>
      <c r="FT12" s="326">
        <v>0</v>
      </c>
      <c r="FU12" s="326">
        <v>0</v>
      </c>
      <c r="FV12" s="327">
        <v>0</v>
      </c>
      <c r="FW12" s="326">
        <v>0</v>
      </c>
      <c r="FX12" s="326">
        <v>0</v>
      </c>
      <c r="FY12" s="327">
        <v>0</v>
      </c>
      <c r="FZ12" s="326">
        <v>0</v>
      </c>
      <c r="GA12" s="326">
        <v>0</v>
      </c>
      <c r="GB12" s="327">
        <v>0</v>
      </c>
      <c r="GC12" s="326">
        <v>0</v>
      </c>
      <c r="GD12" s="326">
        <v>0</v>
      </c>
      <c r="GE12" s="327">
        <v>0</v>
      </c>
      <c r="GF12" s="326">
        <v>0</v>
      </c>
      <c r="GG12" s="326">
        <v>0</v>
      </c>
      <c r="GH12" s="327">
        <v>0</v>
      </c>
      <c r="GI12" s="326">
        <v>0</v>
      </c>
      <c r="GJ12" s="326">
        <v>0</v>
      </c>
      <c r="GK12" s="327">
        <v>0</v>
      </c>
      <c r="GL12" s="326">
        <v>0</v>
      </c>
      <c r="GM12" s="326">
        <v>0</v>
      </c>
      <c r="GN12" s="327">
        <v>0</v>
      </c>
      <c r="GO12" s="326">
        <v>0</v>
      </c>
      <c r="GP12" s="326">
        <v>0</v>
      </c>
      <c r="GQ12" s="327">
        <v>0</v>
      </c>
      <c r="GR12" s="326">
        <v>0</v>
      </c>
      <c r="GS12" s="326">
        <v>0</v>
      </c>
      <c r="GT12" s="327">
        <v>0</v>
      </c>
      <c r="GU12" s="326">
        <v>0</v>
      </c>
      <c r="GV12" s="326">
        <v>0</v>
      </c>
      <c r="GW12" s="327">
        <v>0</v>
      </c>
      <c r="GX12" s="326">
        <v>0</v>
      </c>
      <c r="GY12" s="326">
        <v>0</v>
      </c>
      <c r="GZ12" s="327">
        <v>0</v>
      </c>
      <c r="HA12" s="326">
        <v>0</v>
      </c>
      <c r="HB12" s="326">
        <v>0</v>
      </c>
      <c r="HC12" s="327">
        <v>0</v>
      </c>
      <c r="HD12" s="326">
        <v>0</v>
      </c>
      <c r="HE12" s="326">
        <v>0</v>
      </c>
      <c r="HF12" s="327">
        <v>0</v>
      </c>
      <c r="HG12" s="326">
        <v>0</v>
      </c>
      <c r="HH12" s="326">
        <v>0</v>
      </c>
      <c r="HI12" s="327">
        <v>0</v>
      </c>
      <c r="HJ12" s="326">
        <v>0</v>
      </c>
      <c r="HK12" s="326">
        <v>0</v>
      </c>
      <c r="HL12" s="327">
        <v>0</v>
      </c>
      <c r="HM12" s="326">
        <v>0</v>
      </c>
      <c r="HN12" s="326">
        <v>0</v>
      </c>
      <c r="HO12" s="327">
        <v>0</v>
      </c>
      <c r="HP12" s="326">
        <v>0</v>
      </c>
      <c r="HQ12" s="326">
        <v>0</v>
      </c>
      <c r="HR12" s="327">
        <v>0</v>
      </c>
      <c r="HS12" s="326">
        <v>0</v>
      </c>
      <c r="HT12" s="326">
        <v>0</v>
      </c>
      <c r="HU12" s="327">
        <v>0</v>
      </c>
      <c r="HV12" s="326">
        <v>0</v>
      </c>
      <c r="HW12" s="326">
        <v>0</v>
      </c>
      <c r="HX12" s="327">
        <v>0</v>
      </c>
      <c r="HY12" s="326">
        <v>0</v>
      </c>
      <c r="HZ12" s="326">
        <v>0</v>
      </c>
      <c r="IA12" s="327">
        <v>0</v>
      </c>
      <c r="IB12" s="326">
        <v>0</v>
      </c>
      <c r="IC12" s="326">
        <v>0</v>
      </c>
      <c r="ID12" s="327">
        <v>0</v>
      </c>
      <c r="IE12" s="326">
        <v>0</v>
      </c>
      <c r="IF12" s="326">
        <v>0</v>
      </c>
      <c r="IG12" s="327">
        <v>0</v>
      </c>
      <c r="IH12" s="326">
        <v>0</v>
      </c>
      <c r="II12" s="326">
        <v>0</v>
      </c>
      <c r="IJ12" s="327">
        <v>0</v>
      </c>
      <c r="IK12" s="326">
        <v>0</v>
      </c>
      <c r="IL12" s="326">
        <v>0</v>
      </c>
      <c r="IM12" s="327">
        <v>0</v>
      </c>
      <c r="IN12" s="326">
        <v>0</v>
      </c>
      <c r="IO12" s="326">
        <v>0</v>
      </c>
      <c r="IP12" s="327">
        <v>0</v>
      </c>
      <c r="IQ12" s="326">
        <v>0</v>
      </c>
      <c r="IR12" s="326">
        <v>0</v>
      </c>
      <c r="IS12" s="327">
        <v>0</v>
      </c>
      <c r="IT12" s="326">
        <v>0</v>
      </c>
      <c r="IU12" s="326">
        <v>0</v>
      </c>
      <c r="IV12" s="327">
        <v>0</v>
      </c>
      <c r="IW12" s="326">
        <v>0</v>
      </c>
      <c r="IX12" s="326">
        <v>0</v>
      </c>
      <c r="IY12" s="327">
        <v>0</v>
      </c>
      <c r="IZ12" s="326">
        <v>0</v>
      </c>
      <c r="JA12" s="326">
        <v>0</v>
      </c>
      <c r="JB12" s="327">
        <v>0</v>
      </c>
      <c r="JC12" s="326">
        <v>0</v>
      </c>
      <c r="JD12" s="326">
        <v>0</v>
      </c>
      <c r="JE12" s="327">
        <v>0</v>
      </c>
      <c r="JF12" s="326">
        <v>0</v>
      </c>
      <c r="JG12" s="326">
        <v>0</v>
      </c>
      <c r="JH12" s="327">
        <v>0</v>
      </c>
      <c r="JI12" s="326">
        <v>0</v>
      </c>
      <c r="JJ12" s="326">
        <v>0</v>
      </c>
      <c r="JK12" s="327">
        <v>0</v>
      </c>
      <c r="JL12" s="326">
        <v>0</v>
      </c>
      <c r="JM12" s="326">
        <v>0</v>
      </c>
      <c r="JN12" s="327">
        <v>0</v>
      </c>
      <c r="JO12" s="326">
        <v>0</v>
      </c>
      <c r="JP12" s="326">
        <v>0</v>
      </c>
      <c r="JQ12" s="327">
        <v>0</v>
      </c>
      <c r="JR12" s="326">
        <v>0</v>
      </c>
      <c r="JS12" s="326">
        <v>0</v>
      </c>
      <c r="JT12" s="327">
        <v>0</v>
      </c>
      <c r="JU12" s="326">
        <v>0</v>
      </c>
      <c r="JV12" s="326">
        <v>0</v>
      </c>
      <c r="JW12" s="327">
        <v>0</v>
      </c>
      <c r="JX12" s="326">
        <v>0</v>
      </c>
      <c r="JY12" s="326">
        <v>0</v>
      </c>
      <c r="JZ12" s="327">
        <v>0</v>
      </c>
      <c r="KA12" s="326">
        <v>0</v>
      </c>
      <c r="KB12" s="326">
        <v>0</v>
      </c>
      <c r="KC12" s="327">
        <v>0</v>
      </c>
      <c r="KD12" s="326">
        <v>0</v>
      </c>
      <c r="KE12" s="326">
        <v>0</v>
      </c>
      <c r="KF12" s="327">
        <v>0</v>
      </c>
      <c r="KG12" s="326">
        <v>0</v>
      </c>
      <c r="KH12" s="326">
        <v>0</v>
      </c>
      <c r="KI12" s="327">
        <v>0</v>
      </c>
      <c r="KJ12" s="326">
        <v>0</v>
      </c>
      <c r="KK12" s="326">
        <v>0</v>
      </c>
      <c r="KL12" s="327">
        <v>0</v>
      </c>
      <c r="KM12" s="326">
        <v>0</v>
      </c>
      <c r="KN12" s="326">
        <v>0</v>
      </c>
      <c r="KO12" s="327">
        <v>0</v>
      </c>
      <c r="KP12" s="326">
        <v>0</v>
      </c>
      <c r="KQ12" s="326">
        <v>0</v>
      </c>
      <c r="KR12" s="327">
        <v>0</v>
      </c>
      <c r="KS12" s="326">
        <v>0</v>
      </c>
      <c r="KT12" s="326">
        <v>0</v>
      </c>
      <c r="KU12" s="327">
        <v>0</v>
      </c>
      <c r="KV12" s="326">
        <v>0</v>
      </c>
      <c r="KW12" s="326">
        <v>0</v>
      </c>
      <c r="KX12" s="327">
        <v>0</v>
      </c>
      <c r="KY12" s="326">
        <v>0</v>
      </c>
      <c r="KZ12" s="326">
        <v>0</v>
      </c>
      <c r="LA12" s="327">
        <v>0</v>
      </c>
      <c r="LB12" s="326">
        <v>0</v>
      </c>
      <c r="LC12" s="326">
        <v>0</v>
      </c>
      <c r="LD12" s="327">
        <v>0</v>
      </c>
      <c r="LE12" s="326">
        <v>0</v>
      </c>
      <c r="LF12" s="326">
        <v>0</v>
      </c>
      <c r="LG12" s="327">
        <v>0</v>
      </c>
      <c r="LH12" s="326">
        <v>0</v>
      </c>
      <c r="LI12" s="326">
        <v>0</v>
      </c>
      <c r="LJ12" s="327">
        <v>0</v>
      </c>
      <c r="LK12" s="326">
        <v>0</v>
      </c>
      <c r="LL12" s="326">
        <v>0</v>
      </c>
      <c r="LM12" s="327">
        <v>0</v>
      </c>
      <c r="LN12" s="326">
        <v>0</v>
      </c>
      <c r="LO12" s="326">
        <v>0</v>
      </c>
      <c r="LP12" s="327">
        <v>0</v>
      </c>
      <c r="LQ12" s="326">
        <v>0</v>
      </c>
      <c r="LR12" s="326">
        <v>0</v>
      </c>
      <c r="LS12" s="327">
        <v>0</v>
      </c>
      <c r="LT12" s="326">
        <v>0</v>
      </c>
      <c r="LU12" s="326">
        <v>0</v>
      </c>
      <c r="LV12" s="327">
        <v>0</v>
      </c>
      <c r="LW12" s="326">
        <v>0</v>
      </c>
      <c r="LX12" s="326">
        <v>0</v>
      </c>
      <c r="LY12" s="327">
        <v>0</v>
      </c>
      <c r="LZ12" s="326">
        <v>0</v>
      </c>
      <c r="MA12" s="326">
        <v>0</v>
      </c>
      <c r="MB12" s="327">
        <v>0</v>
      </c>
      <c r="MC12" s="326">
        <v>0</v>
      </c>
      <c r="MD12" s="326">
        <v>0</v>
      </c>
      <c r="ME12" s="327">
        <v>0</v>
      </c>
      <c r="MF12" s="326">
        <v>0</v>
      </c>
      <c r="MG12" s="326">
        <v>0</v>
      </c>
      <c r="MH12" s="327">
        <v>0</v>
      </c>
      <c r="MI12" s="326">
        <v>0</v>
      </c>
      <c r="MJ12" s="326">
        <v>0</v>
      </c>
      <c r="MK12" s="327">
        <v>0</v>
      </c>
      <c r="ML12" s="326">
        <v>0</v>
      </c>
      <c r="MM12" s="326">
        <v>0</v>
      </c>
      <c r="MN12" s="327">
        <v>0</v>
      </c>
      <c r="MO12" s="326">
        <v>0</v>
      </c>
      <c r="MP12" s="326">
        <v>0</v>
      </c>
      <c r="MQ12" s="327">
        <v>0</v>
      </c>
      <c r="MR12" s="326">
        <v>0</v>
      </c>
      <c r="MS12" s="326">
        <v>0</v>
      </c>
      <c r="MT12" s="327">
        <v>0</v>
      </c>
      <c r="MU12" s="326">
        <v>0</v>
      </c>
      <c r="MV12" s="326">
        <v>0</v>
      </c>
      <c r="MW12" s="327">
        <v>0</v>
      </c>
      <c r="MX12" s="326">
        <v>0</v>
      </c>
      <c r="MY12" s="326">
        <v>0</v>
      </c>
      <c r="MZ12" s="327">
        <v>0</v>
      </c>
      <c r="NA12" s="326">
        <v>0</v>
      </c>
      <c r="NB12" s="326">
        <v>0</v>
      </c>
      <c r="NC12" s="327">
        <v>0</v>
      </c>
      <c r="ND12" s="326">
        <v>0</v>
      </c>
      <c r="NE12" s="326">
        <v>0</v>
      </c>
      <c r="NF12" s="327">
        <v>0</v>
      </c>
      <c r="NG12" s="326">
        <v>0</v>
      </c>
      <c r="NH12" s="326">
        <v>0</v>
      </c>
      <c r="NI12" s="327">
        <v>0</v>
      </c>
      <c r="NJ12" s="326">
        <v>0</v>
      </c>
      <c r="NK12" s="326">
        <v>0</v>
      </c>
      <c r="NL12" s="327">
        <v>0</v>
      </c>
      <c r="NM12" s="326">
        <v>0</v>
      </c>
      <c r="NN12" s="326">
        <v>0</v>
      </c>
      <c r="NO12" s="327">
        <v>0</v>
      </c>
      <c r="NP12" s="326">
        <v>0</v>
      </c>
      <c r="NQ12" s="326">
        <v>0</v>
      </c>
      <c r="NR12" s="327">
        <v>0</v>
      </c>
      <c r="NS12" s="326">
        <v>0</v>
      </c>
      <c r="NT12" s="326">
        <v>0</v>
      </c>
      <c r="NU12" s="327">
        <v>0</v>
      </c>
      <c r="NV12" s="326">
        <v>0</v>
      </c>
      <c r="NW12" s="326">
        <v>0</v>
      </c>
      <c r="NX12" s="327">
        <v>0</v>
      </c>
      <c r="NY12" s="326">
        <v>0</v>
      </c>
      <c r="NZ12" s="326">
        <v>0</v>
      </c>
      <c r="OA12" s="327">
        <v>0</v>
      </c>
      <c r="OB12" s="326">
        <v>0</v>
      </c>
      <c r="OC12" s="326">
        <v>0</v>
      </c>
      <c r="OD12" s="327">
        <v>0</v>
      </c>
      <c r="OE12" s="326">
        <v>0</v>
      </c>
      <c r="OF12" s="326">
        <v>0</v>
      </c>
      <c r="OG12" s="327">
        <v>0</v>
      </c>
      <c r="OH12" s="326">
        <v>0</v>
      </c>
      <c r="OI12" s="326">
        <v>0</v>
      </c>
      <c r="OJ12" s="327">
        <v>0</v>
      </c>
      <c r="OK12" s="326">
        <v>0</v>
      </c>
      <c r="OL12" s="326">
        <v>0</v>
      </c>
      <c r="OM12" s="327">
        <v>0</v>
      </c>
      <c r="ON12" s="326">
        <v>0</v>
      </c>
      <c r="OO12" s="326">
        <v>0</v>
      </c>
      <c r="OP12" s="327">
        <v>0</v>
      </c>
      <c r="OQ12" s="326">
        <v>0</v>
      </c>
      <c r="OR12" s="326">
        <v>0</v>
      </c>
      <c r="OS12" s="327">
        <v>0</v>
      </c>
      <c r="OT12" s="326">
        <v>0</v>
      </c>
      <c r="OU12" s="326">
        <v>0</v>
      </c>
      <c r="OV12" s="327">
        <v>0</v>
      </c>
      <c r="OW12" s="326">
        <v>0</v>
      </c>
      <c r="OX12" s="326">
        <v>0</v>
      </c>
      <c r="OY12" s="327">
        <v>0</v>
      </c>
      <c r="OZ12" s="326">
        <v>0</v>
      </c>
      <c r="PA12" s="326">
        <v>0</v>
      </c>
      <c r="PB12" s="327">
        <v>0</v>
      </c>
      <c r="PC12" s="326">
        <v>0</v>
      </c>
      <c r="PD12" s="326">
        <v>0</v>
      </c>
      <c r="PE12" s="327">
        <v>0</v>
      </c>
      <c r="PF12" s="326">
        <v>0</v>
      </c>
      <c r="PG12" s="326">
        <v>0</v>
      </c>
      <c r="PH12" s="327">
        <v>0</v>
      </c>
      <c r="PI12" s="326">
        <v>0</v>
      </c>
      <c r="PJ12" s="326">
        <v>0</v>
      </c>
      <c r="PK12" s="327">
        <v>0</v>
      </c>
      <c r="PL12" s="326">
        <v>0</v>
      </c>
      <c r="PM12" s="326">
        <v>0</v>
      </c>
      <c r="PN12" s="327">
        <v>0</v>
      </c>
      <c r="PO12" s="326">
        <v>0</v>
      </c>
      <c r="PP12" s="326">
        <v>0</v>
      </c>
      <c r="PQ12" s="327">
        <v>0</v>
      </c>
      <c r="PR12" s="326">
        <v>0</v>
      </c>
      <c r="PS12" s="326">
        <v>0</v>
      </c>
      <c r="PT12" s="327">
        <v>0</v>
      </c>
      <c r="PU12" s="326">
        <v>0</v>
      </c>
      <c r="PV12" s="326">
        <v>0</v>
      </c>
      <c r="PW12" s="327">
        <v>0</v>
      </c>
      <c r="PX12" s="326">
        <v>0</v>
      </c>
      <c r="PY12" s="326">
        <v>0</v>
      </c>
      <c r="PZ12" s="327">
        <v>0</v>
      </c>
      <c r="QA12" s="326">
        <v>0</v>
      </c>
      <c r="QB12" s="326">
        <v>0</v>
      </c>
      <c r="QC12" s="327">
        <v>0</v>
      </c>
      <c r="QD12" s="326">
        <v>0</v>
      </c>
      <c r="QE12" s="326">
        <v>0</v>
      </c>
      <c r="QF12" s="327">
        <v>0</v>
      </c>
      <c r="QG12" s="326">
        <v>0</v>
      </c>
      <c r="QH12" s="326">
        <v>0</v>
      </c>
      <c r="QI12" s="327">
        <v>0</v>
      </c>
      <c r="QJ12" s="326">
        <v>0</v>
      </c>
      <c r="QK12" s="326">
        <v>0</v>
      </c>
      <c r="QL12" s="327">
        <v>0</v>
      </c>
      <c r="QM12" s="326">
        <v>0</v>
      </c>
      <c r="QN12" s="326">
        <v>0</v>
      </c>
      <c r="QO12" s="327">
        <v>0</v>
      </c>
      <c r="QP12" s="326">
        <v>0</v>
      </c>
      <c r="QQ12" s="326">
        <v>0</v>
      </c>
      <c r="QR12" s="327">
        <v>0</v>
      </c>
      <c r="QS12" s="326">
        <v>0</v>
      </c>
      <c r="QT12" s="326">
        <v>0</v>
      </c>
      <c r="QU12" s="327">
        <v>0</v>
      </c>
      <c r="QV12" s="326">
        <v>0</v>
      </c>
      <c r="QW12" s="326">
        <v>0</v>
      </c>
      <c r="QX12" s="327">
        <v>0</v>
      </c>
      <c r="QY12" s="326">
        <v>0</v>
      </c>
      <c r="QZ12" s="326">
        <v>0</v>
      </c>
      <c r="RA12" s="327">
        <v>0</v>
      </c>
      <c r="RB12" s="326">
        <v>0</v>
      </c>
      <c r="RC12" s="326">
        <v>0</v>
      </c>
      <c r="RD12" s="327">
        <v>0</v>
      </c>
      <c r="RE12" s="326">
        <v>0</v>
      </c>
      <c r="RF12" s="326">
        <v>0</v>
      </c>
      <c r="RG12" s="327">
        <v>0</v>
      </c>
      <c r="RH12" s="326">
        <v>0</v>
      </c>
      <c r="RI12" s="326">
        <v>0</v>
      </c>
      <c r="RJ12" s="327">
        <v>0</v>
      </c>
      <c r="RK12" s="326">
        <v>0</v>
      </c>
      <c r="RL12" s="326">
        <v>0</v>
      </c>
      <c r="RM12" s="327">
        <v>0</v>
      </c>
      <c r="RN12" s="326">
        <v>0</v>
      </c>
      <c r="RO12" s="326">
        <v>0</v>
      </c>
      <c r="RP12" s="327">
        <v>0</v>
      </c>
      <c r="RQ12" s="326">
        <v>0</v>
      </c>
      <c r="RR12" s="326">
        <v>0</v>
      </c>
      <c r="RS12" s="327">
        <v>0</v>
      </c>
      <c r="RT12" s="326">
        <v>0</v>
      </c>
      <c r="RU12" s="326">
        <v>0</v>
      </c>
      <c r="RV12" s="327">
        <v>0</v>
      </c>
      <c r="RW12" s="326">
        <v>0</v>
      </c>
      <c r="RX12" s="326">
        <v>0</v>
      </c>
      <c r="RY12" s="327">
        <v>0</v>
      </c>
      <c r="RZ12" s="326">
        <v>0</v>
      </c>
      <c r="SA12" s="326">
        <v>0</v>
      </c>
      <c r="SB12" s="327">
        <v>0</v>
      </c>
      <c r="SC12" s="326">
        <v>0</v>
      </c>
      <c r="SD12" s="326">
        <v>0</v>
      </c>
      <c r="SE12" s="327">
        <v>0</v>
      </c>
      <c r="SF12" s="326">
        <v>0</v>
      </c>
      <c r="SG12" s="326">
        <v>0</v>
      </c>
      <c r="SH12" s="327">
        <v>0</v>
      </c>
      <c r="SI12" s="326">
        <v>0</v>
      </c>
      <c r="SJ12" s="326">
        <v>0</v>
      </c>
      <c r="SK12" s="327">
        <v>0</v>
      </c>
      <c r="SL12" s="326">
        <v>0</v>
      </c>
      <c r="SM12" s="326">
        <v>0</v>
      </c>
      <c r="SN12" s="327">
        <v>0</v>
      </c>
      <c r="SO12" s="326">
        <v>0</v>
      </c>
      <c r="SP12" s="326">
        <v>0</v>
      </c>
      <c r="SQ12" s="327">
        <v>0</v>
      </c>
      <c r="SR12" s="326">
        <v>0</v>
      </c>
      <c r="SS12" s="326">
        <v>0</v>
      </c>
      <c r="ST12" s="327">
        <v>0</v>
      </c>
      <c r="SU12" s="326">
        <v>0</v>
      </c>
      <c r="SV12" s="326">
        <v>0</v>
      </c>
      <c r="SW12" s="327">
        <v>0</v>
      </c>
      <c r="SX12" s="326">
        <v>0</v>
      </c>
      <c r="SY12" s="326">
        <v>0</v>
      </c>
      <c r="SZ12" s="327">
        <v>0</v>
      </c>
      <c r="TA12" s="326">
        <v>0</v>
      </c>
      <c r="TB12" s="326">
        <v>0</v>
      </c>
      <c r="TC12" s="327">
        <v>0</v>
      </c>
      <c r="TD12" s="326">
        <v>0</v>
      </c>
      <c r="TE12" s="326">
        <v>0</v>
      </c>
      <c r="TF12" s="327">
        <v>0</v>
      </c>
      <c r="TG12" s="326">
        <v>0</v>
      </c>
      <c r="TH12" s="326">
        <v>0</v>
      </c>
      <c r="TI12" s="327">
        <v>0</v>
      </c>
      <c r="TJ12" s="326">
        <v>0</v>
      </c>
      <c r="TK12" s="326">
        <v>0</v>
      </c>
      <c r="TL12" s="327">
        <v>0</v>
      </c>
      <c r="TM12" s="326">
        <v>0</v>
      </c>
      <c r="TN12" s="326">
        <v>0</v>
      </c>
      <c r="TO12" s="327">
        <v>0</v>
      </c>
      <c r="TP12" s="326">
        <v>0</v>
      </c>
      <c r="TQ12" s="326">
        <v>0</v>
      </c>
      <c r="TR12" s="327">
        <v>0</v>
      </c>
      <c r="TS12" s="326">
        <v>0</v>
      </c>
      <c r="TT12" s="326">
        <v>0</v>
      </c>
      <c r="TU12" s="327">
        <v>0</v>
      </c>
      <c r="TV12" s="326">
        <v>0</v>
      </c>
      <c r="TW12" s="326">
        <v>0</v>
      </c>
      <c r="TX12" s="327">
        <v>0</v>
      </c>
      <c r="TY12" s="326">
        <v>0</v>
      </c>
      <c r="TZ12" s="326">
        <v>0</v>
      </c>
      <c r="UA12" s="327">
        <v>0</v>
      </c>
      <c r="UB12" s="326">
        <v>0</v>
      </c>
      <c r="UC12" s="326">
        <v>0</v>
      </c>
      <c r="UD12" s="327">
        <v>0</v>
      </c>
      <c r="UE12" s="326">
        <v>0</v>
      </c>
      <c r="UF12" s="326">
        <v>0</v>
      </c>
      <c r="UG12" s="327">
        <v>0</v>
      </c>
      <c r="UH12" s="326">
        <v>0</v>
      </c>
      <c r="UI12" s="326">
        <v>0</v>
      </c>
      <c r="UJ12" s="327">
        <v>0</v>
      </c>
      <c r="UK12" s="326">
        <v>0</v>
      </c>
      <c r="UL12" s="326">
        <v>0</v>
      </c>
      <c r="UM12" s="327">
        <v>0</v>
      </c>
      <c r="UN12" s="326">
        <v>0</v>
      </c>
      <c r="UO12" s="326">
        <v>0</v>
      </c>
      <c r="UP12" s="327">
        <v>0</v>
      </c>
      <c r="UQ12" s="326">
        <v>0</v>
      </c>
      <c r="UR12" s="326">
        <v>0</v>
      </c>
      <c r="US12" s="327">
        <v>0</v>
      </c>
      <c r="UT12" s="326">
        <v>0</v>
      </c>
      <c r="UU12" s="326">
        <v>0</v>
      </c>
      <c r="UV12" s="327">
        <v>0</v>
      </c>
      <c r="UW12" s="326">
        <v>0</v>
      </c>
      <c r="UX12" s="326">
        <v>0</v>
      </c>
      <c r="UY12" s="327">
        <v>0</v>
      </c>
      <c r="UZ12" s="326">
        <v>0</v>
      </c>
      <c r="VA12" s="326">
        <v>0</v>
      </c>
      <c r="VB12" s="327">
        <v>0</v>
      </c>
      <c r="VC12" s="326">
        <v>0</v>
      </c>
      <c r="VD12" s="326">
        <v>0</v>
      </c>
      <c r="VE12" s="327">
        <v>0</v>
      </c>
      <c r="VF12" s="326">
        <v>0</v>
      </c>
      <c r="VG12" s="326">
        <v>0</v>
      </c>
      <c r="VH12" s="327">
        <v>0</v>
      </c>
      <c r="VI12" s="326">
        <v>0</v>
      </c>
      <c r="VJ12" s="326">
        <v>0</v>
      </c>
      <c r="VK12" s="327">
        <v>0</v>
      </c>
      <c r="VL12" s="326">
        <v>0</v>
      </c>
      <c r="VM12" s="326">
        <v>0</v>
      </c>
      <c r="VN12" s="328">
        <v>0</v>
      </c>
      <c r="VO12" s="323"/>
    </row>
    <row r="13" spans="1:587">
      <c r="A13" s="180" t="s">
        <v>11</v>
      </c>
      <c r="B13" s="326">
        <v>3899400.517</v>
      </c>
      <c r="C13" s="326">
        <v>1968425.3319999999</v>
      </c>
      <c r="D13" s="327">
        <v>0.98097456561283503</v>
      </c>
      <c r="E13" s="326">
        <v>14394517.779999999</v>
      </c>
      <c r="F13" s="326">
        <v>8622483.7019999996</v>
      </c>
      <c r="G13" s="327">
        <v>0.66941664113104304</v>
      </c>
      <c r="H13" s="326">
        <v>32174957.147</v>
      </c>
      <c r="I13" s="326">
        <v>33602967.071000002</v>
      </c>
      <c r="J13" s="327">
        <v>-4.2496542670852497E-2</v>
      </c>
      <c r="K13" s="326">
        <v>5107455.2829999998</v>
      </c>
      <c r="L13" s="326">
        <v>2180126.7059999998</v>
      </c>
      <c r="M13" s="327">
        <v>1.3427332314876901</v>
      </c>
      <c r="N13" s="326">
        <v>19501973.063000001</v>
      </c>
      <c r="O13" s="326">
        <v>10802610.408</v>
      </c>
      <c r="P13" s="327">
        <v>0.80530189708198596</v>
      </c>
      <c r="Q13" s="326">
        <v>35102285.723999999</v>
      </c>
      <c r="R13" s="326">
        <v>32614087.668000001</v>
      </c>
      <c r="S13" s="327">
        <v>7.6292125088059604E-2</v>
      </c>
      <c r="T13" s="326">
        <v>6956626.2460000003</v>
      </c>
      <c r="U13" s="326">
        <v>2229279.3870000001</v>
      </c>
      <c r="V13" s="327">
        <v>2.1205717356772</v>
      </c>
      <c r="W13" s="326">
        <v>26458599.309</v>
      </c>
      <c r="X13" s="326">
        <v>13031889.795</v>
      </c>
      <c r="Y13" s="327">
        <v>1.0302964286232299</v>
      </c>
      <c r="Z13" s="326">
        <v>39829632.582999997</v>
      </c>
      <c r="AA13" s="326">
        <v>31107461.149</v>
      </c>
      <c r="AB13" s="327">
        <v>0.28038840560539902</v>
      </c>
      <c r="AC13" s="326">
        <v>7016574.6320000002</v>
      </c>
      <c r="AD13" s="326">
        <v>2663006.1409999998</v>
      </c>
      <c r="AE13" s="327">
        <v>1.6348323137419301</v>
      </c>
      <c r="AF13" s="326">
        <v>33475173.941</v>
      </c>
      <c r="AG13" s="326">
        <v>15694895.936000001</v>
      </c>
      <c r="AH13" s="327">
        <v>1.1328700793878299</v>
      </c>
      <c r="AI13" s="326">
        <v>44183201.074000001</v>
      </c>
      <c r="AJ13" s="326">
        <v>30316051.261999998</v>
      </c>
      <c r="AK13" s="327">
        <v>0.45741939450346403</v>
      </c>
      <c r="AL13" s="326">
        <v>5427265.1390000004</v>
      </c>
      <c r="AM13" s="326">
        <v>2148659.2919999999</v>
      </c>
      <c r="AN13" s="327">
        <v>1.52588447093826</v>
      </c>
      <c r="AO13" s="326">
        <v>38902439.079999998</v>
      </c>
      <c r="AP13" s="326">
        <v>17843555.228</v>
      </c>
      <c r="AQ13" s="327">
        <v>1.18019551501455</v>
      </c>
      <c r="AR13" s="326">
        <v>47461806.920999996</v>
      </c>
      <c r="AS13" s="326">
        <v>29266785.769000001</v>
      </c>
      <c r="AT13" s="327">
        <v>0.62169523143441796</v>
      </c>
      <c r="AU13" s="326">
        <v>5623026.1040000003</v>
      </c>
      <c r="AV13" s="326">
        <v>2501819.3909999998</v>
      </c>
      <c r="AW13" s="327">
        <v>1.2475747546878</v>
      </c>
      <c r="AX13" s="326">
        <v>44525465.184</v>
      </c>
      <c r="AY13" s="326">
        <v>20345374.618999999</v>
      </c>
      <c r="AZ13" s="327">
        <v>1.1884809701375001</v>
      </c>
      <c r="BA13" s="326">
        <v>50583013.634000003</v>
      </c>
      <c r="BB13" s="326">
        <v>27919919.690000001</v>
      </c>
      <c r="BC13" s="327">
        <v>0.81171773399180602</v>
      </c>
      <c r="BD13" s="326">
        <v>3859056.5049999999</v>
      </c>
      <c r="BE13" s="326">
        <v>3160857.5320000001</v>
      </c>
      <c r="BF13" s="327">
        <v>0.22088909921802799</v>
      </c>
      <c r="BG13" s="326">
        <v>48384521.689000003</v>
      </c>
      <c r="BH13" s="326">
        <v>23506232.151000001</v>
      </c>
      <c r="BI13" s="327">
        <v>1.05836994113672</v>
      </c>
      <c r="BJ13" s="326">
        <v>51281212.607000001</v>
      </c>
      <c r="BK13" s="326">
        <v>26534344.581999999</v>
      </c>
      <c r="BL13" s="327">
        <v>0.93263536050509599</v>
      </c>
      <c r="BM13" s="326">
        <v>2755552.9339999999</v>
      </c>
      <c r="BN13" s="326">
        <v>2896690.9180000001</v>
      </c>
      <c r="BO13" s="327">
        <v>-4.8723867335299903E-2</v>
      </c>
      <c r="BP13" s="326">
        <v>51140074.623000003</v>
      </c>
      <c r="BQ13" s="326">
        <v>26402923.068999998</v>
      </c>
      <c r="BR13" s="327">
        <v>0.93690957964590704</v>
      </c>
      <c r="BS13" s="326">
        <v>51140074.623000003</v>
      </c>
      <c r="BT13" s="326">
        <v>26402923.068999998</v>
      </c>
      <c r="BU13" s="327">
        <v>0.93690957964590704</v>
      </c>
      <c r="BV13" s="326">
        <v>3272278.1949999998</v>
      </c>
      <c r="BW13" s="326">
        <v>3198741.031</v>
      </c>
      <c r="BX13" s="327">
        <v>2.2989408422666401E-2</v>
      </c>
      <c r="BY13" s="326">
        <v>3272278.1949999998</v>
      </c>
      <c r="BZ13" s="326">
        <v>3198741.031</v>
      </c>
      <c r="CA13" s="327">
        <v>2.2989408422666401E-2</v>
      </c>
      <c r="CB13" s="326">
        <v>51213611.787</v>
      </c>
      <c r="CC13" s="326">
        <v>27347031.730999999</v>
      </c>
      <c r="CD13" s="327">
        <v>0.87273018478803899</v>
      </c>
      <c r="CE13" s="326">
        <v>2388423.4709999999</v>
      </c>
      <c r="CF13" s="326">
        <v>2453214.1340000001</v>
      </c>
      <c r="CG13" s="327">
        <v>-2.6410520835520399E-2</v>
      </c>
      <c r="CH13" s="326">
        <v>5660701.6660000002</v>
      </c>
      <c r="CI13" s="326">
        <v>5651955.165</v>
      </c>
      <c r="CJ13" s="327">
        <v>1.5475177606084499E-3</v>
      </c>
      <c r="CK13" s="326">
        <v>51148821.123999998</v>
      </c>
      <c r="CL13" s="326">
        <v>27849521.664000001</v>
      </c>
      <c r="CM13" s="327">
        <v>0.83661399075726695</v>
      </c>
      <c r="CN13" s="326">
        <v>1386628.2420000001</v>
      </c>
      <c r="CO13" s="326">
        <v>2128911.5759999999</v>
      </c>
      <c r="CP13" s="327">
        <v>-0.34866799653307901</v>
      </c>
      <c r="CQ13" s="326">
        <v>7047329.9079999998</v>
      </c>
      <c r="CR13" s="326">
        <v>7780866.7410000004</v>
      </c>
      <c r="CS13" s="327">
        <v>-9.4274437208228798E-2</v>
      </c>
      <c r="CT13" s="326">
        <v>50406537.789999999</v>
      </c>
      <c r="CU13" s="326">
        <v>28730392.645</v>
      </c>
      <c r="CV13" s="327">
        <v>0.75446741758234703</v>
      </c>
      <c r="CW13" s="326">
        <v>1731045.4140000001</v>
      </c>
      <c r="CX13" s="326">
        <v>2714250.5219999999</v>
      </c>
      <c r="CY13" s="327">
        <v>-0.36223815746953397</v>
      </c>
      <c r="CZ13" s="326">
        <v>8778375.3220000006</v>
      </c>
      <c r="DA13" s="326">
        <v>10495117.263</v>
      </c>
      <c r="DB13" s="327">
        <v>-0.16357529868220599</v>
      </c>
      <c r="DC13" s="326">
        <v>49423332.681999996</v>
      </c>
      <c r="DD13" s="326">
        <v>30243981.962000001</v>
      </c>
      <c r="DE13" s="327">
        <v>0.63415428378769201</v>
      </c>
      <c r="DF13" s="326">
        <v>2018172.166</v>
      </c>
      <c r="DG13" s="326">
        <v>3899400.517</v>
      </c>
      <c r="DH13" s="327">
        <v>-0.48244040149210499</v>
      </c>
      <c r="DI13" s="326">
        <v>10796547.488</v>
      </c>
      <c r="DJ13" s="326">
        <v>14394517.779999999</v>
      </c>
      <c r="DK13" s="327">
        <v>-0.24995420805267199</v>
      </c>
      <c r="DL13" s="326">
        <v>47542104.331</v>
      </c>
      <c r="DM13" s="326">
        <v>32174957.147</v>
      </c>
      <c r="DN13" s="327">
        <v>0.47761204820851899</v>
      </c>
      <c r="DO13" s="326">
        <v>0</v>
      </c>
      <c r="DP13" s="326">
        <v>0</v>
      </c>
      <c r="DQ13" s="327">
        <v>0</v>
      </c>
      <c r="DR13" s="326">
        <v>0</v>
      </c>
      <c r="DS13" s="326">
        <v>0</v>
      </c>
      <c r="DT13" s="327">
        <v>0</v>
      </c>
      <c r="DU13" s="326">
        <v>0</v>
      </c>
      <c r="DV13" s="326">
        <v>0</v>
      </c>
      <c r="DW13" s="327">
        <v>0</v>
      </c>
      <c r="DX13" s="326">
        <v>0</v>
      </c>
      <c r="DY13" s="326">
        <v>0</v>
      </c>
      <c r="DZ13" s="327">
        <v>0</v>
      </c>
      <c r="EA13" s="326">
        <v>0</v>
      </c>
      <c r="EB13" s="326">
        <v>0</v>
      </c>
      <c r="EC13" s="327">
        <v>0</v>
      </c>
      <c r="ED13" s="326">
        <v>0</v>
      </c>
      <c r="EE13" s="326">
        <v>0</v>
      </c>
      <c r="EF13" s="327">
        <v>0</v>
      </c>
      <c r="EG13" s="326">
        <v>0</v>
      </c>
      <c r="EH13" s="326">
        <v>0</v>
      </c>
      <c r="EI13" s="327">
        <v>0</v>
      </c>
      <c r="EJ13" s="326">
        <v>0</v>
      </c>
      <c r="EK13" s="326">
        <v>0</v>
      </c>
      <c r="EL13" s="327">
        <v>0</v>
      </c>
      <c r="EM13" s="326">
        <v>0</v>
      </c>
      <c r="EN13" s="326">
        <v>0</v>
      </c>
      <c r="EO13" s="327">
        <v>0</v>
      </c>
      <c r="EP13" s="326">
        <v>0</v>
      </c>
      <c r="EQ13" s="326">
        <v>0</v>
      </c>
      <c r="ER13" s="327">
        <v>0</v>
      </c>
      <c r="ES13" s="326">
        <v>0</v>
      </c>
      <c r="ET13" s="326">
        <v>0</v>
      </c>
      <c r="EU13" s="327">
        <v>0</v>
      </c>
      <c r="EV13" s="326">
        <v>0</v>
      </c>
      <c r="EW13" s="326">
        <v>0</v>
      </c>
      <c r="EX13" s="327">
        <v>0</v>
      </c>
      <c r="EY13" s="326">
        <v>0</v>
      </c>
      <c r="EZ13" s="326">
        <v>0</v>
      </c>
      <c r="FA13" s="327">
        <v>0</v>
      </c>
      <c r="FB13" s="326">
        <v>0</v>
      </c>
      <c r="FC13" s="326">
        <v>0</v>
      </c>
      <c r="FD13" s="327">
        <v>0</v>
      </c>
      <c r="FE13" s="326">
        <v>0</v>
      </c>
      <c r="FF13" s="326">
        <v>0</v>
      </c>
      <c r="FG13" s="327">
        <v>0</v>
      </c>
      <c r="FH13" s="326">
        <v>0</v>
      </c>
      <c r="FI13" s="326">
        <v>0</v>
      </c>
      <c r="FJ13" s="327">
        <v>0</v>
      </c>
      <c r="FK13" s="326">
        <v>0</v>
      </c>
      <c r="FL13" s="326">
        <v>0</v>
      </c>
      <c r="FM13" s="327">
        <v>0</v>
      </c>
      <c r="FN13" s="326">
        <v>0</v>
      </c>
      <c r="FO13" s="326">
        <v>0</v>
      </c>
      <c r="FP13" s="327">
        <v>0</v>
      </c>
      <c r="FQ13" s="326">
        <v>0</v>
      </c>
      <c r="FR13" s="326">
        <v>0</v>
      </c>
      <c r="FS13" s="327">
        <v>0</v>
      </c>
      <c r="FT13" s="326">
        <v>0</v>
      </c>
      <c r="FU13" s="326">
        <v>0</v>
      </c>
      <c r="FV13" s="327">
        <v>0</v>
      </c>
      <c r="FW13" s="326">
        <v>0</v>
      </c>
      <c r="FX13" s="326">
        <v>0</v>
      </c>
      <c r="FY13" s="327">
        <v>0</v>
      </c>
      <c r="FZ13" s="326">
        <v>0</v>
      </c>
      <c r="GA13" s="326">
        <v>0</v>
      </c>
      <c r="GB13" s="327">
        <v>0</v>
      </c>
      <c r="GC13" s="326">
        <v>0</v>
      </c>
      <c r="GD13" s="326">
        <v>0</v>
      </c>
      <c r="GE13" s="327">
        <v>0</v>
      </c>
      <c r="GF13" s="326">
        <v>0</v>
      </c>
      <c r="GG13" s="326">
        <v>0</v>
      </c>
      <c r="GH13" s="327">
        <v>0</v>
      </c>
      <c r="GI13" s="326">
        <v>0</v>
      </c>
      <c r="GJ13" s="326">
        <v>0</v>
      </c>
      <c r="GK13" s="327">
        <v>0</v>
      </c>
      <c r="GL13" s="326">
        <v>0</v>
      </c>
      <c r="GM13" s="326">
        <v>0</v>
      </c>
      <c r="GN13" s="327">
        <v>0</v>
      </c>
      <c r="GO13" s="326">
        <v>0</v>
      </c>
      <c r="GP13" s="326">
        <v>0</v>
      </c>
      <c r="GQ13" s="327">
        <v>0</v>
      </c>
      <c r="GR13" s="326">
        <v>0</v>
      </c>
      <c r="GS13" s="326">
        <v>0</v>
      </c>
      <c r="GT13" s="327">
        <v>0</v>
      </c>
      <c r="GU13" s="326">
        <v>0</v>
      </c>
      <c r="GV13" s="326">
        <v>0</v>
      </c>
      <c r="GW13" s="327">
        <v>0</v>
      </c>
      <c r="GX13" s="326">
        <v>0</v>
      </c>
      <c r="GY13" s="326">
        <v>0</v>
      </c>
      <c r="GZ13" s="327">
        <v>0</v>
      </c>
      <c r="HA13" s="326">
        <v>0</v>
      </c>
      <c r="HB13" s="326">
        <v>0</v>
      </c>
      <c r="HC13" s="327">
        <v>0</v>
      </c>
      <c r="HD13" s="326">
        <v>0</v>
      </c>
      <c r="HE13" s="326">
        <v>0</v>
      </c>
      <c r="HF13" s="327">
        <v>0</v>
      </c>
      <c r="HG13" s="326">
        <v>0</v>
      </c>
      <c r="HH13" s="326">
        <v>0</v>
      </c>
      <c r="HI13" s="327">
        <v>0</v>
      </c>
      <c r="HJ13" s="326">
        <v>0</v>
      </c>
      <c r="HK13" s="326">
        <v>0</v>
      </c>
      <c r="HL13" s="327">
        <v>0</v>
      </c>
      <c r="HM13" s="326">
        <v>0</v>
      </c>
      <c r="HN13" s="326">
        <v>0</v>
      </c>
      <c r="HO13" s="327">
        <v>0</v>
      </c>
      <c r="HP13" s="326">
        <v>0</v>
      </c>
      <c r="HQ13" s="326">
        <v>0</v>
      </c>
      <c r="HR13" s="327">
        <v>0</v>
      </c>
      <c r="HS13" s="326">
        <v>0</v>
      </c>
      <c r="HT13" s="326">
        <v>0</v>
      </c>
      <c r="HU13" s="327">
        <v>0</v>
      </c>
      <c r="HV13" s="326">
        <v>0</v>
      </c>
      <c r="HW13" s="326">
        <v>0</v>
      </c>
      <c r="HX13" s="327">
        <v>0</v>
      </c>
      <c r="HY13" s="326">
        <v>0</v>
      </c>
      <c r="HZ13" s="326">
        <v>0</v>
      </c>
      <c r="IA13" s="327">
        <v>0</v>
      </c>
      <c r="IB13" s="326">
        <v>0</v>
      </c>
      <c r="IC13" s="326">
        <v>0</v>
      </c>
      <c r="ID13" s="327">
        <v>0</v>
      </c>
      <c r="IE13" s="326">
        <v>0</v>
      </c>
      <c r="IF13" s="326">
        <v>0</v>
      </c>
      <c r="IG13" s="327">
        <v>0</v>
      </c>
      <c r="IH13" s="326">
        <v>0</v>
      </c>
      <c r="II13" s="326">
        <v>0</v>
      </c>
      <c r="IJ13" s="327">
        <v>0</v>
      </c>
      <c r="IK13" s="326">
        <v>0</v>
      </c>
      <c r="IL13" s="326">
        <v>0</v>
      </c>
      <c r="IM13" s="327">
        <v>0</v>
      </c>
      <c r="IN13" s="326">
        <v>0</v>
      </c>
      <c r="IO13" s="326">
        <v>0</v>
      </c>
      <c r="IP13" s="327">
        <v>0</v>
      </c>
      <c r="IQ13" s="326">
        <v>0</v>
      </c>
      <c r="IR13" s="326">
        <v>0</v>
      </c>
      <c r="IS13" s="327">
        <v>0</v>
      </c>
      <c r="IT13" s="326">
        <v>0</v>
      </c>
      <c r="IU13" s="326">
        <v>0</v>
      </c>
      <c r="IV13" s="327">
        <v>0</v>
      </c>
      <c r="IW13" s="326">
        <v>0</v>
      </c>
      <c r="IX13" s="326">
        <v>0</v>
      </c>
      <c r="IY13" s="327">
        <v>0</v>
      </c>
      <c r="IZ13" s="326">
        <v>0</v>
      </c>
      <c r="JA13" s="326">
        <v>0</v>
      </c>
      <c r="JB13" s="327">
        <v>0</v>
      </c>
      <c r="JC13" s="326">
        <v>0</v>
      </c>
      <c r="JD13" s="326">
        <v>0</v>
      </c>
      <c r="JE13" s="327">
        <v>0</v>
      </c>
      <c r="JF13" s="326">
        <v>0</v>
      </c>
      <c r="JG13" s="326">
        <v>0</v>
      </c>
      <c r="JH13" s="327">
        <v>0</v>
      </c>
      <c r="JI13" s="326">
        <v>0</v>
      </c>
      <c r="JJ13" s="326">
        <v>0</v>
      </c>
      <c r="JK13" s="327">
        <v>0</v>
      </c>
      <c r="JL13" s="326">
        <v>0</v>
      </c>
      <c r="JM13" s="326">
        <v>0</v>
      </c>
      <c r="JN13" s="327">
        <v>0</v>
      </c>
      <c r="JO13" s="326">
        <v>0</v>
      </c>
      <c r="JP13" s="326">
        <v>0</v>
      </c>
      <c r="JQ13" s="327">
        <v>0</v>
      </c>
      <c r="JR13" s="326">
        <v>0</v>
      </c>
      <c r="JS13" s="326">
        <v>0</v>
      </c>
      <c r="JT13" s="327">
        <v>0</v>
      </c>
      <c r="JU13" s="326">
        <v>0</v>
      </c>
      <c r="JV13" s="326">
        <v>0</v>
      </c>
      <c r="JW13" s="327">
        <v>0</v>
      </c>
      <c r="JX13" s="326">
        <v>0</v>
      </c>
      <c r="JY13" s="326">
        <v>0</v>
      </c>
      <c r="JZ13" s="327">
        <v>0</v>
      </c>
      <c r="KA13" s="326">
        <v>0</v>
      </c>
      <c r="KB13" s="326">
        <v>0</v>
      </c>
      <c r="KC13" s="327">
        <v>0</v>
      </c>
      <c r="KD13" s="326">
        <v>0</v>
      </c>
      <c r="KE13" s="326">
        <v>0</v>
      </c>
      <c r="KF13" s="327">
        <v>0</v>
      </c>
      <c r="KG13" s="326">
        <v>0</v>
      </c>
      <c r="KH13" s="326">
        <v>0</v>
      </c>
      <c r="KI13" s="327">
        <v>0</v>
      </c>
      <c r="KJ13" s="326">
        <v>0</v>
      </c>
      <c r="KK13" s="326">
        <v>0</v>
      </c>
      <c r="KL13" s="327">
        <v>0</v>
      </c>
      <c r="KM13" s="326">
        <v>0</v>
      </c>
      <c r="KN13" s="326">
        <v>0</v>
      </c>
      <c r="KO13" s="327">
        <v>0</v>
      </c>
      <c r="KP13" s="326">
        <v>0</v>
      </c>
      <c r="KQ13" s="326">
        <v>0</v>
      </c>
      <c r="KR13" s="327">
        <v>0</v>
      </c>
      <c r="KS13" s="326">
        <v>0</v>
      </c>
      <c r="KT13" s="326">
        <v>0</v>
      </c>
      <c r="KU13" s="327">
        <v>0</v>
      </c>
      <c r="KV13" s="326">
        <v>0</v>
      </c>
      <c r="KW13" s="326">
        <v>0</v>
      </c>
      <c r="KX13" s="327">
        <v>0</v>
      </c>
      <c r="KY13" s="326">
        <v>0</v>
      </c>
      <c r="KZ13" s="326">
        <v>0</v>
      </c>
      <c r="LA13" s="327">
        <v>0</v>
      </c>
      <c r="LB13" s="326">
        <v>0</v>
      </c>
      <c r="LC13" s="326">
        <v>0</v>
      </c>
      <c r="LD13" s="327">
        <v>0</v>
      </c>
      <c r="LE13" s="326">
        <v>0</v>
      </c>
      <c r="LF13" s="326">
        <v>0</v>
      </c>
      <c r="LG13" s="327">
        <v>0</v>
      </c>
      <c r="LH13" s="326">
        <v>0</v>
      </c>
      <c r="LI13" s="326">
        <v>0</v>
      </c>
      <c r="LJ13" s="327">
        <v>0</v>
      </c>
      <c r="LK13" s="326">
        <v>0</v>
      </c>
      <c r="LL13" s="326">
        <v>0</v>
      </c>
      <c r="LM13" s="327">
        <v>0</v>
      </c>
      <c r="LN13" s="326">
        <v>0</v>
      </c>
      <c r="LO13" s="326">
        <v>0</v>
      </c>
      <c r="LP13" s="327">
        <v>0</v>
      </c>
      <c r="LQ13" s="326">
        <v>0</v>
      </c>
      <c r="LR13" s="326">
        <v>0</v>
      </c>
      <c r="LS13" s="327">
        <v>0</v>
      </c>
      <c r="LT13" s="326">
        <v>0</v>
      </c>
      <c r="LU13" s="326">
        <v>0</v>
      </c>
      <c r="LV13" s="327">
        <v>0</v>
      </c>
      <c r="LW13" s="326">
        <v>0</v>
      </c>
      <c r="LX13" s="326">
        <v>0</v>
      </c>
      <c r="LY13" s="327">
        <v>0</v>
      </c>
      <c r="LZ13" s="326">
        <v>0</v>
      </c>
      <c r="MA13" s="326">
        <v>0</v>
      </c>
      <c r="MB13" s="327">
        <v>0</v>
      </c>
      <c r="MC13" s="326">
        <v>0</v>
      </c>
      <c r="MD13" s="326">
        <v>0</v>
      </c>
      <c r="ME13" s="327">
        <v>0</v>
      </c>
      <c r="MF13" s="326">
        <v>0</v>
      </c>
      <c r="MG13" s="326">
        <v>0</v>
      </c>
      <c r="MH13" s="327">
        <v>0</v>
      </c>
      <c r="MI13" s="326">
        <v>0</v>
      </c>
      <c r="MJ13" s="326">
        <v>0</v>
      </c>
      <c r="MK13" s="327">
        <v>0</v>
      </c>
      <c r="ML13" s="326">
        <v>0</v>
      </c>
      <c r="MM13" s="326">
        <v>0</v>
      </c>
      <c r="MN13" s="327">
        <v>0</v>
      </c>
      <c r="MO13" s="326">
        <v>103560.644</v>
      </c>
      <c r="MP13" s="326">
        <v>45724.514000000003</v>
      </c>
      <c r="MQ13" s="327">
        <v>1.26488233423323</v>
      </c>
      <c r="MR13" s="326">
        <v>370626.31699999998</v>
      </c>
      <c r="MS13" s="326">
        <v>212546.41699999999</v>
      </c>
      <c r="MT13" s="327">
        <v>0.74374295380382704</v>
      </c>
      <c r="MU13" s="326">
        <v>748602.41799999995</v>
      </c>
      <c r="MV13" s="326">
        <v>465688.93199999997</v>
      </c>
      <c r="MW13" s="327">
        <v>0.60751601886900797</v>
      </c>
      <c r="MX13" s="326">
        <v>148873.49100000001</v>
      </c>
      <c r="MY13" s="326">
        <v>36753.745000000003</v>
      </c>
      <c r="MZ13" s="327">
        <v>3.0505665749163802</v>
      </c>
      <c r="NA13" s="326">
        <v>519499.80800000002</v>
      </c>
      <c r="NB13" s="326">
        <v>249300.16200000001</v>
      </c>
      <c r="NC13" s="327">
        <v>1.0838326129928499</v>
      </c>
      <c r="ND13" s="326">
        <v>860722.16399999999</v>
      </c>
      <c r="NE13" s="326">
        <v>489861.60499999998</v>
      </c>
      <c r="NF13" s="327">
        <v>0.75707211019324505</v>
      </c>
      <c r="NG13" s="326">
        <v>160980.03099999999</v>
      </c>
      <c r="NH13" s="326">
        <v>53754.595000000001</v>
      </c>
      <c r="NI13" s="327">
        <v>1.9947213070808201</v>
      </c>
      <c r="NJ13" s="326">
        <v>680479.83900000004</v>
      </c>
      <c r="NK13" s="326">
        <v>303054.75699999998</v>
      </c>
      <c r="NL13" s="327">
        <v>1.2454022690031601</v>
      </c>
      <c r="NM13" s="326">
        <v>967947.6</v>
      </c>
      <c r="NN13" s="326">
        <v>508381.26799999998</v>
      </c>
      <c r="NO13" s="327">
        <v>0.90397967220145503</v>
      </c>
      <c r="NP13" s="326">
        <v>81694.967000000004</v>
      </c>
      <c r="NQ13" s="326">
        <v>62510.635000000002</v>
      </c>
      <c r="NR13" s="327">
        <v>0.30689709039109903</v>
      </c>
      <c r="NS13" s="326">
        <v>762174.80599999998</v>
      </c>
      <c r="NT13" s="326">
        <v>365565.39199999999</v>
      </c>
      <c r="NU13" s="327">
        <v>1.0849205714746699</v>
      </c>
      <c r="NV13" s="326">
        <v>987131.93200000003</v>
      </c>
      <c r="NW13" s="326">
        <v>514840.11300000001</v>
      </c>
      <c r="NX13" s="327">
        <v>0.91735629581761002</v>
      </c>
      <c r="NY13" s="326">
        <v>37844.404999999999</v>
      </c>
      <c r="NZ13" s="326">
        <v>31103.935000000001</v>
      </c>
      <c r="OA13" s="327">
        <v>0.21670795029632101</v>
      </c>
      <c r="OB13" s="326">
        <v>800019.21100000001</v>
      </c>
      <c r="OC13" s="326">
        <v>396669.32699999999</v>
      </c>
      <c r="OD13" s="327">
        <v>1.01684162738401</v>
      </c>
      <c r="OE13" s="326">
        <v>993872.402</v>
      </c>
      <c r="OF13" s="326">
        <v>533111.53500000003</v>
      </c>
      <c r="OG13" s="327">
        <v>0.86428605788843005</v>
      </c>
      <c r="OH13" s="326">
        <v>49054.826000000001</v>
      </c>
      <c r="OI13" s="326">
        <v>45569.163999999997</v>
      </c>
      <c r="OJ13" s="327">
        <v>7.6491681962829197E-2</v>
      </c>
      <c r="OK13" s="326">
        <v>849074.03700000001</v>
      </c>
      <c r="OL13" s="326">
        <v>442238.49099999998</v>
      </c>
      <c r="OM13" s="327">
        <v>0.91994603427678601</v>
      </c>
      <c r="ON13" s="326">
        <v>997358.06400000001</v>
      </c>
      <c r="OO13" s="326">
        <v>538300.84299999999</v>
      </c>
      <c r="OP13" s="327">
        <v>0.85278934069958401</v>
      </c>
      <c r="OQ13" s="326">
        <v>98891.854000000007</v>
      </c>
      <c r="OR13" s="326">
        <v>109560.933</v>
      </c>
      <c r="OS13" s="327">
        <v>-9.7380322600940206E-2</v>
      </c>
      <c r="OT13" s="326">
        <v>947965.89099999995</v>
      </c>
      <c r="OU13" s="326">
        <v>551799.424</v>
      </c>
      <c r="OV13" s="327">
        <v>0.71795375234027103</v>
      </c>
      <c r="OW13" s="326">
        <v>986688.98499999999</v>
      </c>
      <c r="OX13" s="326">
        <v>587353.06999999995</v>
      </c>
      <c r="OY13" s="327">
        <v>0.67989074271800398</v>
      </c>
      <c r="OZ13" s="326">
        <v>97225.686000000002</v>
      </c>
      <c r="PA13" s="326">
        <v>38723.093999999997</v>
      </c>
      <c r="PB13" s="327">
        <v>1.51079332658697</v>
      </c>
      <c r="PC13" s="326">
        <v>1045191.577</v>
      </c>
      <c r="PD13" s="326">
        <v>590522.51800000004</v>
      </c>
      <c r="PE13" s="327">
        <v>0.76994364336839705</v>
      </c>
      <c r="PF13" s="326">
        <v>1045191.577</v>
      </c>
      <c r="PG13" s="326">
        <v>590522.51800000004</v>
      </c>
      <c r="PH13" s="327">
        <v>0.76994364336839705</v>
      </c>
      <c r="PI13" s="326">
        <v>247428.45600000001</v>
      </c>
      <c r="PJ13" s="326">
        <v>34412.135999999999</v>
      </c>
      <c r="PK13" s="327">
        <v>6.1901510560111701</v>
      </c>
      <c r="PL13" s="326">
        <v>247428.45600000001</v>
      </c>
      <c r="PM13" s="326">
        <v>34412.135999999999</v>
      </c>
      <c r="PN13" s="327">
        <v>6.1901510560111701</v>
      </c>
      <c r="PO13" s="326">
        <v>1258207.8970000001</v>
      </c>
      <c r="PP13" s="326">
        <v>593734.39</v>
      </c>
      <c r="PQ13" s="327">
        <v>1.11914269779792</v>
      </c>
      <c r="PR13" s="326">
        <v>226173.81</v>
      </c>
      <c r="PS13" s="326">
        <v>55402.148999999998</v>
      </c>
      <c r="PT13" s="327">
        <v>3.0824013884371202</v>
      </c>
      <c r="PU13" s="326">
        <v>473602.266</v>
      </c>
      <c r="PV13" s="326">
        <v>89814.285000000003</v>
      </c>
      <c r="PW13" s="327">
        <v>4.2731285006611097</v>
      </c>
      <c r="PX13" s="326">
        <v>1428979.558</v>
      </c>
      <c r="PY13" s="326">
        <v>601001.19900000002</v>
      </c>
      <c r="PZ13" s="327">
        <v>1.3776650701823301</v>
      </c>
      <c r="QA13" s="326">
        <v>223688.899</v>
      </c>
      <c r="QB13" s="326">
        <v>83928.335000000006</v>
      </c>
      <c r="QC13" s="327">
        <v>1.66523694292279</v>
      </c>
      <c r="QD13" s="326">
        <v>697291.16500000004</v>
      </c>
      <c r="QE13" s="326">
        <v>173742.62</v>
      </c>
      <c r="QF13" s="327">
        <v>3.0133570277690098</v>
      </c>
      <c r="QG13" s="326">
        <v>1568740.122</v>
      </c>
      <c r="QH13" s="326">
        <v>645490.272</v>
      </c>
      <c r="QI13" s="327">
        <v>1.4303079225956199</v>
      </c>
      <c r="QJ13" s="326">
        <v>190731.783</v>
      </c>
      <c r="QK13" s="326">
        <v>93323.053</v>
      </c>
      <c r="QL13" s="327">
        <v>1.0437799329175399</v>
      </c>
      <c r="QM13" s="326">
        <v>888022.94799999997</v>
      </c>
      <c r="QN13" s="326">
        <v>267065.67300000001</v>
      </c>
      <c r="QO13" s="327">
        <v>2.3251107790255001</v>
      </c>
      <c r="QP13" s="326">
        <v>1666148.852</v>
      </c>
      <c r="QQ13" s="326">
        <v>690766.28799999994</v>
      </c>
      <c r="QR13" s="327">
        <v>1.41202977178296</v>
      </c>
      <c r="QS13" s="326">
        <v>192660.736</v>
      </c>
      <c r="QT13" s="326">
        <v>103560.644</v>
      </c>
      <c r="QU13" s="327">
        <v>0.86036633762146197</v>
      </c>
      <c r="QV13" s="326">
        <v>1080683.6839999999</v>
      </c>
      <c r="QW13" s="326">
        <v>370626.31699999998</v>
      </c>
      <c r="QX13" s="327">
        <v>1.9158309446223201</v>
      </c>
      <c r="QY13" s="326">
        <v>1755248.9439999999</v>
      </c>
      <c r="QZ13" s="326">
        <v>748602.41799999995</v>
      </c>
      <c r="RA13" s="327">
        <v>1.34470114148095</v>
      </c>
      <c r="RB13" s="326">
        <v>220832.5</v>
      </c>
      <c r="RC13" s="326">
        <v>248616.78899999999</v>
      </c>
      <c r="RD13" s="327">
        <v>-0.111755481646093</v>
      </c>
      <c r="RE13" s="326">
        <v>1161521.057</v>
      </c>
      <c r="RF13" s="326">
        <v>1204912.05</v>
      </c>
      <c r="RG13" s="327">
        <v>-3.6011751231137597E-2</v>
      </c>
      <c r="RH13" s="326">
        <v>3007630.6150000002</v>
      </c>
      <c r="RI13" s="326">
        <v>2966155.7779999999</v>
      </c>
      <c r="RJ13" s="327">
        <v>1.3982690089178599E-2</v>
      </c>
      <c r="RK13" s="326">
        <v>222517.476</v>
      </c>
      <c r="RL13" s="326">
        <v>234948.236</v>
      </c>
      <c r="RM13" s="327">
        <v>-5.2908505344130399E-2</v>
      </c>
      <c r="RN13" s="326">
        <v>1384038.5330000001</v>
      </c>
      <c r="RO13" s="326">
        <v>1439860.2860000001</v>
      </c>
      <c r="RP13" s="327">
        <v>-3.87688677455474E-2</v>
      </c>
      <c r="RQ13" s="326">
        <v>2995199.855</v>
      </c>
      <c r="RR13" s="326">
        <v>2987730.5959999999</v>
      </c>
      <c r="RS13" s="327">
        <v>2.4999774109486302E-3</v>
      </c>
      <c r="RT13" s="326">
        <v>262048.87700000001</v>
      </c>
      <c r="RU13" s="326">
        <v>230145.59599999999</v>
      </c>
      <c r="RV13" s="327">
        <v>0.13862216594403101</v>
      </c>
      <c r="RW13" s="326">
        <v>1646087.41</v>
      </c>
      <c r="RX13" s="326">
        <v>1670005.882</v>
      </c>
      <c r="RY13" s="327">
        <v>-1.43223878776734E-2</v>
      </c>
      <c r="RZ13" s="326">
        <v>3027103.1359999999</v>
      </c>
      <c r="SA13" s="326">
        <v>2988136.78</v>
      </c>
      <c r="SB13" s="327">
        <v>1.30403521889651E-2</v>
      </c>
      <c r="SC13" s="326">
        <v>290236.489</v>
      </c>
      <c r="SD13" s="326">
        <v>251789.052</v>
      </c>
      <c r="SE13" s="327">
        <v>0.15269701638973601</v>
      </c>
      <c r="SF13" s="326">
        <v>1936323.899</v>
      </c>
      <c r="SG13" s="326">
        <v>1921794.9339999999</v>
      </c>
      <c r="SH13" s="327">
        <v>7.56010162320476E-3</v>
      </c>
      <c r="SI13" s="326">
        <v>3065550.5729999999</v>
      </c>
      <c r="SJ13" s="326">
        <v>2980047.963</v>
      </c>
      <c r="SK13" s="327">
        <v>2.8691689214936301E-2</v>
      </c>
      <c r="SL13" s="326">
        <v>276379.73800000001</v>
      </c>
      <c r="SM13" s="326">
        <v>281474.674</v>
      </c>
      <c r="SN13" s="327">
        <v>-1.8100868286288499E-2</v>
      </c>
      <c r="SO13" s="326">
        <v>2212703.6370000001</v>
      </c>
      <c r="SP13" s="326">
        <v>2203269.608</v>
      </c>
      <c r="SQ13" s="327">
        <v>4.2818314044479402E-3</v>
      </c>
      <c r="SR13" s="326">
        <v>3060455.6370000001</v>
      </c>
      <c r="SS13" s="326">
        <v>3026868.122</v>
      </c>
      <c r="ST13" s="327">
        <v>1.10964580041919E-2</v>
      </c>
      <c r="SU13" s="326">
        <v>305832.255</v>
      </c>
      <c r="SV13" s="326">
        <v>317069.14299999998</v>
      </c>
      <c r="SW13" s="327">
        <v>-3.5439866187167803E-2</v>
      </c>
      <c r="SX13" s="326">
        <v>2518535.892</v>
      </c>
      <c r="SY13" s="326">
        <v>2520338.7510000002</v>
      </c>
      <c r="SZ13" s="327">
        <v>-7.1532408065576401E-4</v>
      </c>
      <c r="TA13" s="326">
        <v>3049218.7489999998</v>
      </c>
      <c r="TB13" s="326">
        <v>3054946.5109999999</v>
      </c>
      <c r="TC13" s="327">
        <v>-1.8749140056547799E-3</v>
      </c>
      <c r="TD13" s="326">
        <v>233081.27</v>
      </c>
      <c r="TE13" s="326">
        <v>256696.96599999999</v>
      </c>
      <c r="TF13" s="327">
        <v>-9.1998344849934799E-2</v>
      </c>
      <c r="TG13" s="326">
        <v>2751617.162</v>
      </c>
      <c r="TH13" s="326">
        <v>2777035.7170000002</v>
      </c>
      <c r="TI13" s="327">
        <v>-9.1531249830158999E-3</v>
      </c>
      <c r="TJ13" s="326">
        <v>3025603.0529999998</v>
      </c>
      <c r="TK13" s="326">
        <v>3030706.1150000002</v>
      </c>
      <c r="TL13" s="327">
        <v>-1.6837864861734999E-3</v>
      </c>
      <c r="TM13" s="326">
        <v>301900.38799999998</v>
      </c>
      <c r="TN13" s="326">
        <v>273985.891</v>
      </c>
      <c r="TO13" s="327">
        <v>0.10188297250678501</v>
      </c>
      <c r="TP13" s="326">
        <v>3053517.55</v>
      </c>
      <c r="TQ13" s="326">
        <v>3051021.608</v>
      </c>
      <c r="TR13" s="327">
        <v>8.1806762477698103E-4</v>
      </c>
      <c r="TS13" s="326">
        <v>3053517.55</v>
      </c>
      <c r="TT13" s="326">
        <v>3051021.608</v>
      </c>
      <c r="TU13" s="327">
        <v>8.1806762477698103E-4</v>
      </c>
      <c r="TV13" s="326">
        <v>336411.696</v>
      </c>
      <c r="TW13" s="326">
        <v>264507.27299999999</v>
      </c>
      <c r="TX13" s="327">
        <v>0.27184289560158897</v>
      </c>
      <c r="TY13" s="326">
        <v>336411.696</v>
      </c>
      <c r="TZ13" s="326">
        <v>264507.27299999999</v>
      </c>
      <c r="UA13" s="327">
        <v>0.27184289560158897</v>
      </c>
      <c r="UB13" s="326">
        <v>3125421.9730000002</v>
      </c>
      <c r="UC13" s="326">
        <v>3081627.2560000001</v>
      </c>
      <c r="UD13" s="327">
        <v>1.42115555717295E-2</v>
      </c>
      <c r="UE13" s="326">
        <v>279078.48200000002</v>
      </c>
      <c r="UF13" s="326">
        <v>221964.823</v>
      </c>
      <c r="UG13" s="327">
        <v>0.25730950620044901</v>
      </c>
      <c r="UH13" s="326">
        <v>615490.17799999996</v>
      </c>
      <c r="UI13" s="326">
        <v>486472.09600000002</v>
      </c>
      <c r="UJ13" s="327">
        <v>0.26521168030159697</v>
      </c>
      <c r="UK13" s="326">
        <v>3182535.6320000002</v>
      </c>
      <c r="UL13" s="326">
        <v>3088375.307</v>
      </c>
      <c r="UM13" s="327">
        <v>3.0488627721695499E-2</v>
      </c>
      <c r="UN13" s="326">
        <v>300754.80200000003</v>
      </c>
      <c r="UO13" s="326">
        <v>224522.81400000001</v>
      </c>
      <c r="UP13" s="327">
        <v>0.33952891753797498</v>
      </c>
      <c r="UQ13" s="326">
        <v>916244.98</v>
      </c>
      <c r="UR13" s="326">
        <v>710994.91</v>
      </c>
      <c r="US13" s="327">
        <v>0.28868008351845997</v>
      </c>
      <c r="UT13" s="326">
        <v>3258767.62</v>
      </c>
      <c r="UU13" s="326">
        <v>3052058.94</v>
      </c>
      <c r="UV13" s="327">
        <v>6.7727617344113297E-2</v>
      </c>
      <c r="UW13" s="326">
        <v>246048.20300000001</v>
      </c>
      <c r="UX13" s="326">
        <v>229693.647</v>
      </c>
      <c r="UY13" s="327">
        <v>7.1201603586363099E-2</v>
      </c>
      <c r="UZ13" s="326">
        <v>1162293.183</v>
      </c>
      <c r="VA13" s="326">
        <v>940688.55700000003</v>
      </c>
      <c r="VB13" s="327">
        <v>0.235577040191422</v>
      </c>
      <c r="VC13" s="326">
        <v>3275122.176</v>
      </c>
      <c r="VD13" s="326">
        <v>3035414.9040000001</v>
      </c>
      <c r="VE13" s="327">
        <v>7.8970183510701994E-2</v>
      </c>
      <c r="VF13" s="326">
        <v>229928.777</v>
      </c>
      <c r="VG13" s="326">
        <v>220832.5</v>
      </c>
      <c r="VH13" s="327">
        <v>4.1190843739032999E-2</v>
      </c>
      <c r="VI13" s="326">
        <v>1392221.96</v>
      </c>
      <c r="VJ13" s="326">
        <v>1161521.057</v>
      </c>
      <c r="VK13" s="327">
        <v>0.19861964758164499</v>
      </c>
      <c r="VL13" s="326">
        <v>3284218.4530000002</v>
      </c>
      <c r="VM13" s="326">
        <v>3007630.6150000002</v>
      </c>
      <c r="VN13" s="328">
        <v>9.1962037033593597E-2</v>
      </c>
      <c r="VO13" s="323"/>
    </row>
    <row r="14" spans="1:587">
      <c r="A14" s="180" t="s">
        <v>585</v>
      </c>
      <c r="B14" s="326">
        <v>0</v>
      </c>
      <c r="C14" s="326">
        <v>0</v>
      </c>
      <c r="D14" s="327">
        <v>0</v>
      </c>
      <c r="E14" s="326">
        <v>0</v>
      </c>
      <c r="F14" s="326">
        <v>0</v>
      </c>
      <c r="G14" s="327">
        <v>0</v>
      </c>
      <c r="H14" s="326">
        <v>0</v>
      </c>
      <c r="I14" s="326">
        <v>0</v>
      </c>
      <c r="J14" s="327">
        <v>0</v>
      </c>
      <c r="K14" s="326">
        <v>0</v>
      </c>
      <c r="L14" s="326">
        <v>0</v>
      </c>
      <c r="M14" s="327">
        <v>0</v>
      </c>
      <c r="N14" s="326">
        <v>0</v>
      </c>
      <c r="O14" s="326">
        <v>0</v>
      </c>
      <c r="P14" s="327">
        <v>0</v>
      </c>
      <c r="Q14" s="326">
        <v>0</v>
      </c>
      <c r="R14" s="326">
        <v>0</v>
      </c>
      <c r="S14" s="327">
        <v>0</v>
      </c>
      <c r="T14" s="326">
        <v>0</v>
      </c>
      <c r="U14" s="326">
        <v>0</v>
      </c>
      <c r="V14" s="327">
        <v>0</v>
      </c>
      <c r="W14" s="326">
        <v>0</v>
      </c>
      <c r="X14" s="326">
        <v>0</v>
      </c>
      <c r="Y14" s="327">
        <v>0</v>
      </c>
      <c r="Z14" s="326">
        <v>0</v>
      </c>
      <c r="AA14" s="326">
        <v>0</v>
      </c>
      <c r="AB14" s="327">
        <v>0</v>
      </c>
      <c r="AC14" s="326">
        <v>0</v>
      </c>
      <c r="AD14" s="326">
        <v>0</v>
      </c>
      <c r="AE14" s="327">
        <v>0</v>
      </c>
      <c r="AF14" s="326">
        <v>0</v>
      </c>
      <c r="AG14" s="326">
        <v>0</v>
      </c>
      <c r="AH14" s="327">
        <v>0</v>
      </c>
      <c r="AI14" s="326">
        <v>0</v>
      </c>
      <c r="AJ14" s="326">
        <v>0</v>
      </c>
      <c r="AK14" s="327">
        <v>0</v>
      </c>
      <c r="AL14" s="326">
        <v>0</v>
      </c>
      <c r="AM14" s="326">
        <v>0</v>
      </c>
      <c r="AN14" s="327">
        <v>0</v>
      </c>
      <c r="AO14" s="326">
        <v>0</v>
      </c>
      <c r="AP14" s="326">
        <v>0</v>
      </c>
      <c r="AQ14" s="327">
        <v>0</v>
      </c>
      <c r="AR14" s="326">
        <v>0</v>
      </c>
      <c r="AS14" s="326">
        <v>0</v>
      </c>
      <c r="AT14" s="327">
        <v>0</v>
      </c>
      <c r="AU14" s="326">
        <v>0</v>
      </c>
      <c r="AV14" s="326">
        <v>0</v>
      </c>
      <c r="AW14" s="327">
        <v>0</v>
      </c>
      <c r="AX14" s="326">
        <v>0</v>
      </c>
      <c r="AY14" s="326">
        <v>0</v>
      </c>
      <c r="AZ14" s="327">
        <v>0</v>
      </c>
      <c r="BA14" s="326">
        <v>0</v>
      </c>
      <c r="BB14" s="326">
        <v>0</v>
      </c>
      <c r="BC14" s="327">
        <v>0</v>
      </c>
      <c r="BD14" s="326">
        <v>0</v>
      </c>
      <c r="BE14" s="326">
        <v>0</v>
      </c>
      <c r="BF14" s="327">
        <v>0</v>
      </c>
      <c r="BG14" s="326">
        <v>0</v>
      </c>
      <c r="BH14" s="326">
        <v>0</v>
      </c>
      <c r="BI14" s="327">
        <v>0</v>
      </c>
      <c r="BJ14" s="326">
        <v>0</v>
      </c>
      <c r="BK14" s="326">
        <v>0</v>
      </c>
      <c r="BL14" s="327">
        <v>0</v>
      </c>
      <c r="BM14" s="326">
        <v>0</v>
      </c>
      <c r="BN14" s="326">
        <v>0</v>
      </c>
      <c r="BO14" s="327">
        <v>0</v>
      </c>
      <c r="BP14" s="326">
        <v>0</v>
      </c>
      <c r="BQ14" s="326">
        <v>0</v>
      </c>
      <c r="BR14" s="327">
        <v>0</v>
      </c>
      <c r="BS14" s="326">
        <v>0</v>
      </c>
      <c r="BT14" s="326">
        <v>0</v>
      </c>
      <c r="BU14" s="327">
        <v>0</v>
      </c>
      <c r="BV14" s="326">
        <v>0</v>
      </c>
      <c r="BW14" s="326">
        <v>0</v>
      </c>
      <c r="BX14" s="327">
        <v>0</v>
      </c>
      <c r="BY14" s="326">
        <v>0</v>
      </c>
      <c r="BZ14" s="326">
        <v>0</v>
      </c>
      <c r="CA14" s="327">
        <v>0</v>
      </c>
      <c r="CB14" s="326">
        <v>0</v>
      </c>
      <c r="CC14" s="326">
        <v>0</v>
      </c>
      <c r="CD14" s="327">
        <v>0</v>
      </c>
      <c r="CE14" s="326">
        <v>0</v>
      </c>
      <c r="CF14" s="326">
        <v>0</v>
      </c>
      <c r="CG14" s="327">
        <v>0</v>
      </c>
      <c r="CH14" s="326">
        <v>0</v>
      </c>
      <c r="CI14" s="326">
        <v>0</v>
      </c>
      <c r="CJ14" s="327">
        <v>0</v>
      </c>
      <c r="CK14" s="326">
        <v>0</v>
      </c>
      <c r="CL14" s="326">
        <v>0</v>
      </c>
      <c r="CM14" s="327">
        <v>0</v>
      </c>
      <c r="CN14" s="326">
        <v>0</v>
      </c>
      <c r="CO14" s="326">
        <v>0</v>
      </c>
      <c r="CP14" s="327">
        <v>0</v>
      </c>
      <c r="CQ14" s="326">
        <v>0</v>
      </c>
      <c r="CR14" s="326">
        <v>0</v>
      </c>
      <c r="CS14" s="327">
        <v>0</v>
      </c>
      <c r="CT14" s="326">
        <v>0</v>
      </c>
      <c r="CU14" s="326">
        <v>0</v>
      </c>
      <c r="CV14" s="327">
        <v>0</v>
      </c>
      <c r="CW14" s="326">
        <v>0</v>
      </c>
      <c r="CX14" s="326">
        <v>0</v>
      </c>
      <c r="CY14" s="327">
        <v>0</v>
      </c>
      <c r="CZ14" s="326">
        <v>0</v>
      </c>
      <c r="DA14" s="326">
        <v>0</v>
      </c>
      <c r="DB14" s="327">
        <v>0</v>
      </c>
      <c r="DC14" s="326">
        <v>0</v>
      </c>
      <c r="DD14" s="326">
        <v>0</v>
      </c>
      <c r="DE14" s="327">
        <v>0</v>
      </c>
      <c r="DF14" s="326">
        <v>0</v>
      </c>
      <c r="DG14" s="326">
        <v>0</v>
      </c>
      <c r="DH14" s="327">
        <v>0</v>
      </c>
      <c r="DI14" s="326">
        <v>0</v>
      </c>
      <c r="DJ14" s="326">
        <v>0</v>
      </c>
      <c r="DK14" s="327">
        <v>0</v>
      </c>
      <c r="DL14" s="326">
        <v>0</v>
      </c>
      <c r="DM14" s="326">
        <v>0</v>
      </c>
      <c r="DN14" s="327">
        <v>0</v>
      </c>
      <c r="DO14" s="326">
        <v>0</v>
      </c>
      <c r="DP14" s="326">
        <v>0</v>
      </c>
      <c r="DQ14" s="327">
        <v>0</v>
      </c>
      <c r="DR14" s="326">
        <v>0</v>
      </c>
      <c r="DS14" s="326">
        <v>0</v>
      </c>
      <c r="DT14" s="327">
        <v>0</v>
      </c>
      <c r="DU14" s="326">
        <v>0</v>
      </c>
      <c r="DV14" s="326">
        <v>0</v>
      </c>
      <c r="DW14" s="327">
        <v>0</v>
      </c>
      <c r="DX14" s="326">
        <v>0</v>
      </c>
      <c r="DY14" s="326">
        <v>0</v>
      </c>
      <c r="DZ14" s="327">
        <v>0</v>
      </c>
      <c r="EA14" s="326">
        <v>0</v>
      </c>
      <c r="EB14" s="326">
        <v>0</v>
      </c>
      <c r="EC14" s="327">
        <v>0</v>
      </c>
      <c r="ED14" s="326">
        <v>0</v>
      </c>
      <c r="EE14" s="326">
        <v>0</v>
      </c>
      <c r="EF14" s="327">
        <v>0</v>
      </c>
      <c r="EG14" s="326">
        <v>0</v>
      </c>
      <c r="EH14" s="326">
        <v>0</v>
      </c>
      <c r="EI14" s="327">
        <v>0</v>
      </c>
      <c r="EJ14" s="326">
        <v>0</v>
      </c>
      <c r="EK14" s="326">
        <v>0</v>
      </c>
      <c r="EL14" s="327">
        <v>0</v>
      </c>
      <c r="EM14" s="326">
        <v>0</v>
      </c>
      <c r="EN14" s="326">
        <v>0</v>
      </c>
      <c r="EO14" s="327">
        <v>0</v>
      </c>
      <c r="EP14" s="326">
        <v>0</v>
      </c>
      <c r="EQ14" s="326">
        <v>0</v>
      </c>
      <c r="ER14" s="327">
        <v>0</v>
      </c>
      <c r="ES14" s="326">
        <v>0</v>
      </c>
      <c r="ET14" s="326">
        <v>0</v>
      </c>
      <c r="EU14" s="327">
        <v>0</v>
      </c>
      <c r="EV14" s="326">
        <v>0</v>
      </c>
      <c r="EW14" s="326">
        <v>0</v>
      </c>
      <c r="EX14" s="327">
        <v>0</v>
      </c>
      <c r="EY14" s="326">
        <v>0</v>
      </c>
      <c r="EZ14" s="326">
        <v>0</v>
      </c>
      <c r="FA14" s="327">
        <v>0</v>
      </c>
      <c r="FB14" s="326">
        <v>0</v>
      </c>
      <c r="FC14" s="326">
        <v>0</v>
      </c>
      <c r="FD14" s="327">
        <v>0</v>
      </c>
      <c r="FE14" s="326">
        <v>0</v>
      </c>
      <c r="FF14" s="326">
        <v>0</v>
      </c>
      <c r="FG14" s="327">
        <v>0</v>
      </c>
      <c r="FH14" s="326">
        <v>0</v>
      </c>
      <c r="FI14" s="326">
        <v>0</v>
      </c>
      <c r="FJ14" s="327">
        <v>0</v>
      </c>
      <c r="FK14" s="326">
        <v>0</v>
      </c>
      <c r="FL14" s="326">
        <v>0</v>
      </c>
      <c r="FM14" s="327">
        <v>0</v>
      </c>
      <c r="FN14" s="326">
        <v>0</v>
      </c>
      <c r="FO14" s="326">
        <v>0</v>
      </c>
      <c r="FP14" s="327">
        <v>0</v>
      </c>
      <c r="FQ14" s="326">
        <v>0</v>
      </c>
      <c r="FR14" s="326">
        <v>0</v>
      </c>
      <c r="FS14" s="327">
        <v>0</v>
      </c>
      <c r="FT14" s="326">
        <v>0</v>
      </c>
      <c r="FU14" s="326">
        <v>0</v>
      </c>
      <c r="FV14" s="327">
        <v>0</v>
      </c>
      <c r="FW14" s="326">
        <v>0</v>
      </c>
      <c r="FX14" s="326">
        <v>0</v>
      </c>
      <c r="FY14" s="327">
        <v>0</v>
      </c>
      <c r="FZ14" s="326">
        <v>0</v>
      </c>
      <c r="GA14" s="326">
        <v>0</v>
      </c>
      <c r="GB14" s="327">
        <v>0</v>
      </c>
      <c r="GC14" s="326">
        <v>0</v>
      </c>
      <c r="GD14" s="326">
        <v>0</v>
      </c>
      <c r="GE14" s="327">
        <v>0</v>
      </c>
      <c r="GF14" s="326">
        <v>0</v>
      </c>
      <c r="GG14" s="326">
        <v>0</v>
      </c>
      <c r="GH14" s="327">
        <v>0</v>
      </c>
      <c r="GI14" s="326">
        <v>0</v>
      </c>
      <c r="GJ14" s="326">
        <v>0</v>
      </c>
      <c r="GK14" s="327">
        <v>0</v>
      </c>
      <c r="GL14" s="326">
        <v>0</v>
      </c>
      <c r="GM14" s="326">
        <v>0</v>
      </c>
      <c r="GN14" s="327">
        <v>0</v>
      </c>
      <c r="GO14" s="326">
        <v>0</v>
      </c>
      <c r="GP14" s="326">
        <v>0</v>
      </c>
      <c r="GQ14" s="327">
        <v>0</v>
      </c>
      <c r="GR14" s="326">
        <v>0</v>
      </c>
      <c r="GS14" s="326">
        <v>0</v>
      </c>
      <c r="GT14" s="327">
        <v>0</v>
      </c>
      <c r="GU14" s="326">
        <v>0</v>
      </c>
      <c r="GV14" s="326">
        <v>0</v>
      </c>
      <c r="GW14" s="327">
        <v>0</v>
      </c>
      <c r="GX14" s="326">
        <v>0</v>
      </c>
      <c r="GY14" s="326">
        <v>0</v>
      </c>
      <c r="GZ14" s="327">
        <v>0</v>
      </c>
      <c r="HA14" s="326">
        <v>0</v>
      </c>
      <c r="HB14" s="326">
        <v>0</v>
      </c>
      <c r="HC14" s="327">
        <v>0</v>
      </c>
      <c r="HD14" s="326">
        <v>0</v>
      </c>
      <c r="HE14" s="326">
        <v>0</v>
      </c>
      <c r="HF14" s="327">
        <v>0</v>
      </c>
      <c r="HG14" s="326">
        <v>0</v>
      </c>
      <c r="HH14" s="326">
        <v>0</v>
      </c>
      <c r="HI14" s="327">
        <v>0</v>
      </c>
      <c r="HJ14" s="326">
        <v>0</v>
      </c>
      <c r="HK14" s="326">
        <v>0</v>
      </c>
      <c r="HL14" s="327">
        <v>0</v>
      </c>
      <c r="HM14" s="326">
        <v>0</v>
      </c>
      <c r="HN14" s="326">
        <v>0</v>
      </c>
      <c r="HO14" s="327">
        <v>0</v>
      </c>
      <c r="HP14" s="326">
        <v>0</v>
      </c>
      <c r="HQ14" s="326">
        <v>0</v>
      </c>
      <c r="HR14" s="327">
        <v>0</v>
      </c>
      <c r="HS14" s="326">
        <v>0</v>
      </c>
      <c r="HT14" s="326">
        <v>0</v>
      </c>
      <c r="HU14" s="327">
        <v>0</v>
      </c>
      <c r="HV14" s="326">
        <v>0</v>
      </c>
      <c r="HW14" s="326">
        <v>0</v>
      </c>
      <c r="HX14" s="327">
        <v>0</v>
      </c>
      <c r="HY14" s="326">
        <v>0</v>
      </c>
      <c r="HZ14" s="326">
        <v>0</v>
      </c>
      <c r="IA14" s="327">
        <v>0</v>
      </c>
      <c r="IB14" s="326">
        <v>0</v>
      </c>
      <c r="IC14" s="326">
        <v>0</v>
      </c>
      <c r="ID14" s="327">
        <v>0</v>
      </c>
      <c r="IE14" s="326">
        <v>0</v>
      </c>
      <c r="IF14" s="326">
        <v>0</v>
      </c>
      <c r="IG14" s="327">
        <v>0</v>
      </c>
      <c r="IH14" s="326">
        <v>0</v>
      </c>
      <c r="II14" s="326">
        <v>0</v>
      </c>
      <c r="IJ14" s="327">
        <v>0</v>
      </c>
      <c r="IK14" s="326">
        <v>0</v>
      </c>
      <c r="IL14" s="326">
        <v>0</v>
      </c>
      <c r="IM14" s="327">
        <v>0</v>
      </c>
      <c r="IN14" s="326">
        <v>0</v>
      </c>
      <c r="IO14" s="326">
        <v>0</v>
      </c>
      <c r="IP14" s="327">
        <v>0</v>
      </c>
      <c r="IQ14" s="326">
        <v>0</v>
      </c>
      <c r="IR14" s="326">
        <v>0</v>
      </c>
      <c r="IS14" s="327">
        <v>0</v>
      </c>
      <c r="IT14" s="326">
        <v>0</v>
      </c>
      <c r="IU14" s="326">
        <v>0</v>
      </c>
      <c r="IV14" s="327">
        <v>0</v>
      </c>
      <c r="IW14" s="326">
        <v>0</v>
      </c>
      <c r="IX14" s="326">
        <v>0</v>
      </c>
      <c r="IY14" s="327">
        <v>0</v>
      </c>
      <c r="IZ14" s="326">
        <v>0</v>
      </c>
      <c r="JA14" s="326">
        <v>0</v>
      </c>
      <c r="JB14" s="327">
        <v>0</v>
      </c>
      <c r="JC14" s="326">
        <v>0</v>
      </c>
      <c r="JD14" s="326">
        <v>0</v>
      </c>
      <c r="JE14" s="327">
        <v>0</v>
      </c>
      <c r="JF14" s="326">
        <v>0</v>
      </c>
      <c r="JG14" s="326">
        <v>0</v>
      </c>
      <c r="JH14" s="327">
        <v>0</v>
      </c>
      <c r="JI14" s="326">
        <v>0</v>
      </c>
      <c r="JJ14" s="326">
        <v>0</v>
      </c>
      <c r="JK14" s="327">
        <v>0</v>
      </c>
      <c r="JL14" s="326">
        <v>0</v>
      </c>
      <c r="JM14" s="326">
        <v>0</v>
      </c>
      <c r="JN14" s="327">
        <v>0</v>
      </c>
      <c r="JO14" s="326">
        <v>0</v>
      </c>
      <c r="JP14" s="326">
        <v>0</v>
      </c>
      <c r="JQ14" s="327">
        <v>0</v>
      </c>
      <c r="JR14" s="326">
        <v>0</v>
      </c>
      <c r="JS14" s="326">
        <v>0</v>
      </c>
      <c r="JT14" s="327">
        <v>0</v>
      </c>
      <c r="JU14" s="326">
        <v>0</v>
      </c>
      <c r="JV14" s="326">
        <v>0</v>
      </c>
      <c r="JW14" s="327">
        <v>0</v>
      </c>
      <c r="JX14" s="326">
        <v>0</v>
      </c>
      <c r="JY14" s="326">
        <v>0</v>
      </c>
      <c r="JZ14" s="327">
        <v>0</v>
      </c>
      <c r="KA14" s="326">
        <v>0</v>
      </c>
      <c r="KB14" s="326">
        <v>0</v>
      </c>
      <c r="KC14" s="327">
        <v>0</v>
      </c>
      <c r="KD14" s="326">
        <v>0</v>
      </c>
      <c r="KE14" s="326">
        <v>0</v>
      </c>
      <c r="KF14" s="327">
        <v>0</v>
      </c>
      <c r="KG14" s="326">
        <v>0</v>
      </c>
      <c r="KH14" s="326">
        <v>0</v>
      </c>
      <c r="KI14" s="327">
        <v>0</v>
      </c>
      <c r="KJ14" s="326">
        <v>0</v>
      </c>
      <c r="KK14" s="326">
        <v>0</v>
      </c>
      <c r="KL14" s="327">
        <v>0</v>
      </c>
      <c r="KM14" s="326">
        <v>0</v>
      </c>
      <c r="KN14" s="326">
        <v>0</v>
      </c>
      <c r="KO14" s="327">
        <v>0</v>
      </c>
      <c r="KP14" s="326">
        <v>0</v>
      </c>
      <c r="KQ14" s="326">
        <v>0</v>
      </c>
      <c r="KR14" s="327">
        <v>0</v>
      </c>
      <c r="KS14" s="326">
        <v>0</v>
      </c>
      <c r="KT14" s="326">
        <v>0</v>
      </c>
      <c r="KU14" s="327">
        <v>0</v>
      </c>
      <c r="KV14" s="326">
        <v>0</v>
      </c>
      <c r="KW14" s="326">
        <v>0</v>
      </c>
      <c r="KX14" s="327">
        <v>0</v>
      </c>
      <c r="KY14" s="326">
        <v>0</v>
      </c>
      <c r="KZ14" s="326">
        <v>0</v>
      </c>
      <c r="LA14" s="327">
        <v>0</v>
      </c>
      <c r="LB14" s="326">
        <v>0</v>
      </c>
      <c r="LC14" s="326">
        <v>0</v>
      </c>
      <c r="LD14" s="327">
        <v>0</v>
      </c>
      <c r="LE14" s="326">
        <v>0</v>
      </c>
      <c r="LF14" s="326">
        <v>0</v>
      </c>
      <c r="LG14" s="327">
        <v>0</v>
      </c>
      <c r="LH14" s="326">
        <v>0</v>
      </c>
      <c r="LI14" s="326">
        <v>0</v>
      </c>
      <c r="LJ14" s="327">
        <v>0</v>
      </c>
      <c r="LK14" s="326">
        <v>0</v>
      </c>
      <c r="LL14" s="326">
        <v>0</v>
      </c>
      <c r="LM14" s="327">
        <v>0</v>
      </c>
      <c r="LN14" s="326">
        <v>0</v>
      </c>
      <c r="LO14" s="326">
        <v>0</v>
      </c>
      <c r="LP14" s="327">
        <v>0</v>
      </c>
      <c r="LQ14" s="326">
        <v>0</v>
      </c>
      <c r="LR14" s="326">
        <v>0</v>
      </c>
      <c r="LS14" s="327">
        <v>0</v>
      </c>
      <c r="LT14" s="326">
        <v>0</v>
      </c>
      <c r="LU14" s="326">
        <v>0</v>
      </c>
      <c r="LV14" s="327">
        <v>0</v>
      </c>
      <c r="LW14" s="326">
        <v>0</v>
      </c>
      <c r="LX14" s="326">
        <v>0</v>
      </c>
      <c r="LY14" s="327">
        <v>0</v>
      </c>
      <c r="LZ14" s="326">
        <v>0</v>
      </c>
      <c r="MA14" s="326">
        <v>0</v>
      </c>
      <c r="MB14" s="327">
        <v>0</v>
      </c>
      <c r="MC14" s="326">
        <v>0</v>
      </c>
      <c r="MD14" s="326">
        <v>0</v>
      </c>
      <c r="ME14" s="327">
        <v>0</v>
      </c>
      <c r="MF14" s="326">
        <v>0</v>
      </c>
      <c r="MG14" s="326">
        <v>0</v>
      </c>
      <c r="MH14" s="327">
        <v>0</v>
      </c>
      <c r="MI14" s="326">
        <v>0</v>
      </c>
      <c r="MJ14" s="326">
        <v>0</v>
      </c>
      <c r="MK14" s="327">
        <v>0</v>
      </c>
      <c r="ML14" s="326">
        <v>0</v>
      </c>
      <c r="MM14" s="326">
        <v>0</v>
      </c>
      <c r="MN14" s="327">
        <v>0</v>
      </c>
      <c r="MO14" s="326">
        <v>182.16900000000001</v>
      </c>
      <c r="MP14" s="326">
        <v>258.18900000000002</v>
      </c>
      <c r="MQ14" s="327">
        <v>-0.29443547168934397</v>
      </c>
      <c r="MR14" s="326">
        <v>182.16900000000001</v>
      </c>
      <c r="MS14" s="326">
        <v>258.18900000000002</v>
      </c>
      <c r="MT14" s="327">
        <v>-0.29443547168934397</v>
      </c>
      <c r="MU14" s="326">
        <v>12737.704</v>
      </c>
      <c r="MV14" s="326">
        <v>13666.654</v>
      </c>
      <c r="MW14" s="327">
        <v>-6.7972014217964505E-2</v>
      </c>
      <c r="MX14" s="326">
        <v>1405.056</v>
      </c>
      <c r="MY14" s="326">
        <v>1406.8510000000001</v>
      </c>
      <c r="MZ14" s="327">
        <v>-1.2758991534996E-3</v>
      </c>
      <c r="NA14" s="326">
        <v>1587.2249999999999</v>
      </c>
      <c r="NB14" s="326">
        <v>1665.04</v>
      </c>
      <c r="NC14" s="327">
        <v>-4.6734612982270697E-2</v>
      </c>
      <c r="ND14" s="326">
        <v>12735.909</v>
      </c>
      <c r="NE14" s="326">
        <v>13367.628000000001</v>
      </c>
      <c r="NF14" s="327">
        <v>-4.72573743075436E-2</v>
      </c>
      <c r="NG14" s="326">
        <v>4068.998</v>
      </c>
      <c r="NH14" s="326">
        <v>3408.7330000000002</v>
      </c>
      <c r="NI14" s="327">
        <v>0.19369806904794201</v>
      </c>
      <c r="NJ14" s="326">
        <v>5656.223</v>
      </c>
      <c r="NK14" s="326">
        <v>5073.7730000000001</v>
      </c>
      <c r="NL14" s="327">
        <v>0.11479622758054001</v>
      </c>
      <c r="NM14" s="326">
        <v>13396.174000000001</v>
      </c>
      <c r="NN14" s="326">
        <v>13647.89</v>
      </c>
      <c r="NO14" s="327">
        <v>-1.8443583586913299E-2</v>
      </c>
      <c r="NP14" s="326">
        <v>4809.6080000000002</v>
      </c>
      <c r="NQ14" s="326">
        <v>5196.1239999999998</v>
      </c>
      <c r="NR14" s="327">
        <v>-7.4385445766883093E-2</v>
      </c>
      <c r="NS14" s="326">
        <v>10465.831</v>
      </c>
      <c r="NT14" s="326">
        <v>10269.897000000001</v>
      </c>
      <c r="NU14" s="327">
        <v>1.9078477612774401E-2</v>
      </c>
      <c r="NV14" s="326">
        <v>13009.657999999999</v>
      </c>
      <c r="NW14" s="326">
        <v>14289.294</v>
      </c>
      <c r="NX14" s="327">
        <v>-8.9552080039783696E-2</v>
      </c>
      <c r="NY14" s="326">
        <v>4589.5020000000004</v>
      </c>
      <c r="NZ14" s="326">
        <v>2265.3319999999999</v>
      </c>
      <c r="OA14" s="327">
        <v>1.02597323482827</v>
      </c>
      <c r="OB14" s="326">
        <v>15055.333000000001</v>
      </c>
      <c r="OC14" s="326">
        <v>12535.228999999999</v>
      </c>
      <c r="OD14" s="327">
        <v>0.20104172009940999</v>
      </c>
      <c r="OE14" s="326">
        <v>15333.828</v>
      </c>
      <c r="OF14" s="326">
        <v>14177.277</v>
      </c>
      <c r="OG14" s="327">
        <v>8.1577795228237396E-2</v>
      </c>
      <c r="OH14" s="326">
        <v>1768.471</v>
      </c>
      <c r="OI14" s="326">
        <v>278.495</v>
      </c>
      <c r="OJ14" s="327">
        <v>5.3500996427224896</v>
      </c>
      <c r="OK14" s="326">
        <v>16823.804</v>
      </c>
      <c r="OL14" s="326">
        <v>12813.724</v>
      </c>
      <c r="OM14" s="327">
        <v>0.31295195682379301</v>
      </c>
      <c r="ON14" s="326">
        <v>16823.804</v>
      </c>
      <c r="OO14" s="326">
        <v>12813.724</v>
      </c>
      <c r="OP14" s="327">
        <v>0.31295195682379301</v>
      </c>
      <c r="OQ14" s="326">
        <v>0</v>
      </c>
      <c r="OR14" s="326">
        <v>0</v>
      </c>
      <c r="OS14" s="327">
        <v>0</v>
      </c>
      <c r="OT14" s="326">
        <v>16823.804</v>
      </c>
      <c r="OU14" s="326">
        <v>12813.724</v>
      </c>
      <c r="OV14" s="327">
        <v>0.31295195682379301</v>
      </c>
      <c r="OW14" s="326">
        <v>16823.804</v>
      </c>
      <c r="OX14" s="326">
        <v>12813.724</v>
      </c>
      <c r="OY14" s="327">
        <v>0.31295195682379301</v>
      </c>
      <c r="OZ14" s="326">
        <v>0</v>
      </c>
      <c r="PA14" s="326">
        <v>0</v>
      </c>
      <c r="PB14" s="327">
        <v>0</v>
      </c>
      <c r="PC14" s="326">
        <v>16823.804</v>
      </c>
      <c r="PD14" s="326">
        <v>12813.724</v>
      </c>
      <c r="PE14" s="327">
        <v>0.31295195682379301</v>
      </c>
      <c r="PF14" s="326">
        <v>16823.804</v>
      </c>
      <c r="PG14" s="326">
        <v>12813.724</v>
      </c>
      <c r="PH14" s="327">
        <v>0.31295195682379301</v>
      </c>
      <c r="PI14" s="326">
        <v>0</v>
      </c>
      <c r="PJ14" s="326">
        <v>0</v>
      </c>
      <c r="PK14" s="327">
        <v>0</v>
      </c>
      <c r="PL14" s="326">
        <v>0</v>
      </c>
      <c r="PM14" s="326">
        <v>0</v>
      </c>
      <c r="PN14" s="327">
        <v>0</v>
      </c>
      <c r="PO14" s="326">
        <v>16823.804</v>
      </c>
      <c r="PP14" s="326">
        <v>12813.724</v>
      </c>
      <c r="PQ14" s="327">
        <v>0.31295195682379301</v>
      </c>
      <c r="PR14" s="326">
        <v>0</v>
      </c>
      <c r="PS14" s="326">
        <v>0</v>
      </c>
      <c r="PT14" s="327">
        <v>0</v>
      </c>
      <c r="PU14" s="326">
        <v>0</v>
      </c>
      <c r="PV14" s="326">
        <v>0</v>
      </c>
      <c r="PW14" s="327">
        <v>0</v>
      </c>
      <c r="PX14" s="326">
        <v>16823.804</v>
      </c>
      <c r="PY14" s="326">
        <v>12813.724</v>
      </c>
      <c r="PZ14" s="327">
        <v>0.31295195682379301</v>
      </c>
      <c r="QA14" s="326">
        <v>0</v>
      </c>
      <c r="QB14" s="326">
        <v>0</v>
      </c>
      <c r="QC14" s="327">
        <v>0</v>
      </c>
      <c r="QD14" s="326">
        <v>0</v>
      </c>
      <c r="QE14" s="326">
        <v>0</v>
      </c>
      <c r="QF14" s="327">
        <v>0</v>
      </c>
      <c r="QG14" s="326">
        <v>16823.804</v>
      </c>
      <c r="QH14" s="326">
        <v>12813.724</v>
      </c>
      <c r="QI14" s="327">
        <v>0.31295195682379301</v>
      </c>
      <c r="QJ14" s="326">
        <v>0</v>
      </c>
      <c r="QK14" s="326">
        <v>0</v>
      </c>
      <c r="QL14" s="327">
        <v>0</v>
      </c>
      <c r="QM14" s="326">
        <v>0</v>
      </c>
      <c r="QN14" s="326">
        <v>0</v>
      </c>
      <c r="QO14" s="327">
        <v>0</v>
      </c>
      <c r="QP14" s="326">
        <v>16823.804</v>
      </c>
      <c r="QQ14" s="326">
        <v>12813.724</v>
      </c>
      <c r="QR14" s="327">
        <v>0.31295195682379301</v>
      </c>
      <c r="QS14" s="326">
        <v>0</v>
      </c>
      <c r="QT14" s="326">
        <v>182.16900000000001</v>
      </c>
      <c r="QU14" s="327">
        <v>-1</v>
      </c>
      <c r="QV14" s="326">
        <v>0</v>
      </c>
      <c r="QW14" s="326">
        <v>182.16900000000001</v>
      </c>
      <c r="QX14" s="327">
        <v>-1</v>
      </c>
      <c r="QY14" s="326">
        <v>16641.634999999998</v>
      </c>
      <c r="QZ14" s="326">
        <v>12737.704</v>
      </c>
      <c r="RA14" s="327">
        <v>0.30648623959231602</v>
      </c>
      <c r="RB14" s="326">
        <v>0</v>
      </c>
      <c r="RC14" s="326">
        <v>0</v>
      </c>
      <c r="RD14" s="327">
        <v>0</v>
      </c>
      <c r="RE14" s="326">
        <v>0</v>
      </c>
      <c r="RF14" s="326">
        <v>0</v>
      </c>
      <c r="RG14" s="327">
        <v>0</v>
      </c>
      <c r="RH14" s="326">
        <v>0</v>
      </c>
      <c r="RI14" s="326">
        <v>0</v>
      </c>
      <c r="RJ14" s="327">
        <v>0</v>
      </c>
      <c r="RK14" s="326">
        <v>0</v>
      </c>
      <c r="RL14" s="326">
        <v>0</v>
      </c>
      <c r="RM14" s="327">
        <v>0</v>
      </c>
      <c r="RN14" s="326">
        <v>0</v>
      </c>
      <c r="RO14" s="326">
        <v>0</v>
      </c>
      <c r="RP14" s="327">
        <v>0</v>
      </c>
      <c r="RQ14" s="326">
        <v>0</v>
      </c>
      <c r="RR14" s="326">
        <v>0</v>
      </c>
      <c r="RS14" s="327">
        <v>0</v>
      </c>
      <c r="RT14" s="326">
        <v>0</v>
      </c>
      <c r="RU14" s="326">
        <v>0</v>
      </c>
      <c r="RV14" s="327">
        <v>0</v>
      </c>
      <c r="RW14" s="326">
        <v>0</v>
      </c>
      <c r="RX14" s="326">
        <v>0</v>
      </c>
      <c r="RY14" s="327">
        <v>0</v>
      </c>
      <c r="RZ14" s="326">
        <v>0</v>
      </c>
      <c r="SA14" s="326">
        <v>0</v>
      </c>
      <c r="SB14" s="327">
        <v>0</v>
      </c>
      <c r="SC14" s="326">
        <v>0</v>
      </c>
      <c r="SD14" s="326">
        <v>0</v>
      </c>
      <c r="SE14" s="327">
        <v>0</v>
      </c>
      <c r="SF14" s="326">
        <v>0</v>
      </c>
      <c r="SG14" s="326">
        <v>0</v>
      </c>
      <c r="SH14" s="327">
        <v>0</v>
      </c>
      <c r="SI14" s="326">
        <v>0</v>
      </c>
      <c r="SJ14" s="326">
        <v>0</v>
      </c>
      <c r="SK14" s="327">
        <v>0</v>
      </c>
      <c r="SL14" s="326">
        <v>0</v>
      </c>
      <c r="SM14" s="326">
        <v>0</v>
      </c>
      <c r="SN14" s="327">
        <v>0</v>
      </c>
      <c r="SO14" s="326">
        <v>0</v>
      </c>
      <c r="SP14" s="326">
        <v>0</v>
      </c>
      <c r="SQ14" s="327">
        <v>0</v>
      </c>
      <c r="SR14" s="326">
        <v>0</v>
      </c>
      <c r="SS14" s="326">
        <v>0</v>
      </c>
      <c r="ST14" s="327">
        <v>0</v>
      </c>
      <c r="SU14" s="326">
        <v>0</v>
      </c>
      <c r="SV14" s="326">
        <v>0</v>
      </c>
      <c r="SW14" s="327">
        <v>0</v>
      </c>
      <c r="SX14" s="326">
        <v>0</v>
      </c>
      <c r="SY14" s="326">
        <v>0</v>
      </c>
      <c r="SZ14" s="327">
        <v>0</v>
      </c>
      <c r="TA14" s="326">
        <v>0</v>
      </c>
      <c r="TB14" s="326">
        <v>0</v>
      </c>
      <c r="TC14" s="327">
        <v>0</v>
      </c>
      <c r="TD14" s="326">
        <v>0</v>
      </c>
      <c r="TE14" s="326">
        <v>0</v>
      </c>
      <c r="TF14" s="327">
        <v>0</v>
      </c>
      <c r="TG14" s="326">
        <v>0</v>
      </c>
      <c r="TH14" s="326">
        <v>0</v>
      </c>
      <c r="TI14" s="327">
        <v>0</v>
      </c>
      <c r="TJ14" s="326">
        <v>0</v>
      </c>
      <c r="TK14" s="326">
        <v>0</v>
      </c>
      <c r="TL14" s="327">
        <v>0</v>
      </c>
      <c r="TM14" s="326">
        <v>0</v>
      </c>
      <c r="TN14" s="326">
        <v>0</v>
      </c>
      <c r="TO14" s="327">
        <v>0</v>
      </c>
      <c r="TP14" s="326">
        <v>0</v>
      </c>
      <c r="TQ14" s="326">
        <v>0</v>
      </c>
      <c r="TR14" s="327">
        <v>0</v>
      </c>
      <c r="TS14" s="326">
        <v>0</v>
      </c>
      <c r="TT14" s="326">
        <v>0</v>
      </c>
      <c r="TU14" s="327">
        <v>0</v>
      </c>
      <c r="TV14" s="326">
        <v>0</v>
      </c>
      <c r="TW14" s="326">
        <v>0</v>
      </c>
      <c r="TX14" s="327">
        <v>0</v>
      </c>
      <c r="TY14" s="326">
        <v>0</v>
      </c>
      <c r="TZ14" s="326">
        <v>0</v>
      </c>
      <c r="UA14" s="327">
        <v>0</v>
      </c>
      <c r="UB14" s="326">
        <v>0</v>
      </c>
      <c r="UC14" s="326">
        <v>0</v>
      </c>
      <c r="UD14" s="327">
        <v>0</v>
      </c>
      <c r="UE14" s="326">
        <v>0</v>
      </c>
      <c r="UF14" s="326">
        <v>0</v>
      </c>
      <c r="UG14" s="327">
        <v>0</v>
      </c>
      <c r="UH14" s="326">
        <v>0</v>
      </c>
      <c r="UI14" s="326">
        <v>0</v>
      </c>
      <c r="UJ14" s="327">
        <v>0</v>
      </c>
      <c r="UK14" s="326">
        <v>0</v>
      </c>
      <c r="UL14" s="326">
        <v>0</v>
      </c>
      <c r="UM14" s="327">
        <v>0</v>
      </c>
      <c r="UN14" s="326">
        <v>0</v>
      </c>
      <c r="UO14" s="326">
        <v>0</v>
      </c>
      <c r="UP14" s="327">
        <v>0</v>
      </c>
      <c r="UQ14" s="326">
        <v>0</v>
      </c>
      <c r="UR14" s="326">
        <v>0</v>
      </c>
      <c r="US14" s="327">
        <v>0</v>
      </c>
      <c r="UT14" s="326">
        <v>0</v>
      </c>
      <c r="UU14" s="326">
        <v>0</v>
      </c>
      <c r="UV14" s="327">
        <v>0</v>
      </c>
      <c r="UW14" s="326">
        <v>0</v>
      </c>
      <c r="UX14" s="326">
        <v>0</v>
      </c>
      <c r="UY14" s="327">
        <v>0</v>
      </c>
      <c r="UZ14" s="326">
        <v>0</v>
      </c>
      <c r="VA14" s="326">
        <v>0</v>
      </c>
      <c r="VB14" s="327">
        <v>0</v>
      </c>
      <c r="VC14" s="326">
        <v>0</v>
      </c>
      <c r="VD14" s="326">
        <v>0</v>
      </c>
      <c r="VE14" s="327">
        <v>0</v>
      </c>
      <c r="VF14" s="326">
        <v>0</v>
      </c>
      <c r="VG14" s="326">
        <v>0</v>
      </c>
      <c r="VH14" s="327">
        <v>0</v>
      </c>
      <c r="VI14" s="326">
        <v>0</v>
      </c>
      <c r="VJ14" s="326">
        <v>0</v>
      </c>
      <c r="VK14" s="327">
        <v>0</v>
      </c>
      <c r="VL14" s="326">
        <v>0</v>
      </c>
      <c r="VM14" s="326">
        <v>0</v>
      </c>
      <c r="VN14" s="328">
        <v>0</v>
      </c>
      <c r="VO14" s="323"/>
    </row>
    <row r="15" spans="1:587">
      <c r="A15" s="180" t="s">
        <v>586</v>
      </c>
      <c r="B15" s="326">
        <v>0</v>
      </c>
      <c r="C15" s="326">
        <v>0</v>
      </c>
      <c r="D15" s="327">
        <v>0</v>
      </c>
      <c r="E15" s="326">
        <v>0</v>
      </c>
      <c r="F15" s="326">
        <v>0</v>
      </c>
      <c r="G15" s="327">
        <v>0</v>
      </c>
      <c r="H15" s="326">
        <v>0</v>
      </c>
      <c r="I15" s="326">
        <v>0</v>
      </c>
      <c r="J15" s="327">
        <v>0</v>
      </c>
      <c r="K15" s="326">
        <v>0</v>
      </c>
      <c r="L15" s="326">
        <v>0</v>
      </c>
      <c r="M15" s="327">
        <v>0</v>
      </c>
      <c r="N15" s="326">
        <v>0</v>
      </c>
      <c r="O15" s="326">
        <v>0</v>
      </c>
      <c r="P15" s="327">
        <v>0</v>
      </c>
      <c r="Q15" s="326">
        <v>0</v>
      </c>
      <c r="R15" s="326">
        <v>0</v>
      </c>
      <c r="S15" s="327">
        <v>0</v>
      </c>
      <c r="T15" s="326">
        <v>0</v>
      </c>
      <c r="U15" s="326">
        <v>0</v>
      </c>
      <c r="V15" s="327">
        <v>0</v>
      </c>
      <c r="W15" s="326">
        <v>0</v>
      </c>
      <c r="X15" s="326">
        <v>0</v>
      </c>
      <c r="Y15" s="327">
        <v>0</v>
      </c>
      <c r="Z15" s="326">
        <v>0</v>
      </c>
      <c r="AA15" s="326">
        <v>0</v>
      </c>
      <c r="AB15" s="327">
        <v>0</v>
      </c>
      <c r="AC15" s="326">
        <v>0</v>
      </c>
      <c r="AD15" s="326">
        <v>0</v>
      </c>
      <c r="AE15" s="327">
        <v>0</v>
      </c>
      <c r="AF15" s="326">
        <v>0</v>
      </c>
      <c r="AG15" s="326">
        <v>0</v>
      </c>
      <c r="AH15" s="327">
        <v>0</v>
      </c>
      <c r="AI15" s="326">
        <v>0</v>
      </c>
      <c r="AJ15" s="326">
        <v>0</v>
      </c>
      <c r="AK15" s="327">
        <v>0</v>
      </c>
      <c r="AL15" s="326">
        <v>0</v>
      </c>
      <c r="AM15" s="326">
        <v>0</v>
      </c>
      <c r="AN15" s="327">
        <v>0</v>
      </c>
      <c r="AO15" s="326">
        <v>0</v>
      </c>
      <c r="AP15" s="326">
        <v>0</v>
      </c>
      <c r="AQ15" s="327">
        <v>0</v>
      </c>
      <c r="AR15" s="326">
        <v>0</v>
      </c>
      <c r="AS15" s="326">
        <v>0</v>
      </c>
      <c r="AT15" s="327">
        <v>0</v>
      </c>
      <c r="AU15" s="326">
        <v>0</v>
      </c>
      <c r="AV15" s="326">
        <v>0</v>
      </c>
      <c r="AW15" s="327">
        <v>0</v>
      </c>
      <c r="AX15" s="326">
        <v>0</v>
      </c>
      <c r="AY15" s="326">
        <v>0</v>
      </c>
      <c r="AZ15" s="327">
        <v>0</v>
      </c>
      <c r="BA15" s="326">
        <v>0</v>
      </c>
      <c r="BB15" s="326">
        <v>0</v>
      </c>
      <c r="BC15" s="327">
        <v>0</v>
      </c>
      <c r="BD15" s="326">
        <v>0</v>
      </c>
      <c r="BE15" s="326">
        <v>0</v>
      </c>
      <c r="BF15" s="327">
        <v>0</v>
      </c>
      <c r="BG15" s="326">
        <v>0</v>
      </c>
      <c r="BH15" s="326">
        <v>0</v>
      </c>
      <c r="BI15" s="327">
        <v>0</v>
      </c>
      <c r="BJ15" s="326">
        <v>0</v>
      </c>
      <c r="BK15" s="326">
        <v>0</v>
      </c>
      <c r="BL15" s="327">
        <v>0</v>
      </c>
      <c r="BM15" s="326">
        <v>0</v>
      </c>
      <c r="BN15" s="326">
        <v>0</v>
      </c>
      <c r="BO15" s="327">
        <v>0</v>
      </c>
      <c r="BP15" s="326">
        <v>0</v>
      </c>
      <c r="BQ15" s="326">
        <v>0</v>
      </c>
      <c r="BR15" s="327">
        <v>0</v>
      </c>
      <c r="BS15" s="326">
        <v>0</v>
      </c>
      <c r="BT15" s="326">
        <v>0</v>
      </c>
      <c r="BU15" s="327">
        <v>0</v>
      </c>
      <c r="BV15" s="326">
        <v>0</v>
      </c>
      <c r="BW15" s="326">
        <v>0</v>
      </c>
      <c r="BX15" s="327">
        <v>0</v>
      </c>
      <c r="BY15" s="326">
        <v>0</v>
      </c>
      <c r="BZ15" s="326">
        <v>0</v>
      </c>
      <c r="CA15" s="327">
        <v>0</v>
      </c>
      <c r="CB15" s="326">
        <v>0</v>
      </c>
      <c r="CC15" s="326">
        <v>0</v>
      </c>
      <c r="CD15" s="327">
        <v>0</v>
      </c>
      <c r="CE15" s="326">
        <v>0</v>
      </c>
      <c r="CF15" s="326">
        <v>0</v>
      </c>
      <c r="CG15" s="327">
        <v>0</v>
      </c>
      <c r="CH15" s="326">
        <v>0</v>
      </c>
      <c r="CI15" s="326">
        <v>0</v>
      </c>
      <c r="CJ15" s="327">
        <v>0</v>
      </c>
      <c r="CK15" s="326">
        <v>0</v>
      </c>
      <c r="CL15" s="326">
        <v>0</v>
      </c>
      <c r="CM15" s="327">
        <v>0</v>
      </c>
      <c r="CN15" s="326">
        <v>0</v>
      </c>
      <c r="CO15" s="326">
        <v>0</v>
      </c>
      <c r="CP15" s="327">
        <v>0</v>
      </c>
      <c r="CQ15" s="326">
        <v>0</v>
      </c>
      <c r="CR15" s="326">
        <v>0</v>
      </c>
      <c r="CS15" s="327">
        <v>0</v>
      </c>
      <c r="CT15" s="326">
        <v>0</v>
      </c>
      <c r="CU15" s="326">
        <v>0</v>
      </c>
      <c r="CV15" s="327">
        <v>0</v>
      </c>
      <c r="CW15" s="326">
        <v>0</v>
      </c>
      <c r="CX15" s="326">
        <v>0</v>
      </c>
      <c r="CY15" s="327">
        <v>0</v>
      </c>
      <c r="CZ15" s="326">
        <v>0</v>
      </c>
      <c r="DA15" s="326">
        <v>0</v>
      </c>
      <c r="DB15" s="327">
        <v>0</v>
      </c>
      <c r="DC15" s="326">
        <v>0</v>
      </c>
      <c r="DD15" s="326">
        <v>0</v>
      </c>
      <c r="DE15" s="327">
        <v>0</v>
      </c>
      <c r="DF15" s="326">
        <v>0</v>
      </c>
      <c r="DG15" s="326">
        <v>0</v>
      </c>
      <c r="DH15" s="327">
        <v>0</v>
      </c>
      <c r="DI15" s="326">
        <v>0</v>
      </c>
      <c r="DJ15" s="326">
        <v>0</v>
      </c>
      <c r="DK15" s="327">
        <v>0</v>
      </c>
      <c r="DL15" s="326">
        <v>0</v>
      </c>
      <c r="DM15" s="326">
        <v>0</v>
      </c>
      <c r="DN15" s="327">
        <v>0</v>
      </c>
      <c r="DO15" s="326">
        <v>0</v>
      </c>
      <c r="DP15" s="326">
        <v>0</v>
      </c>
      <c r="DQ15" s="327">
        <v>0</v>
      </c>
      <c r="DR15" s="326">
        <v>0</v>
      </c>
      <c r="DS15" s="326">
        <v>0</v>
      </c>
      <c r="DT15" s="327">
        <v>0</v>
      </c>
      <c r="DU15" s="326">
        <v>0</v>
      </c>
      <c r="DV15" s="326">
        <v>0</v>
      </c>
      <c r="DW15" s="327">
        <v>0</v>
      </c>
      <c r="DX15" s="326">
        <v>0</v>
      </c>
      <c r="DY15" s="326">
        <v>0</v>
      </c>
      <c r="DZ15" s="327">
        <v>0</v>
      </c>
      <c r="EA15" s="326">
        <v>0</v>
      </c>
      <c r="EB15" s="326">
        <v>0</v>
      </c>
      <c r="EC15" s="327">
        <v>0</v>
      </c>
      <c r="ED15" s="326">
        <v>0</v>
      </c>
      <c r="EE15" s="326">
        <v>0</v>
      </c>
      <c r="EF15" s="327">
        <v>0</v>
      </c>
      <c r="EG15" s="326">
        <v>0</v>
      </c>
      <c r="EH15" s="326">
        <v>0</v>
      </c>
      <c r="EI15" s="327">
        <v>0</v>
      </c>
      <c r="EJ15" s="326">
        <v>0</v>
      </c>
      <c r="EK15" s="326">
        <v>0</v>
      </c>
      <c r="EL15" s="327">
        <v>0</v>
      </c>
      <c r="EM15" s="326">
        <v>0</v>
      </c>
      <c r="EN15" s="326">
        <v>0</v>
      </c>
      <c r="EO15" s="327">
        <v>0</v>
      </c>
      <c r="EP15" s="326">
        <v>0</v>
      </c>
      <c r="EQ15" s="326">
        <v>0</v>
      </c>
      <c r="ER15" s="327">
        <v>0</v>
      </c>
      <c r="ES15" s="326">
        <v>0</v>
      </c>
      <c r="ET15" s="326">
        <v>0</v>
      </c>
      <c r="EU15" s="327">
        <v>0</v>
      </c>
      <c r="EV15" s="326">
        <v>0</v>
      </c>
      <c r="EW15" s="326">
        <v>0</v>
      </c>
      <c r="EX15" s="327">
        <v>0</v>
      </c>
      <c r="EY15" s="326">
        <v>0</v>
      </c>
      <c r="EZ15" s="326">
        <v>0</v>
      </c>
      <c r="FA15" s="327">
        <v>0</v>
      </c>
      <c r="FB15" s="326">
        <v>0</v>
      </c>
      <c r="FC15" s="326">
        <v>0</v>
      </c>
      <c r="FD15" s="327">
        <v>0</v>
      </c>
      <c r="FE15" s="326">
        <v>0</v>
      </c>
      <c r="FF15" s="326">
        <v>0</v>
      </c>
      <c r="FG15" s="327">
        <v>0</v>
      </c>
      <c r="FH15" s="326">
        <v>0</v>
      </c>
      <c r="FI15" s="326">
        <v>0</v>
      </c>
      <c r="FJ15" s="327">
        <v>0</v>
      </c>
      <c r="FK15" s="326">
        <v>0</v>
      </c>
      <c r="FL15" s="326">
        <v>0</v>
      </c>
      <c r="FM15" s="327">
        <v>0</v>
      </c>
      <c r="FN15" s="326">
        <v>0</v>
      </c>
      <c r="FO15" s="326">
        <v>0</v>
      </c>
      <c r="FP15" s="327">
        <v>0</v>
      </c>
      <c r="FQ15" s="326">
        <v>0</v>
      </c>
      <c r="FR15" s="326">
        <v>0</v>
      </c>
      <c r="FS15" s="327">
        <v>0</v>
      </c>
      <c r="FT15" s="326">
        <v>0</v>
      </c>
      <c r="FU15" s="326">
        <v>0</v>
      </c>
      <c r="FV15" s="327">
        <v>0</v>
      </c>
      <c r="FW15" s="326">
        <v>0</v>
      </c>
      <c r="FX15" s="326">
        <v>0</v>
      </c>
      <c r="FY15" s="327">
        <v>0</v>
      </c>
      <c r="FZ15" s="326">
        <v>0</v>
      </c>
      <c r="GA15" s="326">
        <v>0</v>
      </c>
      <c r="GB15" s="327">
        <v>0</v>
      </c>
      <c r="GC15" s="326">
        <v>0</v>
      </c>
      <c r="GD15" s="326">
        <v>0</v>
      </c>
      <c r="GE15" s="327">
        <v>0</v>
      </c>
      <c r="GF15" s="326">
        <v>0</v>
      </c>
      <c r="GG15" s="326">
        <v>0</v>
      </c>
      <c r="GH15" s="327">
        <v>0</v>
      </c>
      <c r="GI15" s="326">
        <v>0</v>
      </c>
      <c r="GJ15" s="326">
        <v>0</v>
      </c>
      <c r="GK15" s="327">
        <v>0</v>
      </c>
      <c r="GL15" s="326">
        <v>0</v>
      </c>
      <c r="GM15" s="326">
        <v>0</v>
      </c>
      <c r="GN15" s="327">
        <v>0</v>
      </c>
      <c r="GO15" s="326">
        <v>0</v>
      </c>
      <c r="GP15" s="326">
        <v>0</v>
      </c>
      <c r="GQ15" s="327">
        <v>0</v>
      </c>
      <c r="GR15" s="326">
        <v>0</v>
      </c>
      <c r="GS15" s="326">
        <v>0</v>
      </c>
      <c r="GT15" s="327">
        <v>0</v>
      </c>
      <c r="GU15" s="326">
        <v>0</v>
      </c>
      <c r="GV15" s="326">
        <v>0</v>
      </c>
      <c r="GW15" s="327">
        <v>0</v>
      </c>
      <c r="GX15" s="326">
        <v>0</v>
      </c>
      <c r="GY15" s="326">
        <v>0</v>
      </c>
      <c r="GZ15" s="327">
        <v>0</v>
      </c>
      <c r="HA15" s="326">
        <v>0</v>
      </c>
      <c r="HB15" s="326">
        <v>0</v>
      </c>
      <c r="HC15" s="327">
        <v>0</v>
      </c>
      <c r="HD15" s="326">
        <v>0</v>
      </c>
      <c r="HE15" s="326">
        <v>0</v>
      </c>
      <c r="HF15" s="327">
        <v>0</v>
      </c>
      <c r="HG15" s="326">
        <v>0</v>
      </c>
      <c r="HH15" s="326">
        <v>0</v>
      </c>
      <c r="HI15" s="327">
        <v>0</v>
      </c>
      <c r="HJ15" s="326">
        <v>0</v>
      </c>
      <c r="HK15" s="326">
        <v>0</v>
      </c>
      <c r="HL15" s="327">
        <v>0</v>
      </c>
      <c r="HM15" s="326">
        <v>0</v>
      </c>
      <c r="HN15" s="326">
        <v>0</v>
      </c>
      <c r="HO15" s="327">
        <v>0</v>
      </c>
      <c r="HP15" s="326">
        <v>0</v>
      </c>
      <c r="HQ15" s="326">
        <v>0</v>
      </c>
      <c r="HR15" s="327">
        <v>0</v>
      </c>
      <c r="HS15" s="326">
        <v>0</v>
      </c>
      <c r="HT15" s="326">
        <v>0</v>
      </c>
      <c r="HU15" s="327">
        <v>0</v>
      </c>
      <c r="HV15" s="326">
        <v>0</v>
      </c>
      <c r="HW15" s="326">
        <v>0</v>
      </c>
      <c r="HX15" s="327">
        <v>0</v>
      </c>
      <c r="HY15" s="326">
        <v>0</v>
      </c>
      <c r="HZ15" s="326">
        <v>0</v>
      </c>
      <c r="IA15" s="327">
        <v>0</v>
      </c>
      <c r="IB15" s="326">
        <v>0</v>
      </c>
      <c r="IC15" s="326">
        <v>0</v>
      </c>
      <c r="ID15" s="327">
        <v>0</v>
      </c>
      <c r="IE15" s="326">
        <v>0</v>
      </c>
      <c r="IF15" s="326">
        <v>0</v>
      </c>
      <c r="IG15" s="327">
        <v>0</v>
      </c>
      <c r="IH15" s="326">
        <v>0</v>
      </c>
      <c r="II15" s="326">
        <v>0</v>
      </c>
      <c r="IJ15" s="327">
        <v>0</v>
      </c>
      <c r="IK15" s="326">
        <v>0</v>
      </c>
      <c r="IL15" s="326">
        <v>0</v>
      </c>
      <c r="IM15" s="327">
        <v>0</v>
      </c>
      <c r="IN15" s="326">
        <v>0</v>
      </c>
      <c r="IO15" s="326">
        <v>0</v>
      </c>
      <c r="IP15" s="327">
        <v>0</v>
      </c>
      <c r="IQ15" s="326">
        <v>0</v>
      </c>
      <c r="IR15" s="326">
        <v>0</v>
      </c>
      <c r="IS15" s="327">
        <v>0</v>
      </c>
      <c r="IT15" s="326">
        <v>0</v>
      </c>
      <c r="IU15" s="326">
        <v>0</v>
      </c>
      <c r="IV15" s="327">
        <v>0</v>
      </c>
      <c r="IW15" s="326">
        <v>0</v>
      </c>
      <c r="IX15" s="326">
        <v>0</v>
      </c>
      <c r="IY15" s="327">
        <v>0</v>
      </c>
      <c r="IZ15" s="326">
        <v>0</v>
      </c>
      <c r="JA15" s="326">
        <v>0</v>
      </c>
      <c r="JB15" s="327">
        <v>0</v>
      </c>
      <c r="JC15" s="326">
        <v>0</v>
      </c>
      <c r="JD15" s="326">
        <v>0</v>
      </c>
      <c r="JE15" s="327">
        <v>0</v>
      </c>
      <c r="JF15" s="326">
        <v>0</v>
      </c>
      <c r="JG15" s="326">
        <v>0</v>
      </c>
      <c r="JH15" s="327">
        <v>0</v>
      </c>
      <c r="JI15" s="326">
        <v>0</v>
      </c>
      <c r="JJ15" s="326">
        <v>0</v>
      </c>
      <c r="JK15" s="327">
        <v>0</v>
      </c>
      <c r="JL15" s="326">
        <v>0</v>
      </c>
      <c r="JM15" s="326">
        <v>0</v>
      </c>
      <c r="JN15" s="327">
        <v>0</v>
      </c>
      <c r="JO15" s="326">
        <v>0</v>
      </c>
      <c r="JP15" s="326">
        <v>0</v>
      </c>
      <c r="JQ15" s="327">
        <v>0</v>
      </c>
      <c r="JR15" s="326">
        <v>0</v>
      </c>
      <c r="JS15" s="326">
        <v>0</v>
      </c>
      <c r="JT15" s="327">
        <v>0</v>
      </c>
      <c r="JU15" s="326">
        <v>0</v>
      </c>
      <c r="JV15" s="326">
        <v>0</v>
      </c>
      <c r="JW15" s="327">
        <v>0</v>
      </c>
      <c r="JX15" s="326">
        <v>0</v>
      </c>
      <c r="JY15" s="326">
        <v>0</v>
      </c>
      <c r="JZ15" s="327">
        <v>0</v>
      </c>
      <c r="KA15" s="326">
        <v>0</v>
      </c>
      <c r="KB15" s="326">
        <v>0</v>
      </c>
      <c r="KC15" s="327">
        <v>0</v>
      </c>
      <c r="KD15" s="326">
        <v>0</v>
      </c>
      <c r="KE15" s="326">
        <v>0</v>
      </c>
      <c r="KF15" s="327">
        <v>0</v>
      </c>
      <c r="KG15" s="326">
        <v>0</v>
      </c>
      <c r="KH15" s="326">
        <v>0</v>
      </c>
      <c r="KI15" s="327">
        <v>0</v>
      </c>
      <c r="KJ15" s="326">
        <v>0</v>
      </c>
      <c r="KK15" s="326">
        <v>0</v>
      </c>
      <c r="KL15" s="327">
        <v>0</v>
      </c>
      <c r="KM15" s="326">
        <v>0</v>
      </c>
      <c r="KN15" s="326">
        <v>0</v>
      </c>
      <c r="KO15" s="327">
        <v>0</v>
      </c>
      <c r="KP15" s="326">
        <v>0</v>
      </c>
      <c r="KQ15" s="326">
        <v>0</v>
      </c>
      <c r="KR15" s="327">
        <v>0</v>
      </c>
      <c r="KS15" s="326">
        <v>0</v>
      </c>
      <c r="KT15" s="326">
        <v>0</v>
      </c>
      <c r="KU15" s="327">
        <v>0</v>
      </c>
      <c r="KV15" s="326">
        <v>0</v>
      </c>
      <c r="KW15" s="326">
        <v>0</v>
      </c>
      <c r="KX15" s="327">
        <v>0</v>
      </c>
      <c r="KY15" s="326">
        <v>0</v>
      </c>
      <c r="KZ15" s="326">
        <v>0</v>
      </c>
      <c r="LA15" s="327">
        <v>0</v>
      </c>
      <c r="LB15" s="326">
        <v>0</v>
      </c>
      <c r="LC15" s="326">
        <v>0</v>
      </c>
      <c r="LD15" s="327">
        <v>0</v>
      </c>
      <c r="LE15" s="326">
        <v>0</v>
      </c>
      <c r="LF15" s="326">
        <v>0</v>
      </c>
      <c r="LG15" s="327">
        <v>0</v>
      </c>
      <c r="LH15" s="326">
        <v>0</v>
      </c>
      <c r="LI15" s="326">
        <v>0</v>
      </c>
      <c r="LJ15" s="327">
        <v>0</v>
      </c>
      <c r="LK15" s="326">
        <v>0</v>
      </c>
      <c r="LL15" s="326">
        <v>0</v>
      </c>
      <c r="LM15" s="327">
        <v>0</v>
      </c>
      <c r="LN15" s="326">
        <v>0</v>
      </c>
      <c r="LO15" s="326">
        <v>0</v>
      </c>
      <c r="LP15" s="327">
        <v>0</v>
      </c>
      <c r="LQ15" s="326">
        <v>0</v>
      </c>
      <c r="LR15" s="326">
        <v>0</v>
      </c>
      <c r="LS15" s="327">
        <v>0</v>
      </c>
      <c r="LT15" s="326">
        <v>0</v>
      </c>
      <c r="LU15" s="326">
        <v>0</v>
      </c>
      <c r="LV15" s="327">
        <v>0</v>
      </c>
      <c r="LW15" s="326">
        <v>0</v>
      </c>
      <c r="LX15" s="326">
        <v>0</v>
      </c>
      <c r="LY15" s="327">
        <v>0</v>
      </c>
      <c r="LZ15" s="326">
        <v>0</v>
      </c>
      <c r="MA15" s="326">
        <v>0</v>
      </c>
      <c r="MB15" s="327">
        <v>0</v>
      </c>
      <c r="MC15" s="326">
        <v>0</v>
      </c>
      <c r="MD15" s="326">
        <v>0</v>
      </c>
      <c r="ME15" s="327">
        <v>0</v>
      </c>
      <c r="MF15" s="326">
        <v>0</v>
      </c>
      <c r="MG15" s="326">
        <v>0</v>
      </c>
      <c r="MH15" s="327">
        <v>0</v>
      </c>
      <c r="MI15" s="326">
        <v>0</v>
      </c>
      <c r="MJ15" s="326">
        <v>0</v>
      </c>
      <c r="MK15" s="327">
        <v>0</v>
      </c>
      <c r="ML15" s="326">
        <v>0</v>
      </c>
      <c r="MM15" s="326">
        <v>0</v>
      </c>
      <c r="MN15" s="327">
        <v>0</v>
      </c>
      <c r="MO15" s="326">
        <v>0</v>
      </c>
      <c r="MP15" s="326">
        <v>0</v>
      </c>
      <c r="MQ15" s="327">
        <v>0</v>
      </c>
      <c r="MR15" s="326">
        <v>0</v>
      </c>
      <c r="MS15" s="326">
        <v>0</v>
      </c>
      <c r="MT15" s="327">
        <v>0</v>
      </c>
      <c r="MU15" s="326">
        <v>0</v>
      </c>
      <c r="MV15" s="326">
        <v>0</v>
      </c>
      <c r="MW15" s="327">
        <v>0</v>
      </c>
      <c r="MX15" s="326">
        <v>0</v>
      </c>
      <c r="MY15" s="326">
        <v>0</v>
      </c>
      <c r="MZ15" s="327">
        <v>0</v>
      </c>
      <c r="NA15" s="326">
        <v>0</v>
      </c>
      <c r="NB15" s="326">
        <v>0</v>
      </c>
      <c r="NC15" s="327">
        <v>0</v>
      </c>
      <c r="ND15" s="326">
        <v>0</v>
      </c>
      <c r="NE15" s="326">
        <v>0</v>
      </c>
      <c r="NF15" s="327">
        <v>0</v>
      </c>
      <c r="NG15" s="326">
        <v>0</v>
      </c>
      <c r="NH15" s="326">
        <v>0</v>
      </c>
      <c r="NI15" s="327">
        <v>0</v>
      </c>
      <c r="NJ15" s="326">
        <v>0</v>
      </c>
      <c r="NK15" s="326">
        <v>0</v>
      </c>
      <c r="NL15" s="327">
        <v>0</v>
      </c>
      <c r="NM15" s="326">
        <v>0</v>
      </c>
      <c r="NN15" s="326">
        <v>0</v>
      </c>
      <c r="NO15" s="327">
        <v>0</v>
      </c>
      <c r="NP15" s="326">
        <v>0</v>
      </c>
      <c r="NQ15" s="326">
        <v>0</v>
      </c>
      <c r="NR15" s="327">
        <v>0</v>
      </c>
      <c r="NS15" s="326">
        <v>0</v>
      </c>
      <c r="NT15" s="326">
        <v>0</v>
      </c>
      <c r="NU15" s="327">
        <v>0</v>
      </c>
      <c r="NV15" s="326">
        <v>0</v>
      </c>
      <c r="NW15" s="326">
        <v>0</v>
      </c>
      <c r="NX15" s="327">
        <v>0</v>
      </c>
      <c r="NY15" s="326">
        <v>0</v>
      </c>
      <c r="NZ15" s="326">
        <v>0</v>
      </c>
      <c r="OA15" s="327">
        <v>0</v>
      </c>
      <c r="OB15" s="326">
        <v>0</v>
      </c>
      <c r="OC15" s="326">
        <v>0</v>
      </c>
      <c r="OD15" s="327">
        <v>0</v>
      </c>
      <c r="OE15" s="326">
        <v>0</v>
      </c>
      <c r="OF15" s="326">
        <v>0</v>
      </c>
      <c r="OG15" s="327">
        <v>0</v>
      </c>
      <c r="OH15" s="326">
        <v>0</v>
      </c>
      <c r="OI15" s="326">
        <v>0</v>
      </c>
      <c r="OJ15" s="327">
        <v>0</v>
      </c>
      <c r="OK15" s="326">
        <v>0</v>
      </c>
      <c r="OL15" s="326">
        <v>0</v>
      </c>
      <c r="OM15" s="327">
        <v>0</v>
      </c>
      <c r="ON15" s="326">
        <v>0</v>
      </c>
      <c r="OO15" s="326">
        <v>0</v>
      </c>
      <c r="OP15" s="327">
        <v>0</v>
      </c>
      <c r="OQ15" s="326">
        <v>0</v>
      </c>
      <c r="OR15" s="326">
        <v>0</v>
      </c>
      <c r="OS15" s="327">
        <v>0</v>
      </c>
      <c r="OT15" s="326">
        <v>0</v>
      </c>
      <c r="OU15" s="326">
        <v>0</v>
      </c>
      <c r="OV15" s="327">
        <v>0</v>
      </c>
      <c r="OW15" s="326">
        <v>0</v>
      </c>
      <c r="OX15" s="326">
        <v>0</v>
      </c>
      <c r="OY15" s="327">
        <v>0</v>
      </c>
      <c r="OZ15" s="326">
        <v>0</v>
      </c>
      <c r="PA15" s="326">
        <v>0</v>
      </c>
      <c r="PB15" s="327">
        <v>0</v>
      </c>
      <c r="PC15" s="326">
        <v>0</v>
      </c>
      <c r="PD15" s="326">
        <v>0</v>
      </c>
      <c r="PE15" s="327">
        <v>0</v>
      </c>
      <c r="PF15" s="326">
        <v>0</v>
      </c>
      <c r="PG15" s="326">
        <v>0</v>
      </c>
      <c r="PH15" s="327">
        <v>0</v>
      </c>
      <c r="PI15" s="326">
        <v>0</v>
      </c>
      <c r="PJ15" s="326">
        <v>0</v>
      </c>
      <c r="PK15" s="327">
        <v>0</v>
      </c>
      <c r="PL15" s="326">
        <v>0</v>
      </c>
      <c r="PM15" s="326">
        <v>0</v>
      </c>
      <c r="PN15" s="327">
        <v>0</v>
      </c>
      <c r="PO15" s="326">
        <v>0</v>
      </c>
      <c r="PP15" s="326">
        <v>0</v>
      </c>
      <c r="PQ15" s="327">
        <v>0</v>
      </c>
      <c r="PR15" s="326">
        <v>0</v>
      </c>
      <c r="PS15" s="326">
        <v>0</v>
      </c>
      <c r="PT15" s="327">
        <v>0</v>
      </c>
      <c r="PU15" s="326">
        <v>0</v>
      </c>
      <c r="PV15" s="326">
        <v>0</v>
      </c>
      <c r="PW15" s="327">
        <v>0</v>
      </c>
      <c r="PX15" s="326">
        <v>0</v>
      </c>
      <c r="PY15" s="326">
        <v>0</v>
      </c>
      <c r="PZ15" s="327">
        <v>0</v>
      </c>
      <c r="QA15" s="326">
        <v>0</v>
      </c>
      <c r="QB15" s="326">
        <v>0</v>
      </c>
      <c r="QC15" s="327">
        <v>0</v>
      </c>
      <c r="QD15" s="326">
        <v>0</v>
      </c>
      <c r="QE15" s="326">
        <v>0</v>
      </c>
      <c r="QF15" s="327">
        <v>0</v>
      </c>
      <c r="QG15" s="326">
        <v>0</v>
      </c>
      <c r="QH15" s="326">
        <v>0</v>
      </c>
      <c r="QI15" s="327">
        <v>0</v>
      </c>
      <c r="QJ15" s="326">
        <v>0</v>
      </c>
      <c r="QK15" s="326">
        <v>0</v>
      </c>
      <c r="QL15" s="327">
        <v>0</v>
      </c>
      <c r="QM15" s="326">
        <v>0</v>
      </c>
      <c r="QN15" s="326">
        <v>0</v>
      </c>
      <c r="QO15" s="327">
        <v>0</v>
      </c>
      <c r="QP15" s="326">
        <v>0</v>
      </c>
      <c r="QQ15" s="326">
        <v>0</v>
      </c>
      <c r="QR15" s="327">
        <v>0</v>
      </c>
      <c r="QS15" s="326">
        <v>0</v>
      </c>
      <c r="QT15" s="326">
        <v>0</v>
      </c>
      <c r="QU15" s="327">
        <v>0</v>
      </c>
      <c r="QV15" s="326">
        <v>0</v>
      </c>
      <c r="QW15" s="326">
        <v>0</v>
      </c>
      <c r="QX15" s="327">
        <v>0</v>
      </c>
      <c r="QY15" s="326">
        <v>0</v>
      </c>
      <c r="QZ15" s="326">
        <v>0</v>
      </c>
      <c r="RA15" s="327">
        <v>0</v>
      </c>
      <c r="RB15" s="326">
        <v>2031.0119999999999</v>
      </c>
      <c r="RC15" s="326">
        <v>2034.203</v>
      </c>
      <c r="RD15" s="327">
        <v>-1.56867333299579E-3</v>
      </c>
      <c r="RE15" s="326">
        <v>7616.74</v>
      </c>
      <c r="RF15" s="326">
        <v>9908.4429999999993</v>
      </c>
      <c r="RG15" s="327">
        <v>-0.231287902650295</v>
      </c>
      <c r="RH15" s="326">
        <v>21363.841</v>
      </c>
      <c r="RI15" s="326">
        <v>23070.824000000001</v>
      </c>
      <c r="RJ15" s="327">
        <v>-7.3988818084694305E-2</v>
      </c>
      <c r="RK15" s="326">
        <v>1372.1410000000001</v>
      </c>
      <c r="RL15" s="326">
        <v>2321.8040000000001</v>
      </c>
      <c r="RM15" s="327">
        <v>-0.40901945211568203</v>
      </c>
      <c r="RN15" s="326">
        <v>8988.8809999999994</v>
      </c>
      <c r="RO15" s="326">
        <v>12230.246999999999</v>
      </c>
      <c r="RP15" s="327">
        <v>-0.26502866213576898</v>
      </c>
      <c r="RQ15" s="326">
        <v>20414.178</v>
      </c>
      <c r="RR15" s="326">
        <v>23174.822</v>
      </c>
      <c r="RS15" s="327">
        <v>-0.119122554641412</v>
      </c>
      <c r="RT15" s="326">
        <v>3727.3380000000002</v>
      </c>
      <c r="RU15" s="326">
        <v>3716.2829999999999</v>
      </c>
      <c r="RV15" s="327">
        <v>2.97474654110042E-3</v>
      </c>
      <c r="RW15" s="326">
        <v>12716.218999999999</v>
      </c>
      <c r="RX15" s="326">
        <v>15946.53</v>
      </c>
      <c r="RY15" s="327">
        <v>-0.20257140581681399</v>
      </c>
      <c r="RZ15" s="326">
        <v>20425.233</v>
      </c>
      <c r="SA15" s="326">
        <v>23782.098000000002</v>
      </c>
      <c r="SB15" s="327">
        <v>-0.14115091948574099</v>
      </c>
      <c r="SC15" s="326">
        <v>3475.1190000000001</v>
      </c>
      <c r="SD15" s="326">
        <v>2859.3209999999999</v>
      </c>
      <c r="SE15" s="327">
        <v>0.21536511640351</v>
      </c>
      <c r="SF15" s="326">
        <v>16191.338</v>
      </c>
      <c r="SG15" s="326">
        <v>18805.850999999999</v>
      </c>
      <c r="SH15" s="327">
        <v>-0.13902657210248001</v>
      </c>
      <c r="SI15" s="326">
        <v>21041.030999999999</v>
      </c>
      <c r="SJ15" s="326">
        <v>24191.111000000001</v>
      </c>
      <c r="SK15" s="327">
        <v>-0.13021642536384501</v>
      </c>
      <c r="SL15" s="326">
        <v>2218.3510000000001</v>
      </c>
      <c r="SM15" s="326">
        <v>2165.8609999999999</v>
      </c>
      <c r="SN15" s="327">
        <v>2.4235165599269901E-2</v>
      </c>
      <c r="SO15" s="326">
        <v>18409.688999999998</v>
      </c>
      <c r="SP15" s="326">
        <v>20971.712</v>
      </c>
      <c r="SQ15" s="327">
        <v>-0.122165658197099</v>
      </c>
      <c r="SR15" s="326">
        <v>21093.521000000001</v>
      </c>
      <c r="SS15" s="326">
        <v>24019.833999999999</v>
      </c>
      <c r="ST15" s="327">
        <v>-0.121829026795106</v>
      </c>
      <c r="SU15" s="326">
        <v>1582.837</v>
      </c>
      <c r="SV15" s="326">
        <v>873.31100000000004</v>
      </c>
      <c r="SW15" s="327">
        <v>0.81245512766929495</v>
      </c>
      <c r="SX15" s="326">
        <v>19992.526000000002</v>
      </c>
      <c r="SY15" s="326">
        <v>21845.023000000001</v>
      </c>
      <c r="SZ15" s="327">
        <v>-8.4801787574222201E-2</v>
      </c>
      <c r="TA15" s="326">
        <v>21803.046999999999</v>
      </c>
      <c r="TB15" s="326">
        <v>23921.868999999999</v>
      </c>
      <c r="TC15" s="327">
        <v>-8.8572594390513598E-2</v>
      </c>
      <c r="TD15" s="326">
        <v>2096.5219999999999</v>
      </c>
      <c r="TE15" s="326">
        <v>900.78800000000001</v>
      </c>
      <c r="TF15" s="327">
        <v>1.3274310936646601</v>
      </c>
      <c r="TG15" s="326">
        <v>22089.047999999999</v>
      </c>
      <c r="TH15" s="326">
        <v>22745.811000000002</v>
      </c>
      <c r="TI15" s="327">
        <v>-2.8874019923932501E-2</v>
      </c>
      <c r="TJ15" s="326">
        <v>22998.780999999999</v>
      </c>
      <c r="TK15" s="326">
        <v>24031.831999999999</v>
      </c>
      <c r="TL15" s="327">
        <v>-4.2986776871609303E-2</v>
      </c>
      <c r="TM15" s="326">
        <v>1159.67</v>
      </c>
      <c r="TN15" s="326">
        <v>909.73299999999995</v>
      </c>
      <c r="TO15" s="327">
        <v>0.27473665350163201</v>
      </c>
      <c r="TP15" s="326">
        <v>23248.718000000001</v>
      </c>
      <c r="TQ15" s="326">
        <v>23655.544000000002</v>
      </c>
      <c r="TR15" s="327">
        <v>-1.7197913520822099E-2</v>
      </c>
      <c r="TS15" s="326">
        <v>23248.718000000001</v>
      </c>
      <c r="TT15" s="326">
        <v>23655.544000000002</v>
      </c>
      <c r="TU15" s="327">
        <v>-1.7197913520822099E-2</v>
      </c>
      <c r="TV15" s="326">
        <v>824.55</v>
      </c>
      <c r="TW15" s="326">
        <v>1109.6559999999999</v>
      </c>
      <c r="TX15" s="327">
        <v>-0.25693187798741202</v>
      </c>
      <c r="TY15" s="326">
        <v>824.55</v>
      </c>
      <c r="TZ15" s="326">
        <v>1109.6559999999999</v>
      </c>
      <c r="UA15" s="327">
        <v>-0.25693187798741202</v>
      </c>
      <c r="UB15" s="326">
        <v>22963.612000000001</v>
      </c>
      <c r="UC15" s="326">
        <v>22507.433000000001</v>
      </c>
      <c r="UD15" s="327">
        <v>2.0267926600070301E-2</v>
      </c>
      <c r="UE15" s="326">
        <v>1338.5150000000001</v>
      </c>
      <c r="UF15" s="326">
        <v>972.54499999999996</v>
      </c>
      <c r="UG15" s="327">
        <v>0.376301353664869</v>
      </c>
      <c r="UH15" s="326">
        <v>2163.0650000000001</v>
      </c>
      <c r="UI15" s="326">
        <v>2082.201</v>
      </c>
      <c r="UJ15" s="327">
        <v>3.8835828049261299E-2</v>
      </c>
      <c r="UK15" s="326">
        <v>23329.581999999999</v>
      </c>
      <c r="UL15" s="326">
        <v>21725.672999999999</v>
      </c>
      <c r="UM15" s="327">
        <v>7.3825515094515098E-2</v>
      </c>
      <c r="UN15" s="326">
        <v>1823.614</v>
      </c>
      <c r="UO15" s="326">
        <v>1955.1579999999999</v>
      </c>
      <c r="UP15" s="327">
        <v>-6.7280496000834605E-2</v>
      </c>
      <c r="UQ15" s="326">
        <v>3986.6790000000001</v>
      </c>
      <c r="UR15" s="326">
        <v>4037.3589999999999</v>
      </c>
      <c r="US15" s="327">
        <v>-1.2552760356460701E-2</v>
      </c>
      <c r="UT15" s="326">
        <v>23198.038</v>
      </c>
      <c r="UU15" s="326">
        <v>22081.309000000001</v>
      </c>
      <c r="UV15" s="327">
        <v>5.05734963448045E-2</v>
      </c>
      <c r="UW15" s="326">
        <v>991.125</v>
      </c>
      <c r="UX15" s="326">
        <v>1548.3689999999999</v>
      </c>
      <c r="UY15" s="327">
        <v>-0.35989095622555101</v>
      </c>
      <c r="UZ15" s="326">
        <v>4977.8040000000001</v>
      </c>
      <c r="VA15" s="326">
        <v>5585.7280000000001</v>
      </c>
      <c r="VB15" s="327">
        <v>-0.108835231504291</v>
      </c>
      <c r="VC15" s="326">
        <v>22640.794000000002</v>
      </c>
      <c r="VD15" s="326">
        <v>21367.031999999999</v>
      </c>
      <c r="VE15" s="327">
        <v>5.9613426890548098E-2</v>
      </c>
      <c r="VF15" s="326">
        <v>1442.7080000000001</v>
      </c>
      <c r="VG15" s="326">
        <v>2031.0119999999999</v>
      </c>
      <c r="VH15" s="327">
        <v>-0.28966052391615599</v>
      </c>
      <c r="VI15" s="326">
        <v>6420.5119999999997</v>
      </c>
      <c r="VJ15" s="326">
        <v>7616.74</v>
      </c>
      <c r="VK15" s="327">
        <v>-0.15705249227359699</v>
      </c>
      <c r="VL15" s="326">
        <v>22052.49</v>
      </c>
      <c r="VM15" s="326">
        <v>21363.841</v>
      </c>
      <c r="VN15" s="328">
        <v>3.2234325278867298E-2</v>
      </c>
      <c r="VO15" s="323"/>
    </row>
    <row r="16" spans="1:587">
      <c r="A16" s="180" t="s">
        <v>5</v>
      </c>
      <c r="B16" s="326">
        <v>4580991.3870000001</v>
      </c>
      <c r="C16" s="326">
        <v>3264151.4890000001</v>
      </c>
      <c r="D16" s="327">
        <v>0.40342487241712699</v>
      </c>
      <c r="E16" s="326">
        <v>23618064.377999999</v>
      </c>
      <c r="F16" s="326">
        <v>25280637.811000001</v>
      </c>
      <c r="G16" s="327">
        <v>-6.5764694919073205E-2</v>
      </c>
      <c r="H16" s="326">
        <v>47293129.659999996</v>
      </c>
      <c r="I16" s="326">
        <v>50780714.327</v>
      </c>
      <c r="J16" s="327">
        <v>-6.8679314838737099E-2</v>
      </c>
      <c r="K16" s="326">
        <v>3212159.9219999998</v>
      </c>
      <c r="L16" s="326">
        <v>2576111.2599999998</v>
      </c>
      <c r="M16" s="327">
        <v>0.24690263649559899</v>
      </c>
      <c r="N16" s="326">
        <v>26830224.300000001</v>
      </c>
      <c r="O16" s="326">
        <v>27856749.070999999</v>
      </c>
      <c r="P16" s="327">
        <v>-3.6850128074300402E-2</v>
      </c>
      <c r="Q16" s="326">
        <v>47929178.321999997</v>
      </c>
      <c r="R16" s="326">
        <v>50204745.998999998</v>
      </c>
      <c r="S16" s="327">
        <v>-4.5325748227972799E-2</v>
      </c>
      <c r="T16" s="326">
        <v>3282320.8149999999</v>
      </c>
      <c r="U16" s="326">
        <v>2480891.4360000002</v>
      </c>
      <c r="V16" s="327">
        <v>0.32304089061315999</v>
      </c>
      <c r="W16" s="326">
        <v>30112545.114999998</v>
      </c>
      <c r="X16" s="326">
        <v>30337640.506999999</v>
      </c>
      <c r="Y16" s="327">
        <v>-7.4196736541875504E-3</v>
      </c>
      <c r="Z16" s="326">
        <v>48730607.700999998</v>
      </c>
      <c r="AA16" s="326">
        <v>49348848.416000001</v>
      </c>
      <c r="AB16" s="327">
        <v>-1.2527966403356801E-2</v>
      </c>
      <c r="AC16" s="326">
        <v>2731931.8689999999</v>
      </c>
      <c r="AD16" s="326">
        <v>3067411.6529999999</v>
      </c>
      <c r="AE16" s="327">
        <v>-0.10936901268921401</v>
      </c>
      <c r="AF16" s="326">
        <v>32844476.984000001</v>
      </c>
      <c r="AG16" s="326">
        <v>33405052.16</v>
      </c>
      <c r="AH16" s="327">
        <v>-1.6781149549326101E-2</v>
      </c>
      <c r="AI16" s="326">
        <v>48395127.917000003</v>
      </c>
      <c r="AJ16" s="326">
        <v>49119898.486000001</v>
      </c>
      <c r="AK16" s="327">
        <v>-1.4755131654161801E-2</v>
      </c>
      <c r="AL16" s="326">
        <v>3793205.3360000001</v>
      </c>
      <c r="AM16" s="326">
        <v>2406612.452</v>
      </c>
      <c r="AN16" s="327">
        <v>0.57615960677328004</v>
      </c>
      <c r="AO16" s="326">
        <v>36637682.32</v>
      </c>
      <c r="AP16" s="326">
        <v>35811664.612000003</v>
      </c>
      <c r="AQ16" s="327">
        <v>2.30656049348574E-2</v>
      </c>
      <c r="AR16" s="326">
        <v>49781720.800999999</v>
      </c>
      <c r="AS16" s="326">
        <v>48709170.714000002</v>
      </c>
      <c r="AT16" s="327">
        <v>2.20194692555448E-2</v>
      </c>
      <c r="AU16" s="326">
        <v>3719910.8110000002</v>
      </c>
      <c r="AV16" s="326">
        <v>4298998.091</v>
      </c>
      <c r="AW16" s="327">
        <v>-0.13470284651028899</v>
      </c>
      <c r="AX16" s="326">
        <v>40357593.130999997</v>
      </c>
      <c r="AY16" s="326">
        <v>40110662.703000002</v>
      </c>
      <c r="AZ16" s="327">
        <v>6.1562290762534402E-3</v>
      </c>
      <c r="BA16" s="326">
        <v>49202633.520999998</v>
      </c>
      <c r="BB16" s="326">
        <v>49821447.236000001</v>
      </c>
      <c r="BC16" s="327">
        <v>-1.2420629052960401E-2</v>
      </c>
      <c r="BD16" s="326">
        <v>7330064.9589999998</v>
      </c>
      <c r="BE16" s="326">
        <v>4526007.0180000002</v>
      </c>
      <c r="BF16" s="327">
        <v>0.61954343637741105</v>
      </c>
      <c r="BG16" s="326">
        <v>47687658.090000004</v>
      </c>
      <c r="BH16" s="326">
        <v>44636669.721000001</v>
      </c>
      <c r="BI16" s="327">
        <v>6.8351612879502699E-2</v>
      </c>
      <c r="BJ16" s="326">
        <v>52006691.461999997</v>
      </c>
      <c r="BK16" s="326">
        <v>50389923.027999997</v>
      </c>
      <c r="BL16" s="327">
        <v>3.2085153872960202E-2</v>
      </c>
      <c r="BM16" s="326">
        <v>5405970.25</v>
      </c>
      <c r="BN16" s="326">
        <v>4319033.3720000004</v>
      </c>
      <c r="BO16" s="327">
        <v>0.25166206981556</v>
      </c>
      <c r="BP16" s="326">
        <v>53093628.340000004</v>
      </c>
      <c r="BQ16" s="326">
        <v>48955703.093000002</v>
      </c>
      <c r="BR16" s="327">
        <v>8.4523865159066097E-2</v>
      </c>
      <c r="BS16" s="326">
        <v>53093628.340000004</v>
      </c>
      <c r="BT16" s="326">
        <v>48955703.093000002</v>
      </c>
      <c r="BU16" s="327">
        <v>8.4523865159066097E-2</v>
      </c>
      <c r="BV16" s="326">
        <v>4563164.6540000001</v>
      </c>
      <c r="BW16" s="326">
        <v>5970682.2620000001</v>
      </c>
      <c r="BX16" s="327">
        <v>-0.235738152900557</v>
      </c>
      <c r="BY16" s="326">
        <v>4563164.6540000001</v>
      </c>
      <c r="BZ16" s="326">
        <v>5970682.2620000001</v>
      </c>
      <c r="CA16" s="327">
        <v>-0.235738152900557</v>
      </c>
      <c r="CB16" s="326">
        <v>51686110.732000001</v>
      </c>
      <c r="CC16" s="326">
        <v>49634965.939000003</v>
      </c>
      <c r="CD16" s="327">
        <v>4.1324593544011003E-2</v>
      </c>
      <c r="CE16" s="326">
        <v>4177823.054</v>
      </c>
      <c r="CF16" s="326">
        <v>3646796.9610000001</v>
      </c>
      <c r="CG16" s="327">
        <v>0.14561438398654</v>
      </c>
      <c r="CH16" s="326">
        <v>8740987.7080000006</v>
      </c>
      <c r="CI16" s="326">
        <v>9617479.2229999993</v>
      </c>
      <c r="CJ16" s="327">
        <v>-9.1135264727568902E-2</v>
      </c>
      <c r="CK16" s="326">
        <v>52217136.825000003</v>
      </c>
      <c r="CL16" s="326">
        <v>48647827.476000004</v>
      </c>
      <c r="CM16" s="327">
        <v>7.3370375085319003E-2</v>
      </c>
      <c r="CN16" s="326">
        <v>5496522.057</v>
      </c>
      <c r="CO16" s="326">
        <v>4823647.892</v>
      </c>
      <c r="CP16" s="327">
        <v>0.139494876090761</v>
      </c>
      <c r="CQ16" s="326">
        <v>14237509.765000001</v>
      </c>
      <c r="CR16" s="326">
        <v>14441127.115</v>
      </c>
      <c r="CS16" s="327">
        <v>-1.40998239526956E-2</v>
      </c>
      <c r="CT16" s="326">
        <v>52890010.990000002</v>
      </c>
      <c r="CU16" s="326">
        <v>45795969.261</v>
      </c>
      <c r="CV16" s="327">
        <v>0.15490537362730999</v>
      </c>
      <c r="CW16" s="326">
        <v>3635808.077</v>
      </c>
      <c r="CX16" s="326">
        <v>4595945.8760000002</v>
      </c>
      <c r="CY16" s="327">
        <v>-0.20890972716059</v>
      </c>
      <c r="CZ16" s="326">
        <v>17873317.842</v>
      </c>
      <c r="DA16" s="326">
        <v>19037072.991</v>
      </c>
      <c r="DB16" s="327">
        <v>-6.1130991594673098E-2</v>
      </c>
      <c r="DC16" s="326">
        <v>51929873.191</v>
      </c>
      <c r="DD16" s="326">
        <v>45976289.762000002</v>
      </c>
      <c r="DE16" s="327">
        <v>0.12949247231169</v>
      </c>
      <c r="DF16" s="326">
        <v>3889962.3360000001</v>
      </c>
      <c r="DG16" s="326">
        <v>4580991.3870000001</v>
      </c>
      <c r="DH16" s="327">
        <v>-0.15084705309881399</v>
      </c>
      <c r="DI16" s="326">
        <v>21763280.177999999</v>
      </c>
      <c r="DJ16" s="326">
        <v>23618064.377999999</v>
      </c>
      <c r="DK16" s="327">
        <v>-7.8532438997317405E-2</v>
      </c>
      <c r="DL16" s="326">
        <v>51238844.140000001</v>
      </c>
      <c r="DM16" s="326">
        <v>47293129.659999996</v>
      </c>
      <c r="DN16" s="327">
        <v>8.3431029165685497E-2</v>
      </c>
      <c r="DO16" s="326">
        <v>0</v>
      </c>
      <c r="DP16" s="326">
        <v>0</v>
      </c>
      <c r="DQ16" s="327">
        <v>0</v>
      </c>
      <c r="DR16" s="326">
        <v>0</v>
      </c>
      <c r="DS16" s="326">
        <v>0</v>
      </c>
      <c r="DT16" s="327">
        <v>0</v>
      </c>
      <c r="DU16" s="326">
        <v>0</v>
      </c>
      <c r="DV16" s="326">
        <v>0</v>
      </c>
      <c r="DW16" s="327">
        <v>0</v>
      </c>
      <c r="DX16" s="326">
        <v>0</v>
      </c>
      <c r="DY16" s="326">
        <v>0</v>
      </c>
      <c r="DZ16" s="327">
        <v>0</v>
      </c>
      <c r="EA16" s="326">
        <v>0</v>
      </c>
      <c r="EB16" s="326">
        <v>0</v>
      </c>
      <c r="EC16" s="327">
        <v>0</v>
      </c>
      <c r="ED16" s="326">
        <v>0</v>
      </c>
      <c r="EE16" s="326">
        <v>0</v>
      </c>
      <c r="EF16" s="327">
        <v>0</v>
      </c>
      <c r="EG16" s="326">
        <v>0</v>
      </c>
      <c r="EH16" s="326">
        <v>0</v>
      </c>
      <c r="EI16" s="327">
        <v>0</v>
      </c>
      <c r="EJ16" s="326">
        <v>0</v>
      </c>
      <c r="EK16" s="326">
        <v>0</v>
      </c>
      <c r="EL16" s="327">
        <v>0</v>
      </c>
      <c r="EM16" s="326">
        <v>0</v>
      </c>
      <c r="EN16" s="326">
        <v>0</v>
      </c>
      <c r="EO16" s="327">
        <v>0</v>
      </c>
      <c r="EP16" s="326">
        <v>0</v>
      </c>
      <c r="EQ16" s="326">
        <v>0</v>
      </c>
      <c r="ER16" s="327">
        <v>0</v>
      </c>
      <c r="ES16" s="326">
        <v>0</v>
      </c>
      <c r="ET16" s="326">
        <v>0</v>
      </c>
      <c r="EU16" s="327">
        <v>0</v>
      </c>
      <c r="EV16" s="326">
        <v>0</v>
      </c>
      <c r="EW16" s="326">
        <v>0</v>
      </c>
      <c r="EX16" s="327">
        <v>0</v>
      </c>
      <c r="EY16" s="326">
        <v>0</v>
      </c>
      <c r="EZ16" s="326">
        <v>0</v>
      </c>
      <c r="FA16" s="327">
        <v>0</v>
      </c>
      <c r="FB16" s="326">
        <v>0</v>
      </c>
      <c r="FC16" s="326">
        <v>0</v>
      </c>
      <c r="FD16" s="327">
        <v>0</v>
      </c>
      <c r="FE16" s="326">
        <v>0</v>
      </c>
      <c r="FF16" s="326">
        <v>0</v>
      </c>
      <c r="FG16" s="327">
        <v>0</v>
      </c>
      <c r="FH16" s="326">
        <v>0</v>
      </c>
      <c r="FI16" s="326">
        <v>0</v>
      </c>
      <c r="FJ16" s="327">
        <v>0</v>
      </c>
      <c r="FK16" s="326">
        <v>0</v>
      </c>
      <c r="FL16" s="326">
        <v>0</v>
      </c>
      <c r="FM16" s="327">
        <v>0</v>
      </c>
      <c r="FN16" s="326">
        <v>0</v>
      </c>
      <c r="FO16" s="326">
        <v>0</v>
      </c>
      <c r="FP16" s="327">
        <v>0</v>
      </c>
      <c r="FQ16" s="326">
        <v>0</v>
      </c>
      <c r="FR16" s="326">
        <v>0</v>
      </c>
      <c r="FS16" s="327">
        <v>0</v>
      </c>
      <c r="FT16" s="326">
        <v>0</v>
      </c>
      <c r="FU16" s="326">
        <v>0</v>
      </c>
      <c r="FV16" s="327">
        <v>0</v>
      </c>
      <c r="FW16" s="326">
        <v>0</v>
      </c>
      <c r="FX16" s="326">
        <v>0</v>
      </c>
      <c r="FY16" s="327">
        <v>0</v>
      </c>
      <c r="FZ16" s="326">
        <v>0</v>
      </c>
      <c r="GA16" s="326">
        <v>0</v>
      </c>
      <c r="GB16" s="327">
        <v>0</v>
      </c>
      <c r="GC16" s="326">
        <v>0</v>
      </c>
      <c r="GD16" s="326">
        <v>0</v>
      </c>
      <c r="GE16" s="327">
        <v>0</v>
      </c>
      <c r="GF16" s="326">
        <v>0</v>
      </c>
      <c r="GG16" s="326">
        <v>0</v>
      </c>
      <c r="GH16" s="327">
        <v>0</v>
      </c>
      <c r="GI16" s="326">
        <v>0</v>
      </c>
      <c r="GJ16" s="326">
        <v>0</v>
      </c>
      <c r="GK16" s="327">
        <v>0</v>
      </c>
      <c r="GL16" s="326">
        <v>0</v>
      </c>
      <c r="GM16" s="326">
        <v>0</v>
      </c>
      <c r="GN16" s="327">
        <v>0</v>
      </c>
      <c r="GO16" s="326">
        <v>0</v>
      </c>
      <c r="GP16" s="326">
        <v>0</v>
      </c>
      <c r="GQ16" s="327">
        <v>0</v>
      </c>
      <c r="GR16" s="326">
        <v>0</v>
      </c>
      <c r="GS16" s="326">
        <v>0</v>
      </c>
      <c r="GT16" s="327">
        <v>0</v>
      </c>
      <c r="GU16" s="326">
        <v>0</v>
      </c>
      <c r="GV16" s="326">
        <v>0</v>
      </c>
      <c r="GW16" s="327">
        <v>0</v>
      </c>
      <c r="GX16" s="326">
        <v>0</v>
      </c>
      <c r="GY16" s="326">
        <v>0</v>
      </c>
      <c r="GZ16" s="327">
        <v>0</v>
      </c>
      <c r="HA16" s="326">
        <v>0</v>
      </c>
      <c r="HB16" s="326">
        <v>0</v>
      </c>
      <c r="HC16" s="327">
        <v>0</v>
      </c>
      <c r="HD16" s="326">
        <v>0</v>
      </c>
      <c r="HE16" s="326">
        <v>0</v>
      </c>
      <c r="HF16" s="327">
        <v>0</v>
      </c>
      <c r="HG16" s="326">
        <v>0</v>
      </c>
      <c r="HH16" s="326">
        <v>0</v>
      </c>
      <c r="HI16" s="327">
        <v>0</v>
      </c>
      <c r="HJ16" s="326">
        <v>0</v>
      </c>
      <c r="HK16" s="326">
        <v>0</v>
      </c>
      <c r="HL16" s="327">
        <v>0</v>
      </c>
      <c r="HM16" s="326">
        <v>0</v>
      </c>
      <c r="HN16" s="326">
        <v>0</v>
      </c>
      <c r="HO16" s="327">
        <v>0</v>
      </c>
      <c r="HP16" s="326">
        <v>0</v>
      </c>
      <c r="HQ16" s="326">
        <v>0</v>
      </c>
      <c r="HR16" s="327">
        <v>0</v>
      </c>
      <c r="HS16" s="326">
        <v>0</v>
      </c>
      <c r="HT16" s="326">
        <v>0</v>
      </c>
      <c r="HU16" s="327">
        <v>0</v>
      </c>
      <c r="HV16" s="326">
        <v>0</v>
      </c>
      <c r="HW16" s="326">
        <v>0</v>
      </c>
      <c r="HX16" s="327">
        <v>0</v>
      </c>
      <c r="HY16" s="326">
        <v>0</v>
      </c>
      <c r="HZ16" s="326">
        <v>0</v>
      </c>
      <c r="IA16" s="327">
        <v>0</v>
      </c>
      <c r="IB16" s="326">
        <v>0</v>
      </c>
      <c r="IC16" s="326">
        <v>0</v>
      </c>
      <c r="ID16" s="327">
        <v>0</v>
      </c>
      <c r="IE16" s="326">
        <v>0</v>
      </c>
      <c r="IF16" s="326">
        <v>0</v>
      </c>
      <c r="IG16" s="327">
        <v>0</v>
      </c>
      <c r="IH16" s="326">
        <v>0</v>
      </c>
      <c r="II16" s="326">
        <v>0</v>
      </c>
      <c r="IJ16" s="327">
        <v>0</v>
      </c>
      <c r="IK16" s="326">
        <v>0</v>
      </c>
      <c r="IL16" s="326">
        <v>0</v>
      </c>
      <c r="IM16" s="327">
        <v>0</v>
      </c>
      <c r="IN16" s="326">
        <v>0</v>
      </c>
      <c r="IO16" s="326">
        <v>0</v>
      </c>
      <c r="IP16" s="327">
        <v>0</v>
      </c>
      <c r="IQ16" s="326">
        <v>0</v>
      </c>
      <c r="IR16" s="326">
        <v>0</v>
      </c>
      <c r="IS16" s="327">
        <v>0</v>
      </c>
      <c r="IT16" s="326">
        <v>0</v>
      </c>
      <c r="IU16" s="326">
        <v>0</v>
      </c>
      <c r="IV16" s="327">
        <v>0</v>
      </c>
      <c r="IW16" s="326">
        <v>0</v>
      </c>
      <c r="IX16" s="326">
        <v>0</v>
      </c>
      <c r="IY16" s="327">
        <v>0</v>
      </c>
      <c r="IZ16" s="326">
        <v>0</v>
      </c>
      <c r="JA16" s="326">
        <v>0</v>
      </c>
      <c r="JB16" s="327">
        <v>0</v>
      </c>
      <c r="JC16" s="326">
        <v>0</v>
      </c>
      <c r="JD16" s="326">
        <v>0</v>
      </c>
      <c r="JE16" s="327">
        <v>0</v>
      </c>
      <c r="JF16" s="326">
        <v>0</v>
      </c>
      <c r="JG16" s="326">
        <v>0</v>
      </c>
      <c r="JH16" s="327">
        <v>0</v>
      </c>
      <c r="JI16" s="326">
        <v>0</v>
      </c>
      <c r="JJ16" s="326">
        <v>0</v>
      </c>
      <c r="JK16" s="327">
        <v>0</v>
      </c>
      <c r="JL16" s="326">
        <v>0</v>
      </c>
      <c r="JM16" s="326">
        <v>0</v>
      </c>
      <c r="JN16" s="327">
        <v>0</v>
      </c>
      <c r="JO16" s="326">
        <v>0</v>
      </c>
      <c r="JP16" s="326">
        <v>0</v>
      </c>
      <c r="JQ16" s="327">
        <v>0</v>
      </c>
      <c r="JR16" s="326">
        <v>0</v>
      </c>
      <c r="JS16" s="326">
        <v>0</v>
      </c>
      <c r="JT16" s="327">
        <v>0</v>
      </c>
      <c r="JU16" s="326">
        <v>0</v>
      </c>
      <c r="JV16" s="326">
        <v>0</v>
      </c>
      <c r="JW16" s="327">
        <v>0</v>
      </c>
      <c r="JX16" s="326">
        <v>0</v>
      </c>
      <c r="JY16" s="326">
        <v>0</v>
      </c>
      <c r="JZ16" s="327">
        <v>0</v>
      </c>
      <c r="KA16" s="326">
        <v>0</v>
      </c>
      <c r="KB16" s="326">
        <v>0</v>
      </c>
      <c r="KC16" s="327">
        <v>0</v>
      </c>
      <c r="KD16" s="326">
        <v>0</v>
      </c>
      <c r="KE16" s="326">
        <v>0</v>
      </c>
      <c r="KF16" s="327">
        <v>0</v>
      </c>
      <c r="KG16" s="326">
        <v>0</v>
      </c>
      <c r="KH16" s="326">
        <v>0</v>
      </c>
      <c r="KI16" s="327">
        <v>0</v>
      </c>
      <c r="KJ16" s="326">
        <v>0</v>
      </c>
      <c r="KK16" s="326">
        <v>0</v>
      </c>
      <c r="KL16" s="327">
        <v>0</v>
      </c>
      <c r="KM16" s="326">
        <v>0</v>
      </c>
      <c r="KN16" s="326">
        <v>0</v>
      </c>
      <c r="KO16" s="327">
        <v>0</v>
      </c>
      <c r="KP16" s="326">
        <v>0</v>
      </c>
      <c r="KQ16" s="326">
        <v>0</v>
      </c>
      <c r="KR16" s="327">
        <v>0</v>
      </c>
      <c r="KS16" s="326">
        <v>0</v>
      </c>
      <c r="KT16" s="326">
        <v>0</v>
      </c>
      <c r="KU16" s="327">
        <v>0</v>
      </c>
      <c r="KV16" s="326">
        <v>0</v>
      </c>
      <c r="KW16" s="326">
        <v>0</v>
      </c>
      <c r="KX16" s="327">
        <v>0</v>
      </c>
      <c r="KY16" s="326">
        <v>0</v>
      </c>
      <c r="KZ16" s="326">
        <v>0</v>
      </c>
      <c r="LA16" s="327">
        <v>0</v>
      </c>
      <c r="LB16" s="326">
        <v>0</v>
      </c>
      <c r="LC16" s="326">
        <v>0</v>
      </c>
      <c r="LD16" s="327">
        <v>0</v>
      </c>
      <c r="LE16" s="326">
        <v>0</v>
      </c>
      <c r="LF16" s="326">
        <v>0</v>
      </c>
      <c r="LG16" s="327">
        <v>0</v>
      </c>
      <c r="LH16" s="326">
        <v>0</v>
      </c>
      <c r="LI16" s="326">
        <v>0</v>
      </c>
      <c r="LJ16" s="327">
        <v>0</v>
      </c>
      <c r="LK16" s="326">
        <v>0</v>
      </c>
      <c r="LL16" s="326">
        <v>0</v>
      </c>
      <c r="LM16" s="327">
        <v>0</v>
      </c>
      <c r="LN16" s="326">
        <v>0</v>
      </c>
      <c r="LO16" s="326">
        <v>0</v>
      </c>
      <c r="LP16" s="327">
        <v>0</v>
      </c>
      <c r="LQ16" s="326">
        <v>0</v>
      </c>
      <c r="LR16" s="326">
        <v>0</v>
      </c>
      <c r="LS16" s="327">
        <v>0</v>
      </c>
      <c r="LT16" s="326">
        <v>0</v>
      </c>
      <c r="LU16" s="326">
        <v>0</v>
      </c>
      <c r="LV16" s="327">
        <v>0</v>
      </c>
      <c r="LW16" s="326">
        <v>0</v>
      </c>
      <c r="LX16" s="326">
        <v>0</v>
      </c>
      <c r="LY16" s="327">
        <v>0</v>
      </c>
      <c r="LZ16" s="326">
        <v>0</v>
      </c>
      <c r="MA16" s="326">
        <v>0</v>
      </c>
      <c r="MB16" s="327">
        <v>0</v>
      </c>
      <c r="MC16" s="326">
        <v>0</v>
      </c>
      <c r="MD16" s="326">
        <v>0</v>
      </c>
      <c r="ME16" s="327">
        <v>0</v>
      </c>
      <c r="MF16" s="326">
        <v>0</v>
      </c>
      <c r="MG16" s="326">
        <v>0</v>
      </c>
      <c r="MH16" s="327">
        <v>0</v>
      </c>
      <c r="MI16" s="326">
        <v>0</v>
      </c>
      <c r="MJ16" s="326">
        <v>0</v>
      </c>
      <c r="MK16" s="327">
        <v>0</v>
      </c>
      <c r="ML16" s="326">
        <v>0</v>
      </c>
      <c r="MM16" s="326">
        <v>0</v>
      </c>
      <c r="MN16" s="327">
        <v>0</v>
      </c>
      <c r="MO16" s="326">
        <v>653.721</v>
      </c>
      <c r="MP16" s="326">
        <v>228.893</v>
      </c>
      <c r="MQ16" s="327">
        <v>1.8560113240684499</v>
      </c>
      <c r="MR16" s="326">
        <v>3300.3359999999998</v>
      </c>
      <c r="MS16" s="326">
        <v>1494.1189999999999</v>
      </c>
      <c r="MT16" s="327">
        <v>1.2088842990417801</v>
      </c>
      <c r="MU16" s="326">
        <v>5563.3879999999999</v>
      </c>
      <c r="MV16" s="326">
        <v>3074.47</v>
      </c>
      <c r="MW16" s="327">
        <v>0.80954375876167295</v>
      </c>
      <c r="MX16" s="326">
        <v>349.85300000000001</v>
      </c>
      <c r="MY16" s="326">
        <v>138.68199999999999</v>
      </c>
      <c r="MZ16" s="327">
        <v>1.5226994130456699</v>
      </c>
      <c r="NA16" s="326">
        <v>3650.1889999999999</v>
      </c>
      <c r="NB16" s="326">
        <v>1632.8009999999999</v>
      </c>
      <c r="NC16" s="327">
        <v>1.2355381947953199</v>
      </c>
      <c r="ND16" s="326">
        <v>5774.5590000000002</v>
      </c>
      <c r="NE16" s="326">
        <v>3083.0509999999999</v>
      </c>
      <c r="NF16" s="327">
        <v>0.87300145213296798</v>
      </c>
      <c r="NG16" s="326">
        <v>230.36600000000001</v>
      </c>
      <c r="NH16" s="326">
        <v>139.32900000000001</v>
      </c>
      <c r="NI16" s="327">
        <v>0.65339591901183502</v>
      </c>
      <c r="NJ16" s="326">
        <v>3880.5549999999998</v>
      </c>
      <c r="NK16" s="326">
        <v>1772.13</v>
      </c>
      <c r="NL16" s="327">
        <v>1.1897688092859999</v>
      </c>
      <c r="NM16" s="326">
        <v>5865.5959999999995</v>
      </c>
      <c r="NN16" s="326">
        <v>3046.6419999999998</v>
      </c>
      <c r="NO16" s="327">
        <v>0.92526591571966799</v>
      </c>
      <c r="NP16" s="326">
        <v>347.94499999999999</v>
      </c>
      <c r="NQ16" s="326">
        <v>192.208</v>
      </c>
      <c r="NR16" s="327">
        <v>0.81025243486223297</v>
      </c>
      <c r="NS16" s="326">
        <v>4228.5</v>
      </c>
      <c r="NT16" s="326">
        <v>1964.338</v>
      </c>
      <c r="NU16" s="327">
        <v>1.1526336098980901</v>
      </c>
      <c r="NV16" s="326">
        <v>6021.3329999999996</v>
      </c>
      <c r="NW16" s="326">
        <v>3067.163</v>
      </c>
      <c r="NX16" s="327">
        <v>0.96316041892784998</v>
      </c>
      <c r="NY16" s="326">
        <v>513.73500000000001</v>
      </c>
      <c r="NZ16" s="326">
        <v>198.17599999999999</v>
      </c>
      <c r="OA16" s="327">
        <v>1.5923169304053</v>
      </c>
      <c r="OB16" s="326">
        <v>4742.2349999999997</v>
      </c>
      <c r="OC16" s="326">
        <v>2162.5140000000001</v>
      </c>
      <c r="OD16" s="327">
        <v>1.19292684347939</v>
      </c>
      <c r="OE16" s="326">
        <v>6336.8919999999998</v>
      </c>
      <c r="OF16" s="326">
        <v>3082.35</v>
      </c>
      <c r="OG16" s="327">
        <v>1.0558638700991101</v>
      </c>
      <c r="OH16" s="326">
        <v>402.11700000000002</v>
      </c>
      <c r="OI16" s="326">
        <v>620.31299999999999</v>
      </c>
      <c r="OJ16" s="327">
        <v>-0.351751454507644</v>
      </c>
      <c r="OK16" s="326">
        <v>5144.3519999999999</v>
      </c>
      <c r="OL16" s="326">
        <v>2782.8270000000002</v>
      </c>
      <c r="OM16" s="327">
        <v>0.84860647104545095</v>
      </c>
      <c r="ON16" s="326">
        <v>6118.6959999999999</v>
      </c>
      <c r="OO16" s="326">
        <v>3508.0920000000001</v>
      </c>
      <c r="OP16" s="327">
        <v>0.74416634455424802</v>
      </c>
      <c r="OQ16" s="326">
        <v>495.18299999999999</v>
      </c>
      <c r="OR16" s="326">
        <v>555.39599999999996</v>
      </c>
      <c r="OS16" s="327">
        <v>-0.10841453665492699</v>
      </c>
      <c r="OT16" s="326">
        <v>5639.5349999999999</v>
      </c>
      <c r="OU16" s="326">
        <v>3338.223</v>
      </c>
      <c r="OV16" s="327">
        <v>0.68938234503806395</v>
      </c>
      <c r="OW16" s="326">
        <v>6058.4830000000002</v>
      </c>
      <c r="OX16" s="326">
        <v>3720.547</v>
      </c>
      <c r="OY16" s="327">
        <v>0.62838501972962602</v>
      </c>
      <c r="OZ16" s="326">
        <v>445.28500000000003</v>
      </c>
      <c r="PA16" s="326">
        <v>418.94799999999998</v>
      </c>
      <c r="PB16" s="327">
        <v>6.2864603721703105E-2</v>
      </c>
      <c r="PC16" s="326">
        <v>6084.82</v>
      </c>
      <c r="PD16" s="326">
        <v>3757.1709999999998</v>
      </c>
      <c r="PE16" s="327">
        <v>0.61952170928605599</v>
      </c>
      <c r="PF16" s="326">
        <v>6084.82</v>
      </c>
      <c r="PG16" s="326">
        <v>3757.1709999999998</v>
      </c>
      <c r="PH16" s="327">
        <v>0.61952170928605599</v>
      </c>
      <c r="PI16" s="326">
        <v>370.82600000000002</v>
      </c>
      <c r="PJ16" s="326">
        <v>805.42700000000002</v>
      </c>
      <c r="PK16" s="327">
        <v>-0.53959080090436495</v>
      </c>
      <c r="PL16" s="326">
        <v>370.82600000000002</v>
      </c>
      <c r="PM16" s="326">
        <v>805.42700000000002</v>
      </c>
      <c r="PN16" s="327">
        <v>-0.53959080090436495</v>
      </c>
      <c r="PO16" s="326">
        <v>5650.2190000000001</v>
      </c>
      <c r="PP16" s="326">
        <v>4309.9579999999996</v>
      </c>
      <c r="PQ16" s="327">
        <v>0.310968459553434</v>
      </c>
      <c r="PR16" s="326">
        <v>339.27600000000001</v>
      </c>
      <c r="PS16" s="326">
        <v>499.32900000000001</v>
      </c>
      <c r="PT16" s="327">
        <v>-0.320536159526084</v>
      </c>
      <c r="PU16" s="326">
        <v>710.10199999999998</v>
      </c>
      <c r="PV16" s="326">
        <v>1304.7560000000001</v>
      </c>
      <c r="PW16" s="327">
        <v>-0.45575877788643998</v>
      </c>
      <c r="PX16" s="326">
        <v>5490.1660000000002</v>
      </c>
      <c r="PY16" s="326">
        <v>4485.2749999999996</v>
      </c>
      <c r="PZ16" s="327">
        <v>0.22404222706523</v>
      </c>
      <c r="QA16" s="326">
        <v>533.154</v>
      </c>
      <c r="QB16" s="326">
        <v>702.38800000000003</v>
      </c>
      <c r="QC16" s="327">
        <v>-0.24094090445736499</v>
      </c>
      <c r="QD16" s="326">
        <v>1243.2560000000001</v>
      </c>
      <c r="QE16" s="326">
        <v>2007.144</v>
      </c>
      <c r="QF16" s="327">
        <v>-0.38058455198032598</v>
      </c>
      <c r="QG16" s="326">
        <v>5320.9319999999998</v>
      </c>
      <c r="QH16" s="326">
        <v>4781.7389999999996</v>
      </c>
      <c r="QI16" s="327">
        <v>0.112760859595223</v>
      </c>
      <c r="QJ16" s="326">
        <v>243.32</v>
      </c>
      <c r="QK16" s="326">
        <v>639.471</v>
      </c>
      <c r="QL16" s="327">
        <v>-0.61949799130844097</v>
      </c>
      <c r="QM16" s="326">
        <v>1486.576</v>
      </c>
      <c r="QN16" s="326">
        <v>2646.6149999999998</v>
      </c>
      <c r="QO16" s="327">
        <v>-0.43831044560693599</v>
      </c>
      <c r="QP16" s="326">
        <v>4924.7809999999999</v>
      </c>
      <c r="QQ16" s="326">
        <v>5138.5600000000004</v>
      </c>
      <c r="QR16" s="327">
        <v>-4.1602900423464997E-2</v>
      </c>
      <c r="QS16" s="326">
        <v>350.57</v>
      </c>
      <c r="QT16" s="326">
        <v>653.721</v>
      </c>
      <c r="QU16" s="327">
        <v>-0.46373146954128802</v>
      </c>
      <c r="QV16" s="326">
        <v>1837.146</v>
      </c>
      <c r="QW16" s="326">
        <v>3300.3359999999998</v>
      </c>
      <c r="QX16" s="327">
        <v>-0.44334576843085099</v>
      </c>
      <c r="QY16" s="326">
        <v>4621.63</v>
      </c>
      <c r="QZ16" s="326">
        <v>5563.3879999999999</v>
      </c>
      <c r="RA16" s="327">
        <v>-0.16927778540702201</v>
      </c>
      <c r="RB16" s="326">
        <v>95432.451000000001</v>
      </c>
      <c r="RC16" s="326">
        <v>55351.521999999997</v>
      </c>
      <c r="RD16" s="327">
        <v>0.72411611373577101</v>
      </c>
      <c r="RE16" s="326">
        <v>363517.22100000002</v>
      </c>
      <c r="RF16" s="326">
        <v>254527.92199999999</v>
      </c>
      <c r="RG16" s="327">
        <v>0.428201739689683</v>
      </c>
      <c r="RH16" s="326">
        <v>731017.90099999995</v>
      </c>
      <c r="RI16" s="326">
        <v>532259.152</v>
      </c>
      <c r="RJ16" s="327">
        <v>0.373424765460867</v>
      </c>
      <c r="RK16" s="326">
        <v>74330.709000000003</v>
      </c>
      <c r="RL16" s="326">
        <v>56430.290999999997</v>
      </c>
      <c r="RM16" s="327">
        <v>0.317212930906204</v>
      </c>
      <c r="RN16" s="326">
        <v>437847.93</v>
      </c>
      <c r="RO16" s="326">
        <v>310958.21299999999</v>
      </c>
      <c r="RP16" s="327">
        <v>0.40806034925342199</v>
      </c>
      <c r="RQ16" s="326">
        <v>748918.31900000002</v>
      </c>
      <c r="RR16" s="326">
        <v>548527.09100000001</v>
      </c>
      <c r="RS16" s="327">
        <v>0.36532603637620498</v>
      </c>
      <c r="RT16" s="326">
        <v>158183.53</v>
      </c>
      <c r="RU16" s="326">
        <v>95158.366999999998</v>
      </c>
      <c r="RV16" s="327">
        <v>0.66231866925585203</v>
      </c>
      <c r="RW16" s="326">
        <v>596031.46</v>
      </c>
      <c r="RX16" s="326">
        <v>406116.58</v>
      </c>
      <c r="RY16" s="327">
        <v>0.467636361953013</v>
      </c>
      <c r="RZ16" s="326">
        <v>811943.48199999996</v>
      </c>
      <c r="SA16" s="326">
        <v>593295.38800000004</v>
      </c>
      <c r="SB16" s="327">
        <v>0.36853159222602899</v>
      </c>
      <c r="SC16" s="326">
        <v>158502.75899999999</v>
      </c>
      <c r="SD16" s="326">
        <v>65080.790999999997</v>
      </c>
      <c r="SE16" s="327">
        <v>1.4354768367827599</v>
      </c>
      <c r="SF16" s="326">
        <v>754534.21900000004</v>
      </c>
      <c r="SG16" s="326">
        <v>471197.37099999998</v>
      </c>
      <c r="SH16" s="327">
        <v>0.60131245511554499</v>
      </c>
      <c r="SI16" s="326">
        <v>905365.45</v>
      </c>
      <c r="SJ16" s="326">
        <v>610978.99800000002</v>
      </c>
      <c r="SK16" s="327">
        <v>0.48182744900177399</v>
      </c>
      <c r="SL16" s="326">
        <v>100474.58900000001</v>
      </c>
      <c r="SM16" s="326">
        <v>51688.220999999998</v>
      </c>
      <c r="SN16" s="327">
        <v>0.94385852436283302</v>
      </c>
      <c r="SO16" s="326">
        <v>855008.80799999996</v>
      </c>
      <c r="SP16" s="326">
        <v>522885.592</v>
      </c>
      <c r="SQ16" s="327">
        <v>0.63517377621680604</v>
      </c>
      <c r="SR16" s="326">
        <v>954151.81799999997</v>
      </c>
      <c r="SS16" s="326">
        <v>608058.022</v>
      </c>
      <c r="ST16" s="327">
        <v>0.56917889983860803</v>
      </c>
      <c r="SU16" s="326">
        <v>89262.077000000005</v>
      </c>
      <c r="SV16" s="326">
        <v>22368.560000000001</v>
      </c>
      <c r="SW16" s="327">
        <v>2.99051512480017</v>
      </c>
      <c r="SX16" s="326">
        <v>944270.88500000001</v>
      </c>
      <c r="SY16" s="326">
        <v>545254.152</v>
      </c>
      <c r="SZ16" s="327">
        <v>0.73179953153295796</v>
      </c>
      <c r="TA16" s="326">
        <v>1021045.335</v>
      </c>
      <c r="TB16" s="326">
        <v>609096.37300000002</v>
      </c>
      <c r="TC16" s="327">
        <v>0.67632804965003401</v>
      </c>
      <c r="TD16" s="326">
        <v>125115.90300000001</v>
      </c>
      <c r="TE16" s="326">
        <v>32447.859</v>
      </c>
      <c r="TF16" s="327">
        <v>2.8559062710424099</v>
      </c>
      <c r="TG16" s="326">
        <v>1069386.7879999999</v>
      </c>
      <c r="TH16" s="326">
        <v>577702.01100000006</v>
      </c>
      <c r="TI16" s="327">
        <v>0.85110449269320598</v>
      </c>
      <c r="TJ16" s="326">
        <v>1113713.379</v>
      </c>
      <c r="TK16" s="326">
        <v>617512.14300000004</v>
      </c>
      <c r="TL16" s="327">
        <v>0.80354895304463703</v>
      </c>
      <c r="TM16" s="326">
        <v>68820.523000000001</v>
      </c>
      <c r="TN16" s="326">
        <v>44326.591</v>
      </c>
      <c r="TO16" s="327">
        <v>0.55257874443807298</v>
      </c>
      <c r="TP16" s="326">
        <v>1138207.311</v>
      </c>
      <c r="TQ16" s="326">
        <v>622028.60199999996</v>
      </c>
      <c r="TR16" s="327">
        <v>0.82983114818247505</v>
      </c>
      <c r="TS16" s="326">
        <v>1138207.311</v>
      </c>
      <c r="TT16" s="326">
        <v>622028.60199999996</v>
      </c>
      <c r="TU16" s="327">
        <v>0.82983114818247505</v>
      </c>
      <c r="TV16" s="326">
        <v>60201.913</v>
      </c>
      <c r="TW16" s="326">
        <v>55716.046000000002</v>
      </c>
      <c r="TX16" s="327">
        <v>8.0513017739988202E-2</v>
      </c>
      <c r="TY16" s="326">
        <v>60201.913</v>
      </c>
      <c r="TZ16" s="326">
        <v>55716.046000000002</v>
      </c>
      <c r="UA16" s="327">
        <v>8.0513017739988202E-2</v>
      </c>
      <c r="UB16" s="326">
        <v>1142693.1780000001</v>
      </c>
      <c r="UC16" s="326">
        <v>620836.30900000001</v>
      </c>
      <c r="UD16" s="327">
        <v>0.84057079367759702</v>
      </c>
      <c r="UE16" s="326">
        <v>93150.577999999994</v>
      </c>
      <c r="UF16" s="326">
        <v>48413.317000000003</v>
      </c>
      <c r="UG16" s="327">
        <v>0.92406932167031597</v>
      </c>
      <c r="UH16" s="326">
        <v>153352.49100000001</v>
      </c>
      <c r="UI16" s="326">
        <v>104129.363</v>
      </c>
      <c r="UJ16" s="327">
        <v>0.472711313906722</v>
      </c>
      <c r="UK16" s="326">
        <v>1187430.439</v>
      </c>
      <c r="UL16" s="326">
        <v>623043.56099999999</v>
      </c>
      <c r="UM16" s="327">
        <v>0.90585460363982495</v>
      </c>
      <c r="UN16" s="326">
        <v>96827.404999999999</v>
      </c>
      <c r="UO16" s="326">
        <v>96842.351999999999</v>
      </c>
      <c r="UP16" s="327">
        <v>-1.5434362849840901E-4</v>
      </c>
      <c r="UQ16" s="326">
        <v>250179.89600000001</v>
      </c>
      <c r="UR16" s="326">
        <v>200971.715</v>
      </c>
      <c r="US16" s="327">
        <v>0.24485127670826701</v>
      </c>
      <c r="UT16" s="326">
        <v>1187415.4920000001</v>
      </c>
      <c r="UU16" s="326">
        <v>669369.73499999999</v>
      </c>
      <c r="UV16" s="327">
        <v>0.77393065433411001</v>
      </c>
      <c r="UW16" s="326">
        <v>54499.832000000002</v>
      </c>
      <c r="UX16" s="326">
        <v>67113.054999999993</v>
      </c>
      <c r="UY16" s="327">
        <v>-0.187939932104119</v>
      </c>
      <c r="UZ16" s="326">
        <v>304679.728</v>
      </c>
      <c r="VA16" s="326">
        <v>268084.77</v>
      </c>
      <c r="VB16" s="327">
        <v>0.13650517334498299</v>
      </c>
      <c r="VC16" s="326">
        <v>1174802.2690000001</v>
      </c>
      <c r="VD16" s="326">
        <v>690936.97199999995</v>
      </c>
      <c r="VE16" s="327">
        <v>0.70030309074269703</v>
      </c>
      <c r="VF16" s="326">
        <v>69748.904999999999</v>
      </c>
      <c r="VG16" s="326">
        <v>95432.451000000001</v>
      </c>
      <c r="VH16" s="327">
        <v>-0.26912801390797397</v>
      </c>
      <c r="VI16" s="326">
        <v>374428.63299999997</v>
      </c>
      <c r="VJ16" s="326">
        <v>363517.22100000002</v>
      </c>
      <c r="VK16" s="327">
        <v>3.0016217581064601E-2</v>
      </c>
      <c r="VL16" s="326">
        <v>1149118.723</v>
      </c>
      <c r="VM16" s="326">
        <v>731017.90099999995</v>
      </c>
      <c r="VN16" s="328">
        <v>0.57194334287581305</v>
      </c>
      <c r="VO16" s="323"/>
    </row>
    <row r="17" spans="1:587">
      <c r="A17" s="180" t="s">
        <v>6</v>
      </c>
      <c r="B17" s="326">
        <v>898001.19700000004</v>
      </c>
      <c r="C17" s="326">
        <v>778637.53500000003</v>
      </c>
      <c r="D17" s="327">
        <v>0.15329810936997801</v>
      </c>
      <c r="E17" s="326">
        <v>3428898.16</v>
      </c>
      <c r="F17" s="326">
        <v>2906375.6570000001</v>
      </c>
      <c r="G17" s="327">
        <v>0.17978491587675699</v>
      </c>
      <c r="H17" s="326">
        <v>7903070.085</v>
      </c>
      <c r="I17" s="326">
        <v>7723313.9210000001</v>
      </c>
      <c r="J17" s="327">
        <v>2.3274486294184601E-2</v>
      </c>
      <c r="K17" s="326">
        <v>896785.78300000005</v>
      </c>
      <c r="L17" s="326">
        <v>781419.90099999995</v>
      </c>
      <c r="M17" s="327">
        <v>0.147636222026549</v>
      </c>
      <c r="N17" s="326">
        <v>4325683.943</v>
      </c>
      <c r="O17" s="326">
        <v>3687795.5580000002</v>
      </c>
      <c r="P17" s="327">
        <v>0.17297281667803299</v>
      </c>
      <c r="Q17" s="326">
        <v>8018435.9670000002</v>
      </c>
      <c r="R17" s="326">
        <v>7664118.4709999999</v>
      </c>
      <c r="S17" s="327">
        <v>4.6230691414895303E-2</v>
      </c>
      <c r="T17" s="326">
        <v>960176.11100000003</v>
      </c>
      <c r="U17" s="326">
        <v>892455.00199999998</v>
      </c>
      <c r="V17" s="327">
        <v>7.5881819081338994E-2</v>
      </c>
      <c r="W17" s="326">
        <v>5285860.0539999995</v>
      </c>
      <c r="X17" s="326">
        <v>4580250.5599999996</v>
      </c>
      <c r="Y17" s="327">
        <v>0.15405478035681999</v>
      </c>
      <c r="Z17" s="326">
        <v>8086157.0760000004</v>
      </c>
      <c r="AA17" s="326">
        <v>7681345.625</v>
      </c>
      <c r="AB17" s="327">
        <v>5.2700590594763203E-2</v>
      </c>
      <c r="AC17" s="326">
        <v>972997.09299999999</v>
      </c>
      <c r="AD17" s="326">
        <v>808188.66299999994</v>
      </c>
      <c r="AE17" s="327">
        <v>0.20392321439926001</v>
      </c>
      <c r="AF17" s="326">
        <v>6258857.1469999999</v>
      </c>
      <c r="AG17" s="326">
        <v>5388439.2230000002</v>
      </c>
      <c r="AH17" s="327">
        <v>0.161534330810434</v>
      </c>
      <c r="AI17" s="326">
        <v>8250965.5060000001</v>
      </c>
      <c r="AJ17" s="326">
        <v>7709681.4579999996</v>
      </c>
      <c r="AK17" s="327">
        <v>7.0208354385165095E-2</v>
      </c>
      <c r="AL17" s="326">
        <v>826342.28099999996</v>
      </c>
      <c r="AM17" s="326">
        <v>688753.43</v>
      </c>
      <c r="AN17" s="327">
        <v>0.199765032023143</v>
      </c>
      <c r="AO17" s="326">
        <v>7085199.4280000003</v>
      </c>
      <c r="AP17" s="326">
        <v>6077192.6529999999</v>
      </c>
      <c r="AQ17" s="327">
        <v>0.16586717462419101</v>
      </c>
      <c r="AR17" s="326">
        <v>8388554.3569999998</v>
      </c>
      <c r="AS17" s="326">
        <v>7656047.3399999999</v>
      </c>
      <c r="AT17" s="327">
        <v>9.5676918450193396E-2</v>
      </c>
      <c r="AU17" s="326">
        <v>763606.54399999999</v>
      </c>
      <c r="AV17" s="326">
        <v>544354.15599999996</v>
      </c>
      <c r="AW17" s="327">
        <v>0.40277526236063099</v>
      </c>
      <c r="AX17" s="326">
        <v>7848805.9720000001</v>
      </c>
      <c r="AY17" s="326">
        <v>6621546.8090000004</v>
      </c>
      <c r="AZ17" s="327">
        <v>0.18534327376979501</v>
      </c>
      <c r="BA17" s="326">
        <v>8607806.7449999992</v>
      </c>
      <c r="BB17" s="326">
        <v>7547731.665</v>
      </c>
      <c r="BC17" s="327">
        <v>0.14044949225152401</v>
      </c>
      <c r="BD17" s="326">
        <v>499571.57699999999</v>
      </c>
      <c r="BE17" s="326">
        <v>354268.62800000003</v>
      </c>
      <c r="BF17" s="327">
        <v>0.41014907196354899</v>
      </c>
      <c r="BG17" s="326">
        <v>8348377.5489999996</v>
      </c>
      <c r="BH17" s="326">
        <v>6975815.4369999999</v>
      </c>
      <c r="BI17" s="327">
        <v>0.19676009556099699</v>
      </c>
      <c r="BJ17" s="326">
        <v>8753109.6940000001</v>
      </c>
      <c r="BK17" s="326">
        <v>7385019.6179999998</v>
      </c>
      <c r="BL17" s="327">
        <v>0.185252057105639</v>
      </c>
      <c r="BM17" s="326">
        <v>492129.39600000001</v>
      </c>
      <c r="BN17" s="326">
        <v>404732.14500000002</v>
      </c>
      <c r="BO17" s="327">
        <v>0.215938496805091</v>
      </c>
      <c r="BP17" s="326">
        <v>8840506.9450000003</v>
      </c>
      <c r="BQ17" s="326">
        <v>7380547.5820000004</v>
      </c>
      <c r="BR17" s="327">
        <v>0.197811794691306</v>
      </c>
      <c r="BS17" s="326">
        <v>8840506.9450000003</v>
      </c>
      <c r="BT17" s="326">
        <v>7380547.5820000004</v>
      </c>
      <c r="BU17" s="327">
        <v>0.197811794691306</v>
      </c>
      <c r="BV17" s="326">
        <v>600076.44299999997</v>
      </c>
      <c r="BW17" s="326">
        <v>482131.61499999999</v>
      </c>
      <c r="BX17" s="327">
        <v>0.24463201401965701</v>
      </c>
      <c r="BY17" s="326">
        <v>600076.44299999997</v>
      </c>
      <c r="BZ17" s="326">
        <v>482131.61499999999</v>
      </c>
      <c r="CA17" s="327">
        <v>0.24463201401965701</v>
      </c>
      <c r="CB17" s="326">
        <v>8958451.773</v>
      </c>
      <c r="CC17" s="326">
        <v>7444258.1359999999</v>
      </c>
      <c r="CD17" s="327">
        <v>0.203404235766281</v>
      </c>
      <c r="CE17" s="326">
        <v>944520.48699999996</v>
      </c>
      <c r="CF17" s="326">
        <v>604077.478</v>
      </c>
      <c r="CG17" s="327">
        <v>0.56357507339480695</v>
      </c>
      <c r="CH17" s="326">
        <v>1544596.93</v>
      </c>
      <c r="CI17" s="326">
        <v>1086209.0930000001</v>
      </c>
      <c r="CJ17" s="327">
        <v>0.42200699658477198</v>
      </c>
      <c r="CK17" s="326">
        <v>9298894.7819999997</v>
      </c>
      <c r="CL17" s="326">
        <v>7560489.9100000001</v>
      </c>
      <c r="CM17" s="327">
        <v>0.22993283407477</v>
      </c>
      <c r="CN17" s="326">
        <v>1020937.394</v>
      </c>
      <c r="CO17" s="326">
        <v>776411.37100000004</v>
      </c>
      <c r="CP17" s="327">
        <v>0.31494389718308202</v>
      </c>
      <c r="CQ17" s="326">
        <v>2565534.324</v>
      </c>
      <c r="CR17" s="326">
        <v>1862620.4639999999</v>
      </c>
      <c r="CS17" s="327">
        <v>0.37737900639751598</v>
      </c>
      <c r="CT17" s="326">
        <v>9543420.8049999997</v>
      </c>
      <c r="CU17" s="326">
        <v>7780733.7759999996</v>
      </c>
      <c r="CV17" s="327">
        <v>0.226545089415227</v>
      </c>
      <c r="CW17" s="326">
        <v>1109721.3430000001</v>
      </c>
      <c r="CX17" s="326">
        <v>668276.49899999995</v>
      </c>
      <c r="CY17" s="327">
        <v>0.66057215039070305</v>
      </c>
      <c r="CZ17" s="326">
        <v>3675255.6669999999</v>
      </c>
      <c r="DA17" s="326">
        <v>2530896.963</v>
      </c>
      <c r="DB17" s="327">
        <v>0.45215539025481799</v>
      </c>
      <c r="DC17" s="326">
        <v>9984865.6490000002</v>
      </c>
      <c r="DD17" s="326">
        <v>7783706.4230000004</v>
      </c>
      <c r="DE17" s="327">
        <v>0.282790627803718</v>
      </c>
      <c r="DF17" s="326">
        <v>1586750.7560000001</v>
      </c>
      <c r="DG17" s="326">
        <v>898001.19700000004</v>
      </c>
      <c r="DH17" s="327">
        <v>0.76698066918055596</v>
      </c>
      <c r="DI17" s="326">
        <v>5262006.4230000004</v>
      </c>
      <c r="DJ17" s="326">
        <v>3428898.16</v>
      </c>
      <c r="DK17" s="327">
        <v>0.53460563057375798</v>
      </c>
      <c r="DL17" s="326">
        <v>10673615.208000001</v>
      </c>
      <c r="DM17" s="326">
        <v>7903070.085</v>
      </c>
      <c r="DN17" s="327">
        <v>0.350565678046875</v>
      </c>
      <c r="DO17" s="326">
        <v>0</v>
      </c>
      <c r="DP17" s="326">
        <v>0</v>
      </c>
      <c r="DQ17" s="327">
        <v>0</v>
      </c>
      <c r="DR17" s="326">
        <v>0</v>
      </c>
      <c r="DS17" s="326">
        <v>0</v>
      </c>
      <c r="DT17" s="327">
        <v>0</v>
      </c>
      <c r="DU17" s="326">
        <v>0</v>
      </c>
      <c r="DV17" s="326">
        <v>0</v>
      </c>
      <c r="DW17" s="327">
        <v>0</v>
      </c>
      <c r="DX17" s="326">
        <v>0</v>
      </c>
      <c r="DY17" s="326">
        <v>0</v>
      </c>
      <c r="DZ17" s="327">
        <v>0</v>
      </c>
      <c r="EA17" s="326">
        <v>0</v>
      </c>
      <c r="EB17" s="326">
        <v>0</v>
      </c>
      <c r="EC17" s="327">
        <v>0</v>
      </c>
      <c r="ED17" s="326">
        <v>0</v>
      </c>
      <c r="EE17" s="326">
        <v>0</v>
      </c>
      <c r="EF17" s="327">
        <v>0</v>
      </c>
      <c r="EG17" s="326">
        <v>0</v>
      </c>
      <c r="EH17" s="326">
        <v>0</v>
      </c>
      <c r="EI17" s="327">
        <v>0</v>
      </c>
      <c r="EJ17" s="326">
        <v>0</v>
      </c>
      <c r="EK17" s="326">
        <v>0</v>
      </c>
      <c r="EL17" s="327">
        <v>0</v>
      </c>
      <c r="EM17" s="326">
        <v>0</v>
      </c>
      <c r="EN17" s="326">
        <v>0</v>
      </c>
      <c r="EO17" s="327">
        <v>0</v>
      </c>
      <c r="EP17" s="326">
        <v>0</v>
      </c>
      <c r="EQ17" s="326">
        <v>0</v>
      </c>
      <c r="ER17" s="327">
        <v>0</v>
      </c>
      <c r="ES17" s="326">
        <v>0</v>
      </c>
      <c r="ET17" s="326">
        <v>0</v>
      </c>
      <c r="EU17" s="327">
        <v>0</v>
      </c>
      <c r="EV17" s="326">
        <v>0</v>
      </c>
      <c r="EW17" s="326">
        <v>0</v>
      </c>
      <c r="EX17" s="327">
        <v>0</v>
      </c>
      <c r="EY17" s="326">
        <v>0</v>
      </c>
      <c r="EZ17" s="326">
        <v>0</v>
      </c>
      <c r="FA17" s="327">
        <v>0</v>
      </c>
      <c r="FB17" s="326">
        <v>0</v>
      </c>
      <c r="FC17" s="326">
        <v>0</v>
      </c>
      <c r="FD17" s="327">
        <v>0</v>
      </c>
      <c r="FE17" s="326">
        <v>0</v>
      </c>
      <c r="FF17" s="326">
        <v>0</v>
      </c>
      <c r="FG17" s="327">
        <v>0</v>
      </c>
      <c r="FH17" s="326">
        <v>0</v>
      </c>
      <c r="FI17" s="326">
        <v>0</v>
      </c>
      <c r="FJ17" s="327">
        <v>0</v>
      </c>
      <c r="FK17" s="326">
        <v>0</v>
      </c>
      <c r="FL17" s="326">
        <v>0</v>
      </c>
      <c r="FM17" s="327">
        <v>0</v>
      </c>
      <c r="FN17" s="326">
        <v>0</v>
      </c>
      <c r="FO17" s="326">
        <v>0</v>
      </c>
      <c r="FP17" s="327">
        <v>0</v>
      </c>
      <c r="FQ17" s="326">
        <v>0</v>
      </c>
      <c r="FR17" s="326">
        <v>0</v>
      </c>
      <c r="FS17" s="327">
        <v>0</v>
      </c>
      <c r="FT17" s="326">
        <v>0</v>
      </c>
      <c r="FU17" s="326">
        <v>0</v>
      </c>
      <c r="FV17" s="327">
        <v>0</v>
      </c>
      <c r="FW17" s="326">
        <v>0</v>
      </c>
      <c r="FX17" s="326">
        <v>0</v>
      </c>
      <c r="FY17" s="327">
        <v>0</v>
      </c>
      <c r="FZ17" s="326">
        <v>0</v>
      </c>
      <c r="GA17" s="326">
        <v>0</v>
      </c>
      <c r="GB17" s="327">
        <v>0</v>
      </c>
      <c r="GC17" s="326">
        <v>0</v>
      </c>
      <c r="GD17" s="326">
        <v>0</v>
      </c>
      <c r="GE17" s="327">
        <v>0</v>
      </c>
      <c r="GF17" s="326">
        <v>0</v>
      </c>
      <c r="GG17" s="326">
        <v>0</v>
      </c>
      <c r="GH17" s="327">
        <v>0</v>
      </c>
      <c r="GI17" s="326">
        <v>0</v>
      </c>
      <c r="GJ17" s="326">
        <v>0</v>
      </c>
      <c r="GK17" s="327">
        <v>0</v>
      </c>
      <c r="GL17" s="326">
        <v>0</v>
      </c>
      <c r="GM17" s="326">
        <v>0</v>
      </c>
      <c r="GN17" s="327">
        <v>0</v>
      </c>
      <c r="GO17" s="326">
        <v>0</v>
      </c>
      <c r="GP17" s="326">
        <v>0</v>
      </c>
      <c r="GQ17" s="327">
        <v>0</v>
      </c>
      <c r="GR17" s="326">
        <v>0</v>
      </c>
      <c r="GS17" s="326">
        <v>0</v>
      </c>
      <c r="GT17" s="327">
        <v>0</v>
      </c>
      <c r="GU17" s="326">
        <v>0</v>
      </c>
      <c r="GV17" s="326">
        <v>0</v>
      </c>
      <c r="GW17" s="327">
        <v>0</v>
      </c>
      <c r="GX17" s="326">
        <v>0</v>
      </c>
      <c r="GY17" s="326">
        <v>0</v>
      </c>
      <c r="GZ17" s="327">
        <v>0</v>
      </c>
      <c r="HA17" s="326">
        <v>0</v>
      </c>
      <c r="HB17" s="326">
        <v>0</v>
      </c>
      <c r="HC17" s="327">
        <v>0</v>
      </c>
      <c r="HD17" s="326">
        <v>0</v>
      </c>
      <c r="HE17" s="326">
        <v>0</v>
      </c>
      <c r="HF17" s="327">
        <v>0</v>
      </c>
      <c r="HG17" s="326">
        <v>0</v>
      </c>
      <c r="HH17" s="326">
        <v>0</v>
      </c>
      <c r="HI17" s="327">
        <v>0</v>
      </c>
      <c r="HJ17" s="326">
        <v>0</v>
      </c>
      <c r="HK17" s="326">
        <v>0</v>
      </c>
      <c r="HL17" s="327">
        <v>0</v>
      </c>
      <c r="HM17" s="326">
        <v>0</v>
      </c>
      <c r="HN17" s="326">
        <v>0</v>
      </c>
      <c r="HO17" s="327">
        <v>0</v>
      </c>
      <c r="HP17" s="326">
        <v>0</v>
      </c>
      <c r="HQ17" s="326">
        <v>0</v>
      </c>
      <c r="HR17" s="327">
        <v>0</v>
      </c>
      <c r="HS17" s="326">
        <v>0</v>
      </c>
      <c r="HT17" s="326">
        <v>0</v>
      </c>
      <c r="HU17" s="327">
        <v>0</v>
      </c>
      <c r="HV17" s="326">
        <v>0</v>
      </c>
      <c r="HW17" s="326">
        <v>0</v>
      </c>
      <c r="HX17" s="327">
        <v>0</v>
      </c>
      <c r="HY17" s="326">
        <v>0</v>
      </c>
      <c r="HZ17" s="326">
        <v>0</v>
      </c>
      <c r="IA17" s="327">
        <v>0</v>
      </c>
      <c r="IB17" s="326">
        <v>8.6829999999999998</v>
      </c>
      <c r="IC17" s="326">
        <v>7.6449999999999996</v>
      </c>
      <c r="ID17" s="327">
        <v>0.135775016350556</v>
      </c>
      <c r="IE17" s="326">
        <v>33.747999999999998</v>
      </c>
      <c r="IF17" s="326">
        <v>32.213000000000001</v>
      </c>
      <c r="IG17" s="327">
        <v>4.7651569242231302E-2</v>
      </c>
      <c r="IH17" s="326">
        <v>76.146000000000001</v>
      </c>
      <c r="II17" s="326">
        <v>77.926000000000002</v>
      </c>
      <c r="IJ17" s="327">
        <v>-2.2842183610091601E-2</v>
      </c>
      <c r="IK17" s="326">
        <v>8.6630000000000003</v>
      </c>
      <c r="IL17" s="326">
        <v>6.2880000000000003</v>
      </c>
      <c r="IM17" s="327">
        <v>0.37770356234096703</v>
      </c>
      <c r="IN17" s="326">
        <v>42.411000000000001</v>
      </c>
      <c r="IO17" s="326">
        <v>38.500999999999998</v>
      </c>
      <c r="IP17" s="327">
        <v>0.101555803745357</v>
      </c>
      <c r="IQ17" s="326">
        <v>78.521000000000001</v>
      </c>
      <c r="IR17" s="326">
        <v>76.432000000000002</v>
      </c>
      <c r="IS17" s="327">
        <v>2.7331484195101501E-2</v>
      </c>
      <c r="IT17" s="326">
        <v>8.1669999999999998</v>
      </c>
      <c r="IU17" s="326">
        <v>6.2039999999999997</v>
      </c>
      <c r="IV17" s="327">
        <v>0.31640876853642802</v>
      </c>
      <c r="IW17" s="326">
        <v>50.578000000000003</v>
      </c>
      <c r="IX17" s="326">
        <v>44.704999999999998</v>
      </c>
      <c r="IY17" s="327">
        <v>0.131372329717034</v>
      </c>
      <c r="IZ17" s="326">
        <v>80.483999999999995</v>
      </c>
      <c r="JA17" s="326">
        <v>74.326999999999998</v>
      </c>
      <c r="JB17" s="327">
        <v>8.2836654244083499E-2</v>
      </c>
      <c r="JC17" s="326">
        <v>8.0120000000000005</v>
      </c>
      <c r="JD17" s="326">
        <v>8.6289999999999996</v>
      </c>
      <c r="JE17" s="327">
        <v>-7.1503071039517793E-2</v>
      </c>
      <c r="JF17" s="326">
        <v>58.59</v>
      </c>
      <c r="JG17" s="326">
        <v>53.334000000000003</v>
      </c>
      <c r="JH17" s="327">
        <v>9.8548768140398202E-2</v>
      </c>
      <c r="JI17" s="326">
        <v>79.867000000000004</v>
      </c>
      <c r="JJ17" s="326">
        <v>76.388000000000005</v>
      </c>
      <c r="JK17" s="327">
        <v>4.5543802691522202E-2</v>
      </c>
      <c r="JL17" s="326">
        <v>6.7039999999999997</v>
      </c>
      <c r="JM17" s="326">
        <v>6.42</v>
      </c>
      <c r="JN17" s="327">
        <v>4.42367601246106E-2</v>
      </c>
      <c r="JO17" s="326">
        <v>65.293999999999997</v>
      </c>
      <c r="JP17" s="326">
        <v>59.753999999999998</v>
      </c>
      <c r="JQ17" s="327">
        <v>9.2713458513237604E-2</v>
      </c>
      <c r="JR17" s="326">
        <v>80.150999999999996</v>
      </c>
      <c r="JS17" s="326">
        <v>75.203999999999994</v>
      </c>
      <c r="JT17" s="327">
        <v>6.5781075474708794E-2</v>
      </c>
      <c r="JU17" s="326">
        <v>6.5819999999999999</v>
      </c>
      <c r="JV17" s="326">
        <v>6.0419999999999998</v>
      </c>
      <c r="JW17" s="327">
        <v>8.9374379344587904E-2</v>
      </c>
      <c r="JX17" s="326">
        <v>71.876000000000005</v>
      </c>
      <c r="JY17" s="326">
        <v>65.796000000000006</v>
      </c>
      <c r="JZ17" s="327">
        <v>9.24068332421423E-2</v>
      </c>
      <c r="KA17" s="326">
        <v>80.691000000000003</v>
      </c>
      <c r="KB17" s="326">
        <v>74.698999999999998</v>
      </c>
      <c r="KC17" s="327">
        <v>8.0215263925889305E-2</v>
      </c>
      <c r="KD17" s="326">
        <v>4.8819999999999997</v>
      </c>
      <c r="KE17" s="326">
        <v>4.8390000000000004</v>
      </c>
      <c r="KF17" s="327">
        <v>8.8861334986565892E-3</v>
      </c>
      <c r="KG17" s="326">
        <v>76.757999999999996</v>
      </c>
      <c r="KH17" s="326">
        <v>70.635000000000005</v>
      </c>
      <c r="KI17" s="327">
        <v>8.6685071140369399E-2</v>
      </c>
      <c r="KJ17" s="326">
        <v>80.733999999999995</v>
      </c>
      <c r="KK17" s="326">
        <v>74.694000000000003</v>
      </c>
      <c r="KL17" s="327">
        <v>8.0863255415428201E-2</v>
      </c>
      <c r="KM17" s="326">
        <v>3.6150000000000002</v>
      </c>
      <c r="KN17" s="326">
        <v>3.976</v>
      </c>
      <c r="KO17" s="327">
        <v>-9.0794768611670004E-2</v>
      </c>
      <c r="KP17" s="326">
        <v>80.373000000000005</v>
      </c>
      <c r="KQ17" s="326">
        <v>74.611000000000004</v>
      </c>
      <c r="KR17" s="327">
        <v>7.7227218506654496E-2</v>
      </c>
      <c r="KS17" s="326">
        <v>80.373000000000005</v>
      </c>
      <c r="KT17" s="326">
        <v>74.611000000000004</v>
      </c>
      <c r="KU17" s="327">
        <v>7.7227218506654496E-2</v>
      </c>
      <c r="KV17" s="326">
        <v>4.7089999999999996</v>
      </c>
      <c r="KW17" s="326">
        <v>5.0529999999999999</v>
      </c>
      <c r="KX17" s="327">
        <v>-6.8078369285572995E-2</v>
      </c>
      <c r="KY17" s="326">
        <v>4.7089999999999996</v>
      </c>
      <c r="KZ17" s="326">
        <v>5.0529999999999999</v>
      </c>
      <c r="LA17" s="327">
        <v>-6.8078369285572995E-2</v>
      </c>
      <c r="LB17" s="326">
        <v>80.028999999999996</v>
      </c>
      <c r="LC17" s="326">
        <v>75.459000000000003</v>
      </c>
      <c r="LD17" s="327">
        <v>6.05626896725373E-2</v>
      </c>
      <c r="LE17" s="326">
        <v>5.41</v>
      </c>
      <c r="LF17" s="326">
        <v>5.5259999999999998</v>
      </c>
      <c r="LG17" s="327">
        <v>-2.0991675714802701E-2</v>
      </c>
      <c r="LH17" s="326">
        <v>10.119</v>
      </c>
      <c r="LI17" s="326">
        <v>10.579000000000001</v>
      </c>
      <c r="LJ17" s="327">
        <v>-4.3482370734474002E-2</v>
      </c>
      <c r="LK17" s="326">
        <v>79.912999999999997</v>
      </c>
      <c r="LL17" s="326">
        <v>75.111000000000004</v>
      </c>
      <c r="LM17" s="327">
        <v>6.3932047236756204E-2</v>
      </c>
      <c r="LN17" s="326">
        <v>0</v>
      </c>
      <c r="LO17" s="326">
        <v>6.5609999999999999</v>
      </c>
      <c r="LP17" s="327">
        <v>-1</v>
      </c>
      <c r="LQ17" s="326">
        <v>10.119</v>
      </c>
      <c r="LR17" s="326">
        <v>17.14</v>
      </c>
      <c r="LS17" s="327">
        <v>-0.40962660443407201</v>
      </c>
      <c r="LT17" s="326">
        <v>73.352000000000004</v>
      </c>
      <c r="LU17" s="326">
        <v>74.081999999999994</v>
      </c>
      <c r="LV17" s="327">
        <v>-9.8539456278176896E-3</v>
      </c>
      <c r="LW17" s="326">
        <v>5.6989999999999998</v>
      </c>
      <c r="LX17" s="326">
        <v>7.9249999999999998</v>
      </c>
      <c r="LY17" s="327">
        <v>-0.28088328075709801</v>
      </c>
      <c r="LZ17" s="326">
        <v>15.818</v>
      </c>
      <c r="MA17" s="326">
        <v>25.065000000000001</v>
      </c>
      <c r="MB17" s="327">
        <v>-0.36892080590464799</v>
      </c>
      <c r="MC17" s="326">
        <v>71.126000000000005</v>
      </c>
      <c r="MD17" s="326">
        <v>75.108000000000004</v>
      </c>
      <c r="ME17" s="327">
        <v>-5.3016988869361403E-2</v>
      </c>
      <c r="MF17" s="326">
        <v>8.0139999999999993</v>
      </c>
      <c r="MG17" s="326">
        <v>8.6829999999999998</v>
      </c>
      <c r="MH17" s="327">
        <v>-7.7047103535644396E-2</v>
      </c>
      <c r="MI17" s="326">
        <v>23.832000000000001</v>
      </c>
      <c r="MJ17" s="326">
        <v>33.747999999999998</v>
      </c>
      <c r="MK17" s="327">
        <v>-0.29382481924854797</v>
      </c>
      <c r="ML17" s="326">
        <v>70.456999999999994</v>
      </c>
      <c r="MM17" s="326">
        <v>76.146000000000001</v>
      </c>
      <c r="MN17" s="327">
        <v>-7.4711737977044196E-2</v>
      </c>
      <c r="MO17" s="326">
        <v>12928.163</v>
      </c>
      <c r="MP17" s="326">
        <v>11852.795</v>
      </c>
      <c r="MQ17" s="327">
        <v>9.0726955119024705E-2</v>
      </c>
      <c r="MR17" s="326">
        <v>51613.589</v>
      </c>
      <c r="MS17" s="326">
        <v>45920.85</v>
      </c>
      <c r="MT17" s="327">
        <v>0.123968502325197</v>
      </c>
      <c r="MU17" s="326">
        <v>119176.27899999999</v>
      </c>
      <c r="MV17" s="326">
        <v>117887.393</v>
      </c>
      <c r="MW17" s="327">
        <v>1.0933196223959199E-2</v>
      </c>
      <c r="MX17" s="326">
        <v>13303.602000000001</v>
      </c>
      <c r="MY17" s="326">
        <v>12390.93</v>
      </c>
      <c r="MZ17" s="327">
        <v>7.3656456779273294E-2</v>
      </c>
      <c r="NA17" s="326">
        <v>64917.190999999999</v>
      </c>
      <c r="NB17" s="326">
        <v>58311.78</v>
      </c>
      <c r="NC17" s="327">
        <v>0.113277471550345</v>
      </c>
      <c r="ND17" s="326">
        <v>120088.951</v>
      </c>
      <c r="NE17" s="326">
        <v>116963.932</v>
      </c>
      <c r="NF17" s="327">
        <v>2.6717800492548401E-2</v>
      </c>
      <c r="NG17" s="326">
        <v>12477.155000000001</v>
      </c>
      <c r="NH17" s="326">
        <v>13412.572</v>
      </c>
      <c r="NI17" s="327">
        <v>-6.97418064186347E-2</v>
      </c>
      <c r="NJ17" s="326">
        <v>77394.346000000005</v>
      </c>
      <c r="NK17" s="326">
        <v>71724.351999999999</v>
      </c>
      <c r="NL17" s="327">
        <v>7.9052565020036797E-2</v>
      </c>
      <c r="NM17" s="326">
        <v>119153.534</v>
      </c>
      <c r="NN17" s="326">
        <v>117080.26300000001</v>
      </c>
      <c r="NO17" s="327">
        <v>1.77081170376257E-2</v>
      </c>
      <c r="NP17" s="326">
        <v>12245.136</v>
      </c>
      <c r="NQ17" s="326">
        <v>11599.54</v>
      </c>
      <c r="NR17" s="327">
        <v>5.5657034675512897E-2</v>
      </c>
      <c r="NS17" s="326">
        <v>89639.482000000004</v>
      </c>
      <c r="NT17" s="326">
        <v>83323.892000000007</v>
      </c>
      <c r="NU17" s="327">
        <v>7.5795667345927603E-2</v>
      </c>
      <c r="NV17" s="326">
        <v>119799.13</v>
      </c>
      <c r="NW17" s="326">
        <v>116223.283</v>
      </c>
      <c r="NX17" s="327">
        <v>3.07670451883553E-2</v>
      </c>
      <c r="NY17" s="326">
        <v>10044.699000000001</v>
      </c>
      <c r="NZ17" s="326">
        <v>9309.2639999999992</v>
      </c>
      <c r="OA17" s="327">
        <v>7.9000337728095504E-2</v>
      </c>
      <c r="OB17" s="326">
        <v>99684.180999999997</v>
      </c>
      <c r="OC17" s="326">
        <v>92633.156000000003</v>
      </c>
      <c r="OD17" s="327">
        <v>7.6117723982112806E-2</v>
      </c>
      <c r="OE17" s="326">
        <v>120534.565</v>
      </c>
      <c r="OF17" s="326">
        <v>115167.19</v>
      </c>
      <c r="OG17" s="327">
        <v>4.6605070419795801E-2</v>
      </c>
      <c r="OH17" s="326">
        <v>9112.0259999999998</v>
      </c>
      <c r="OI17" s="326">
        <v>8049.9040000000005</v>
      </c>
      <c r="OJ17" s="327">
        <v>0.131942194590147</v>
      </c>
      <c r="OK17" s="326">
        <v>108796.20699999999</v>
      </c>
      <c r="OL17" s="326">
        <v>100683.06</v>
      </c>
      <c r="OM17" s="327">
        <v>8.0581053058975297E-2</v>
      </c>
      <c r="ON17" s="326">
        <v>121596.68700000001</v>
      </c>
      <c r="OO17" s="326">
        <v>113498.148</v>
      </c>
      <c r="OP17" s="327">
        <v>7.1353930814800598E-2</v>
      </c>
      <c r="OQ17" s="326">
        <v>6290.21</v>
      </c>
      <c r="OR17" s="326">
        <v>6032.6559999999999</v>
      </c>
      <c r="OS17" s="327">
        <v>4.2693301259014299E-2</v>
      </c>
      <c r="OT17" s="326">
        <v>115086.417</v>
      </c>
      <c r="OU17" s="326">
        <v>106715.716</v>
      </c>
      <c r="OV17" s="327">
        <v>7.8439252565198597E-2</v>
      </c>
      <c r="OW17" s="326">
        <v>121854.24099999999</v>
      </c>
      <c r="OX17" s="326">
        <v>112272.548</v>
      </c>
      <c r="OY17" s="327">
        <v>8.5343150847525098E-2</v>
      </c>
      <c r="OZ17" s="326">
        <v>5905.5379999999996</v>
      </c>
      <c r="PA17" s="326">
        <v>6767.8239999999996</v>
      </c>
      <c r="PB17" s="327">
        <v>-0.127409637130044</v>
      </c>
      <c r="PC17" s="326">
        <v>120991.955</v>
      </c>
      <c r="PD17" s="326">
        <v>113483.54</v>
      </c>
      <c r="PE17" s="327">
        <v>6.61630312202105E-2</v>
      </c>
      <c r="PF17" s="326">
        <v>120991.955</v>
      </c>
      <c r="PG17" s="326">
        <v>113483.54</v>
      </c>
      <c r="PH17" s="327">
        <v>6.61630312202105E-2</v>
      </c>
      <c r="PI17" s="326">
        <v>5931.076</v>
      </c>
      <c r="PJ17" s="326">
        <v>7290.8509999999997</v>
      </c>
      <c r="PK17" s="327">
        <v>-0.186504291474342</v>
      </c>
      <c r="PL17" s="326">
        <v>5931.076</v>
      </c>
      <c r="PM17" s="326">
        <v>7290.8509999999997</v>
      </c>
      <c r="PN17" s="327">
        <v>-0.186504291474342</v>
      </c>
      <c r="PO17" s="326">
        <v>119632.18</v>
      </c>
      <c r="PP17" s="326">
        <v>113729.891</v>
      </c>
      <c r="PQ17" s="327">
        <v>5.18974294981078E-2</v>
      </c>
      <c r="PR17" s="326">
        <v>8735.7479999999996</v>
      </c>
      <c r="PS17" s="326">
        <v>9353.2070000000003</v>
      </c>
      <c r="PT17" s="327">
        <v>-6.6015752671784195E-2</v>
      </c>
      <c r="PU17" s="326">
        <v>14666.824000000001</v>
      </c>
      <c r="PV17" s="326">
        <v>16644.058000000001</v>
      </c>
      <c r="PW17" s="327">
        <v>-0.118795188048492</v>
      </c>
      <c r="PX17" s="326">
        <v>119014.72100000001</v>
      </c>
      <c r="PY17" s="326">
        <v>117745.008</v>
      </c>
      <c r="PZ17" s="327">
        <v>1.07835824343398E-2</v>
      </c>
      <c r="QA17" s="326">
        <v>8898.4930000000004</v>
      </c>
      <c r="QB17" s="326">
        <v>11382.342000000001</v>
      </c>
      <c r="QC17" s="327">
        <v>-0.21821950175104601</v>
      </c>
      <c r="QD17" s="326">
        <v>23565.316999999999</v>
      </c>
      <c r="QE17" s="326">
        <v>28026.400000000001</v>
      </c>
      <c r="QF17" s="327">
        <v>-0.159174314218023</v>
      </c>
      <c r="QG17" s="326">
        <v>116530.872</v>
      </c>
      <c r="QH17" s="326">
        <v>118919.431</v>
      </c>
      <c r="QI17" s="327">
        <v>-2.0085523281724998E-2</v>
      </c>
      <c r="QJ17" s="326">
        <v>10812.875</v>
      </c>
      <c r="QK17" s="326">
        <v>10659.026</v>
      </c>
      <c r="QL17" s="327">
        <v>1.4433682777394499E-2</v>
      </c>
      <c r="QM17" s="326">
        <v>34378.192000000003</v>
      </c>
      <c r="QN17" s="326">
        <v>38685.425999999999</v>
      </c>
      <c r="QO17" s="327">
        <v>-0.111339965598414</v>
      </c>
      <c r="QP17" s="326">
        <v>116684.72100000001</v>
      </c>
      <c r="QQ17" s="326">
        <v>118100.91099999999</v>
      </c>
      <c r="QR17" s="327">
        <v>-1.1991355426546901E-2</v>
      </c>
      <c r="QS17" s="326">
        <v>12879.177</v>
      </c>
      <c r="QT17" s="326">
        <v>12928.163</v>
      </c>
      <c r="QU17" s="327">
        <v>-3.7890920775055801E-3</v>
      </c>
      <c r="QV17" s="326">
        <v>47257.368999999999</v>
      </c>
      <c r="QW17" s="326">
        <v>51613.589</v>
      </c>
      <c r="QX17" s="327">
        <v>-8.4400641079232105E-2</v>
      </c>
      <c r="QY17" s="326">
        <v>116635.735</v>
      </c>
      <c r="QZ17" s="326">
        <v>119176.27899999999</v>
      </c>
      <c r="RA17" s="327">
        <v>-2.1317530815003798E-2</v>
      </c>
      <c r="RB17" s="326">
        <v>29457.905999999999</v>
      </c>
      <c r="RC17" s="326">
        <v>23092.975999999999</v>
      </c>
      <c r="RD17" s="327">
        <v>0.27562190338741999</v>
      </c>
      <c r="RE17" s="326">
        <v>118220.53200000001</v>
      </c>
      <c r="RF17" s="326">
        <v>110386.893</v>
      </c>
      <c r="RG17" s="327">
        <v>7.0965300200994105E-2</v>
      </c>
      <c r="RH17" s="326">
        <v>279906.33100000001</v>
      </c>
      <c r="RI17" s="326">
        <v>270664.21100000001</v>
      </c>
      <c r="RJ17" s="327">
        <v>3.4146073342515099E-2</v>
      </c>
      <c r="RK17" s="326">
        <v>23361.749</v>
      </c>
      <c r="RL17" s="326">
        <v>25995.988000000001</v>
      </c>
      <c r="RM17" s="327">
        <v>-0.101332521002856</v>
      </c>
      <c r="RN17" s="326">
        <v>141582.28099999999</v>
      </c>
      <c r="RO17" s="326">
        <v>136382.88099999999</v>
      </c>
      <c r="RP17" s="327">
        <v>3.8123553057953001E-2</v>
      </c>
      <c r="RQ17" s="326">
        <v>277272.092</v>
      </c>
      <c r="RR17" s="326">
        <v>269081.83500000002</v>
      </c>
      <c r="RS17" s="327">
        <v>3.04377922798095E-2</v>
      </c>
      <c r="RT17" s="326">
        <v>29608.312000000002</v>
      </c>
      <c r="RU17" s="326">
        <v>29446.831999999999</v>
      </c>
      <c r="RV17" s="327">
        <v>5.4837817528216003E-3</v>
      </c>
      <c r="RW17" s="326">
        <v>171190.59299999999</v>
      </c>
      <c r="RX17" s="326">
        <v>165829.71299999999</v>
      </c>
      <c r="RY17" s="327">
        <v>3.2327620322179597E-2</v>
      </c>
      <c r="RZ17" s="326">
        <v>277433.57199999999</v>
      </c>
      <c r="SA17" s="326">
        <v>269501.46899999998</v>
      </c>
      <c r="SB17" s="327">
        <v>2.9432503761231799E-2</v>
      </c>
      <c r="SC17" s="326">
        <v>27737.330999999998</v>
      </c>
      <c r="SD17" s="326">
        <v>27697.894</v>
      </c>
      <c r="SE17" s="327">
        <v>1.42382666350005E-3</v>
      </c>
      <c r="SF17" s="326">
        <v>198927.924</v>
      </c>
      <c r="SG17" s="326">
        <v>193527.60699999999</v>
      </c>
      <c r="SH17" s="327">
        <v>2.7904633781784E-2</v>
      </c>
      <c r="SI17" s="326">
        <v>277473.00900000002</v>
      </c>
      <c r="SJ17" s="326">
        <v>270283.359</v>
      </c>
      <c r="SK17" s="327">
        <v>2.6600416787035799E-2</v>
      </c>
      <c r="SL17" s="326">
        <v>23467.741999999998</v>
      </c>
      <c r="SM17" s="326">
        <v>24131.523000000001</v>
      </c>
      <c r="SN17" s="327">
        <v>-2.7506800959060999E-2</v>
      </c>
      <c r="SO17" s="326">
        <v>222395.666</v>
      </c>
      <c r="SP17" s="326">
        <v>217659.13</v>
      </c>
      <c r="SQ17" s="327">
        <v>2.1761255776405902E-2</v>
      </c>
      <c r="SR17" s="326">
        <v>276809.228</v>
      </c>
      <c r="SS17" s="326">
        <v>271441.46799999999</v>
      </c>
      <c r="ST17" s="327">
        <v>1.9775018310761599E-2</v>
      </c>
      <c r="SU17" s="326">
        <v>20840.191999999999</v>
      </c>
      <c r="SV17" s="326">
        <v>19523.973999999998</v>
      </c>
      <c r="SW17" s="327">
        <v>6.7415475968160998E-2</v>
      </c>
      <c r="SX17" s="326">
        <v>243235.85800000001</v>
      </c>
      <c r="SY17" s="326">
        <v>237183.10399999999</v>
      </c>
      <c r="SZ17" s="327">
        <v>2.5519330415711299E-2</v>
      </c>
      <c r="TA17" s="326">
        <v>278125.446</v>
      </c>
      <c r="TB17" s="326">
        <v>271210.77100000001</v>
      </c>
      <c r="TC17" s="327">
        <v>2.54955766487607E-2</v>
      </c>
      <c r="TD17" s="326">
        <v>18276.88</v>
      </c>
      <c r="TE17" s="326">
        <v>16178.767</v>
      </c>
      <c r="TF17" s="327">
        <v>0.129683121093221</v>
      </c>
      <c r="TG17" s="326">
        <v>261512.73800000001</v>
      </c>
      <c r="TH17" s="326">
        <v>253361.87100000001</v>
      </c>
      <c r="TI17" s="327">
        <v>3.2170850995965401E-2</v>
      </c>
      <c r="TJ17" s="326">
        <v>280223.55900000001</v>
      </c>
      <c r="TK17" s="326">
        <v>270901.761</v>
      </c>
      <c r="TL17" s="327">
        <v>3.4410252504781601E-2</v>
      </c>
      <c r="TM17" s="326">
        <v>17266.754000000001</v>
      </c>
      <c r="TN17" s="326">
        <v>18710.821</v>
      </c>
      <c r="TO17" s="327">
        <v>-7.7178174063019397E-2</v>
      </c>
      <c r="TP17" s="326">
        <v>278779.49200000003</v>
      </c>
      <c r="TQ17" s="326">
        <v>272072.69199999998</v>
      </c>
      <c r="TR17" s="327">
        <v>2.4650765024223899E-2</v>
      </c>
      <c r="TS17" s="326">
        <v>278779.49200000003</v>
      </c>
      <c r="TT17" s="326">
        <v>272072.69199999998</v>
      </c>
      <c r="TU17" s="327">
        <v>2.4650765024223899E-2</v>
      </c>
      <c r="TV17" s="326">
        <v>18497.091</v>
      </c>
      <c r="TW17" s="326">
        <v>17899.612000000001</v>
      </c>
      <c r="TX17" s="327">
        <v>3.3379438615764402E-2</v>
      </c>
      <c r="TY17" s="326">
        <v>18497.091</v>
      </c>
      <c r="TZ17" s="326">
        <v>17899.612000000001</v>
      </c>
      <c r="UA17" s="327">
        <v>3.3379438615764402E-2</v>
      </c>
      <c r="UB17" s="326">
        <v>279376.97100000002</v>
      </c>
      <c r="UC17" s="326">
        <v>270899.55900000001</v>
      </c>
      <c r="UD17" s="327">
        <v>3.1293561463494303E-2</v>
      </c>
      <c r="UE17" s="326">
        <v>20251.89</v>
      </c>
      <c r="UF17" s="326">
        <v>21362.932000000001</v>
      </c>
      <c r="UG17" s="327">
        <v>-5.2007935989310902E-2</v>
      </c>
      <c r="UH17" s="326">
        <v>38748.981</v>
      </c>
      <c r="UI17" s="326">
        <v>39262.544000000002</v>
      </c>
      <c r="UJ17" s="327">
        <v>-1.3080227302642499E-2</v>
      </c>
      <c r="UK17" s="326">
        <v>278265.929</v>
      </c>
      <c r="UL17" s="326">
        <v>274376.17800000001</v>
      </c>
      <c r="UM17" s="327">
        <v>1.41767081543063E-2</v>
      </c>
      <c r="UN17" s="326">
        <v>20449.841</v>
      </c>
      <c r="UO17" s="326">
        <v>24927.767</v>
      </c>
      <c r="UP17" s="327">
        <v>-0.17963606607844201</v>
      </c>
      <c r="UQ17" s="326">
        <v>59198.822</v>
      </c>
      <c r="UR17" s="326">
        <v>64190.311000000002</v>
      </c>
      <c r="US17" s="327">
        <v>-7.7760785424454498E-2</v>
      </c>
      <c r="UT17" s="326">
        <v>273788.00300000003</v>
      </c>
      <c r="UU17" s="326">
        <v>274189.75</v>
      </c>
      <c r="UV17" s="327">
        <v>-1.46521523871689E-3</v>
      </c>
      <c r="UW17" s="326">
        <v>22557.508000000002</v>
      </c>
      <c r="UX17" s="326">
        <v>24572.314999999999</v>
      </c>
      <c r="UY17" s="327">
        <v>-8.1995001284982605E-2</v>
      </c>
      <c r="UZ17" s="326">
        <v>81756.33</v>
      </c>
      <c r="VA17" s="326">
        <v>88762.626000000004</v>
      </c>
      <c r="VB17" s="327">
        <v>-7.8932950902106003E-2</v>
      </c>
      <c r="VC17" s="326">
        <v>271773.196</v>
      </c>
      <c r="VD17" s="326">
        <v>273541.40100000001</v>
      </c>
      <c r="VE17" s="327">
        <v>-6.4641220434489798E-3</v>
      </c>
      <c r="VF17" s="326">
        <v>26001.14</v>
      </c>
      <c r="VG17" s="326">
        <v>29457.905999999999</v>
      </c>
      <c r="VH17" s="327">
        <v>-0.11734595120237</v>
      </c>
      <c r="VI17" s="326">
        <v>107757.47</v>
      </c>
      <c r="VJ17" s="326">
        <v>118220.53200000001</v>
      </c>
      <c r="VK17" s="327">
        <v>-8.8504609334696699E-2</v>
      </c>
      <c r="VL17" s="326">
        <v>268316.43</v>
      </c>
      <c r="VM17" s="326">
        <v>279906.33100000001</v>
      </c>
      <c r="VN17" s="328">
        <v>-4.1406355328204497E-2</v>
      </c>
      <c r="VO17" s="323"/>
    </row>
    <row r="18" spans="1:587">
      <c r="A18" s="180" t="s">
        <v>7</v>
      </c>
      <c r="B18" s="326">
        <v>740997.72699999996</v>
      </c>
      <c r="C18" s="326">
        <v>477209.63400000002</v>
      </c>
      <c r="D18" s="327">
        <v>0.55277193544671799</v>
      </c>
      <c r="E18" s="326">
        <v>2026241.3689999999</v>
      </c>
      <c r="F18" s="326">
        <v>1379296.3370000001</v>
      </c>
      <c r="G18" s="327">
        <v>0.469039911616904</v>
      </c>
      <c r="H18" s="326">
        <v>5071271.7060000002</v>
      </c>
      <c r="I18" s="326">
        <v>5005297.4790000003</v>
      </c>
      <c r="J18" s="327">
        <v>1.3180880312668401E-2</v>
      </c>
      <c r="K18" s="326">
        <v>775057.60600000003</v>
      </c>
      <c r="L18" s="326">
        <v>551292.603</v>
      </c>
      <c r="M18" s="327">
        <v>0.40589153887123702</v>
      </c>
      <c r="N18" s="326">
        <v>2801298.9750000001</v>
      </c>
      <c r="O18" s="326">
        <v>1930588.94</v>
      </c>
      <c r="P18" s="327">
        <v>0.45100747080836401</v>
      </c>
      <c r="Q18" s="326">
        <v>5295036.7089999998</v>
      </c>
      <c r="R18" s="326">
        <v>4794687.9289999995</v>
      </c>
      <c r="S18" s="327">
        <v>0.104354816707405</v>
      </c>
      <c r="T18" s="326">
        <v>722867.49</v>
      </c>
      <c r="U18" s="326">
        <v>858898.33</v>
      </c>
      <c r="V18" s="327">
        <v>-0.158378279766826</v>
      </c>
      <c r="W18" s="326">
        <v>3524166.4649999999</v>
      </c>
      <c r="X18" s="326">
        <v>2789487.27</v>
      </c>
      <c r="Y18" s="327">
        <v>0.263374277739579</v>
      </c>
      <c r="Z18" s="326">
        <v>5159005.8689999999</v>
      </c>
      <c r="AA18" s="326">
        <v>4840705.9730000002</v>
      </c>
      <c r="AB18" s="327">
        <v>6.5754850175858803E-2</v>
      </c>
      <c r="AC18" s="326">
        <v>745498.77099999995</v>
      </c>
      <c r="AD18" s="326">
        <v>688557.99699999997</v>
      </c>
      <c r="AE18" s="327">
        <v>8.2695683222164307E-2</v>
      </c>
      <c r="AF18" s="326">
        <v>4269665.2359999996</v>
      </c>
      <c r="AG18" s="326">
        <v>3478045.267</v>
      </c>
      <c r="AH18" s="327">
        <v>0.227604849341945</v>
      </c>
      <c r="AI18" s="326">
        <v>5215946.6430000002</v>
      </c>
      <c r="AJ18" s="326">
        <v>4836828.7949999999</v>
      </c>
      <c r="AK18" s="327">
        <v>7.8381490035766305E-2</v>
      </c>
      <c r="AL18" s="326">
        <v>454731.86499999999</v>
      </c>
      <c r="AM18" s="326">
        <v>465636.98499999999</v>
      </c>
      <c r="AN18" s="327">
        <v>-2.34197891303673E-2</v>
      </c>
      <c r="AO18" s="326">
        <v>4724397.1009999998</v>
      </c>
      <c r="AP18" s="326">
        <v>3943682.2519999999</v>
      </c>
      <c r="AQ18" s="327">
        <v>0.197965961533556</v>
      </c>
      <c r="AR18" s="326">
        <v>5205041.523</v>
      </c>
      <c r="AS18" s="326">
        <v>4694323.125</v>
      </c>
      <c r="AT18" s="327">
        <v>0.108794896388816</v>
      </c>
      <c r="AU18" s="326">
        <v>303085.25699999998</v>
      </c>
      <c r="AV18" s="326">
        <v>292493.43099999998</v>
      </c>
      <c r="AW18" s="327">
        <v>3.6212184197736703E-2</v>
      </c>
      <c r="AX18" s="326">
        <v>5027482.358</v>
      </c>
      <c r="AY18" s="326">
        <v>4236175.6830000002</v>
      </c>
      <c r="AZ18" s="327">
        <v>0.18679741687191001</v>
      </c>
      <c r="BA18" s="326">
        <v>5215633.3490000004</v>
      </c>
      <c r="BB18" s="326">
        <v>4588023.3339999998</v>
      </c>
      <c r="BC18" s="327">
        <v>0.13679311749550899</v>
      </c>
      <c r="BD18" s="326">
        <v>69970.611999999994</v>
      </c>
      <c r="BE18" s="326">
        <v>78576.116999999998</v>
      </c>
      <c r="BF18" s="327">
        <v>-0.10951807404786899</v>
      </c>
      <c r="BG18" s="326">
        <v>5097452.97</v>
      </c>
      <c r="BH18" s="326">
        <v>4314751.8</v>
      </c>
      <c r="BI18" s="327">
        <v>0.18140120365671999</v>
      </c>
      <c r="BJ18" s="326">
        <v>5207027.8439999996</v>
      </c>
      <c r="BK18" s="326">
        <v>4445947.1289999997</v>
      </c>
      <c r="BL18" s="327">
        <v>0.171185282441986</v>
      </c>
      <c r="BM18" s="326">
        <v>68978.175000000003</v>
      </c>
      <c r="BN18" s="326">
        <v>109574.874</v>
      </c>
      <c r="BO18" s="327">
        <v>-0.370492773735701</v>
      </c>
      <c r="BP18" s="326">
        <v>5166431.1449999996</v>
      </c>
      <c r="BQ18" s="326">
        <v>4424326.6739999996</v>
      </c>
      <c r="BR18" s="327">
        <v>0.16773274798198101</v>
      </c>
      <c r="BS18" s="326">
        <v>5166431.1449999996</v>
      </c>
      <c r="BT18" s="326">
        <v>4424326.6739999996</v>
      </c>
      <c r="BU18" s="327">
        <v>0.16773274798198101</v>
      </c>
      <c r="BV18" s="326">
        <v>85969.312999999995</v>
      </c>
      <c r="BW18" s="326">
        <v>166150.12899999999</v>
      </c>
      <c r="BX18" s="327">
        <v>-0.48258052210119001</v>
      </c>
      <c r="BY18" s="326">
        <v>85969.312999999995</v>
      </c>
      <c r="BZ18" s="326">
        <v>166150.12899999999</v>
      </c>
      <c r="CA18" s="327">
        <v>-0.48258052210119001</v>
      </c>
      <c r="CB18" s="326">
        <v>5086250.3289999999</v>
      </c>
      <c r="CC18" s="326">
        <v>4478089.2860000003</v>
      </c>
      <c r="CD18" s="327">
        <v>0.13580815480864</v>
      </c>
      <c r="CE18" s="326">
        <v>227955.99600000001</v>
      </c>
      <c r="CF18" s="326">
        <v>261978.603</v>
      </c>
      <c r="CG18" s="327">
        <v>-0.129867884668428</v>
      </c>
      <c r="CH18" s="326">
        <v>313925.30900000001</v>
      </c>
      <c r="CI18" s="326">
        <v>428128.73200000002</v>
      </c>
      <c r="CJ18" s="327">
        <v>-0.26675019559303997</v>
      </c>
      <c r="CK18" s="326">
        <v>5052227.7220000001</v>
      </c>
      <c r="CL18" s="326">
        <v>4510259.7379999999</v>
      </c>
      <c r="CM18" s="327">
        <v>0.120163364303344</v>
      </c>
      <c r="CN18" s="326">
        <v>235957.04800000001</v>
      </c>
      <c r="CO18" s="326">
        <v>477846.09299999999</v>
      </c>
      <c r="CP18" s="327">
        <v>-0.50620701632481502</v>
      </c>
      <c r="CQ18" s="326">
        <v>549882.35699999996</v>
      </c>
      <c r="CR18" s="326">
        <v>905974.82499999995</v>
      </c>
      <c r="CS18" s="327">
        <v>-0.39304896579217902</v>
      </c>
      <c r="CT18" s="326">
        <v>4810338.6770000001</v>
      </c>
      <c r="CU18" s="326">
        <v>4754149.8880000003</v>
      </c>
      <c r="CV18" s="327">
        <v>1.1818893035288301E-2</v>
      </c>
      <c r="CW18" s="326">
        <v>206865.43700000001</v>
      </c>
      <c r="CX18" s="326">
        <v>379268.81699999998</v>
      </c>
      <c r="CY18" s="327">
        <v>-0.45456776901329099</v>
      </c>
      <c r="CZ18" s="326">
        <v>756747.79399999999</v>
      </c>
      <c r="DA18" s="326">
        <v>1285243.642</v>
      </c>
      <c r="DB18" s="327">
        <v>-0.41120284958390801</v>
      </c>
      <c r="DC18" s="326">
        <v>4637935.2970000003</v>
      </c>
      <c r="DD18" s="326">
        <v>4807483.6129999999</v>
      </c>
      <c r="DE18" s="327">
        <v>-3.5267580640633102E-2</v>
      </c>
      <c r="DF18" s="326">
        <v>552484.75100000005</v>
      </c>
      <c r="DG18" s="326">
        <v>740997.72699999996</v>
      </c>
      <c r="DH18" s="327">
        <v>-0.25440425676231498</v>
      </c>
      <c r="DI18" s="326">
        <v>1309232.5449999999</v>
      </c>
      <c r="DJ18" s="326">
        <v>2026241.3689999999</v>
      </c>
      <c r="DK18" s="327">
        <v>-0.35386150681242001</v>
      </c>
      <c r="DL18" s="326">
        <v>4449422.3210000005</v>
      </c>
      <c r="DM18" s="326">
        <v>5071271.7060000002</v>
      </c>
      <c r="DN18" s="327">
        <v>-0.122621981437963</v>
      </c>
      <c r="DO18" s="326">
        <v>0</v>
      </c>
      <c r="DP18" s="326">
        <v>0</v>
      </c>
      <c r="DQ18" s="327">
        <v>0</v>
      </c>
      <c r="DR18" s="326">
        <v>0</v>
      </c>
      <c r="DS18" s="326">
        <v>0</v>
      </c>
      <c r="DT18" s="327">
        <v>0</v>
      </c>
      <c r="DU18" s="326">
        <v>0</v>
      </c>
      <c r="DV18" s="326">
        <v>0</v>
      </c>
      <c r="DW18" s="327">
        <v>0</v>
      </c>
      <c r="DX18" s="326">
        <v>0</v>
      </c>
      <c r="DY18" s="326">
        <v>0</v>
      </c>
      <c r="DZ18" s="327">
        <v>0</v>
      </c>
      <c r="EA18" s="326">
        <v>0</v>
      </c>
      <c r="EB18" s="326">
        <v>0</v>
      </c>
      <c r="EC18" s="327">
        <v>0</v>
      </c>
      <c r="ED18" s="326">
        <v>0</v>
      </c>
      <c r="EE18" s="326">
        <v>0</v>
      </c>
      <c r="EF18" s="327">
        <v>0</v>
      </c>
      <c r="EG18" s="326">
        <v>0</v>
      </c>
      <c r="EH18" s="326">
        <v>0</v>
      </c>
      <c r="EI18" s="327">
        <v>0</v>
      </c>
      <c r="EJ18" s="326">
        <v>0</v>
      </c>
      <c r="EK18" s="326">
        <v>0</v>
      </c>
      <c r="EL18" s="327">
        <v>0</v>
      </c>
      <c r="EM18" s="326">
        <v>0</v>
      </c>
      <c r="EN18" s="326">
        <v>0</v>
      </c>
      <c r="EO18" s="327">
        <v>0</v>
      </c>
      <c r="EP18" s="326">
        <v>0</v>
      </c>
      <c r="EQ18" s="326">
        <v>0</v>
      </c>
      <c r="ER18" s="327">
        <v>0</v>
      </c>
      <c r="ES18" s="326">
        <v>0</v>
      </c>
      <c r="ET18" s="326">
        <v>0</v>
      </c>
      <c r="EU18" s="327">
        <v>0</v>
      </c>
      <c r="EV18" s="326">
        <v>0</v>
      </c>
      <c r="EW18" s="326">
        <v>0</v>
      </c>
      <c r="EX18" s="327">
        <v>0</v>
      </c>
      <c r="EY18" s="326">
        <v>0</v>
      </c>
      <c r="EZ18" s="326">
        <v>0</v>
      </c>
      <c r="FA18" s="327">
        <v>0</v>
      </c>
      <c r="FB18" s="326">
        <v>0</v>
      </c>
      <c r="FC18" s="326">
        <v>0</v>
      </c>
      <c r="FD18" s="327">
        <v>0</v>
      </c>
      <c r="FE18" s="326">
        <v>0</v>
      </c>
      <c r="FF18" s="326">
        <v>0</v>
      </c>
      <c r="FG18" s="327">
        <v>0</v>
      </c>
      <c r="FH18" s="326">
        <v>0</v>
      </c>
      <c r="FI18" s="326">
        <v>0</v>
      </c>
      <c r="FJ18" s="327">
        <v>0</v>
      </c>
      <c r="FK18" s="326">
        <v>0</v>
      </c>
      <c r="FL18" s="326">
        <v>0</v>
      </c>
      <c r="FM18" s="327">
        <v>0</v>
      </c>
      <c r="FN18" s="326">
        <v>0</v>
      </c>
      <c r="FO18" s="326">
        <v>0</v>
      </c>
      <c r="FP18" s="327">
        <v>0</v>
      </c>
      <c r="FQ18" s="326">
        <v>0</v>
      </c>
      <c r="FR18" s="326">
        <v>0</v>
      </c>
      <c r="FS18" s="327">
        <v>0</v>
      </c>
      <c r="FT18" s="326">
        <v>0</v>
      </c>
      <c r="FU18" s="326">
        <v>0</v>
      </c>
      <c r="FV18" s="327">
        <v>0</v>
      </c>
      <c r="FW18" s="326">
        <v>0</v>
      </c>
      <c r="FX18" s="326">
        <v>0</v>
      </c>
      <c r="FY18" s="327">
        <v>0</v>
      </c>
      <c r="FZ18" s="326">
        <v>0</v>
      </c>
      <c r="GA18" s="326">
        <v>0</v>
      </c>
      <c r="GB18" s="327">
        <v>0</v>
      </c>
      <c r="GC18" s="326">
        <v>0</v>
      </c>
      <c r="GD18" s="326">
        <v>0</v>
      </c>
      <c r="GE18" s="327">
        <v>0</v>
      </c>
      <c r="GF18" s="326">
        <v>0</v>
      </c>
      <c r="GG18" s="326">
        <v>0</v>
      </c>
      <c r="GH18" s="327">
        <v>0</v>
      </c>
      <c r="GI18" s="326">
        <v>0</v>
      </c>
      <c r="GJ18" s="326">
        <v>0</v>
      </c>
      <c r="GK18" s="327">
        <v>0</v>
      </c>
      <c r="GL18" s="326">
        <v>0</v>
      </c>
      <c r="GM18" s="326">
        <v>0</v>
      </c>
      <c r="GN18" s="327">
        <v>0</v>
      </c>
      <c r="GO18" s="326">
        <v>0</v>
      </c>
      <c r="GP18" s="326">
        <v>0</v>
      </c>
      <c r="GQ18" s="327">
        <v>0</v>
      </c>
      <c r="GR18" s="326">
        <v>0</v>
      </c>
      <c r="GS18" s="326">
        <v>0</v>
      </c>
      <c r="GT18" s="327">
        <v>0</v>
      </c>
      <c r="GU18" s="326">
        <v>0</v>
      </c>
      <c r="GV18" s="326">
        <v>0</v>
      </c>
      <c r="GW18" s="327">
        <v>0</v>
      </c>
      <c r="GX18" s="326">
        <v>0</v>
      </c>
      <c r="GY18" s="326">
        <v>0</v>
      </c>
      <c r="GZ18" s="327">
        <v>0</v>
      </c>
      <c r="HA18" s="326">
        <v>0</v>
      </c>
      <c r="HB18" s="326">
        <v>0</v>
      </c>
      <c r="HC18" s="327">
        <v>0</v>
      </c>
      <c r="HD18" s="326">
        <v>0</v>
      </c>
      <c r="HE18" s="326">
        <v>0</v>
      </c>
      <c r="HF18" s="327">
        <v>0</v>
      </c>
      <c r="HG18" s="326">
        <v>0</v>
      </c>
      <c r="HH18" s="326">
        <v>0</v>
      </c>
      <c r="HI18" s="327">
        <v>0</v>
      </c>
      <c r="HJ18" s="326">
        <v>0</v>
      </c>
      <c r="HK18" s="326">
        <v>0</v>
      </c>
      <c r="HL18" s="327">
        <v>0</v>
      </c>
      <c r="HM18" s="326">
        <v>0</v>
      </c>
      <c r="HN18" s="326">
        <v>0</v>
      </c>
      <c r="HO18" s="327">
        <v>0</v>
      </c>
      <c r="HP18" s="326">
        <v>0</v>
      </c>
      <c r="HQ18" s="326">
        <v>0</v>
      </c>
      <c r="HR18" s="327">
        <v>0</v>
      </c>
      <c r="HS18" s="326">
        <v>0</v>
      </c>
      <c r="HT18" s="326">
        <v>0</v>
      </c>
      <c r="HU18" s="327">
        <v>0</v>
      </c>
      <c r="HV18" s="326">
        <v>0</v>
      </c>
      <c r="HW18" s="326">
        <v>0</v>
      </c>
      <c r="HX18" s="327">
        <v>0</v>
      </c>
      <c r="HY18" s="326">
        <v>0</v>
      </c>
      <c r="HZ18" s="326">
        <v>0</v>
      </c>
      <c r="IA18" s="327">
        <v>0</v>
      </c>
      <c r="IB18" s="326">
        <v>0</v>
      </c>
      <c r="IC18" s="326">
        <v>0</v>
      </c>
      <c r="ID18" s="327">
        <v>0</v>
      </c>
      <c r="IE18" s="326">
        <v>0</v>
      </c>
      <c r="IF18" s="326">
        <v>0</v>
      </c>
      <c r="IG18" s="327">
        <v>0</v>
      </c>
      <c r="IH18" s="326">
        <v>0</v>
      </c>
      <c r="II18" s="326">
        <v>0</v>
      </c>
      <c r="IJ18" s="327">
        <v>0</v>
      </c>
      <c r="IK18" s="326">
        <v>0</v>
      </c>
      <c r="IL18" s="326">
        <v>0</v>
      </c>
      <c r="IM18" s="327">
        <v>0</v>
      </c>
      <c r="IN18" s="326">
        <v>0</v>
      </c>
      <c r="IO18" s="326">
        <v>0</v>
      </c>
      <c r="IP18" s="327">
        <v>0</v>
      </c>
      <c r="IQ18" s="326">
        <v>0</v>
      </c>
      <c r="IR18" s="326">
        <v>0</v>
      </c>
      <c r="IS18" s="327">
        <v>0</v>
      </c>
      <c r="IT18" s="326">
        <v>0</v>
      </c>
      <c r="IU18" s="326">
        <v>0</v>
      </c>
      <c r="IV18" s="327">
        <v>0</v>
      </c>
      <c r="IW18" s="326">
        <v>0</v>
      </c>
      <c r="IX18" s="326">
        <v>0</v>
      </c>
      <c r="IY18" s="327">
        <v>0</v>
      </c>
      <c r="IZ18" s="326">
        <v>0</v>
      </c>
      <c r="JA18" s="326">
        <v>0</v>
      </c>
      <c r="JB18" s="327">
        <v>0</v>
      </c>
      <c r="JC18" s="326">
        <v>0</v>
      </c>
      <c r="JD18" s="326">
        <v>0</v>
      </c>
      <c r="JE18" s="327">
        <v>0</v>
      </c>
      <c r="JF18" s="326">
        <v>0</v>
      </c>
      <c r="JG18" s="326">
        <v>0</v>
      </c>
      <c r="JH18" s="327">
        <v>0</v>
      </c>
      <c r="JI18" s="326">
        <v>0</v>
      </c>
      <c r="JJ18" s="326">
        <v>0</v>
      </c>
      <c r="JK18" s="327">
        <v>0</v>
      </c>
      <c r="JL18" s="326">
        <v>0</v>
      </c>
      <c r="JM18" s="326">
        <v>0</v>
      </c>
      <c r="JN18" s="327">
        <v>0</v>
      </c>
      <c r="JO18" s="326">
        <v>0</v>
      </c>
      <c r="JP18" s="326">
        <v>0</v>
      </c>
      <c r="JQ18" s="327">
        <v>0</v>
      </c>
      <c r="JR18" s="326">
        <v>0</v>
      </c>
      <c r="JS18" s="326">
        <v>0</v>
      </c>
      <c r="JT18" s="327">
        <v>0</v>
      </c>
      <c r="JU18" s="326">
        <v>0</v>
      </c>
      <c r="JV18" s="326">
        <v>0</v>
      </c>
      <c r="JW18" s="327">
        <v>0</v>
      </c>
      <c r="JX18" s="326">
        <v>0</v>
      </c>
      <c r="JY18" s="326">
        <v>0</v>
      </c>
      <c r="JZ18" s="327">
        <v>0</v>
      </c>
      <c r="KA18" s="326">
        <v>0</v>
      </c>
      <c r="KB18" s="326">
        <v>0</v>
      </c>
      <c r="KC18" s="327">
        <v>0</v>
      </c>
      <c r="KD18" s="326">
        <v>0</v>
      </c>
      <c r="KE18" s="326">
        <v>0</v>
      </c>
      <c r="KF18" s="327">
        <v>0</v>
      </c>
      <c r="KG18" s="326">
        <v>0</v>
      </c>
      <c r="KH18" s="326">
        <v>0</v>
      </c>
      <c r="KI18" s="327">
        <v>0</v>
      </c>
      <c r="KJ18" s="326">
        <v>0</v>
      </c>
      <c r="KK18" s="326">
        <v>0</v>
      </c>
      <c r="KL18" s="327">
        <v>0</v>
      </c>
      <c r="KM18" s="326">
        <v>0</v>
      </c>
      <c r="KN18" s="326">
        <v>0</v>
      </c>
      <c r="KO18" s="327">
        <v>0</v>
      </c>
      <c r="KP18" s="326">
        <v>0</v>
      </c>
      <c r="KQ18" s="326">
        <v>0</v>
      </c>
      <c r="KR18" s="327">
        <v>0</v>
      </c>
      <c r="KS18" s="326">
        <v>0</v>
      </c>
      <c r="KT18" s="326">
        <v>0</v>
      </c>
      <c r="KU18" s="327">
        <v>0</v>
      </c>
      <c r="KV18" s="326">
        <v>0</v>
      </c>
      <c r="KW18" s="326">
        <v>0</v>
      </c>
      <c r="KX18" s="327">
        <v>0</v>
      </c>
      <c r="KY18" s="326">
        <v>0</v>
      </c>
      <c r="KZ18" s="326">
        <v>0</v>
      </c>
      <c r="LA18" s="327">
        <v>0</v>
      </c>
      <c r="LB18" s="326">
        <v>0</v>
      </c>
      <c r="LC18" s="326">
        <v>0</v>
      </c>
      <c r="LD18" s="327">
        <v>0</v>
      </c>
      <c r="LE18" s="326">
        <v>0</v>
      </c>
      <c r="LF18" s="326">
        <v>0</v>
      </c>
      <c r="LG18" s="327">
        <v>0</v>
      </c>
      <c r="LH18" s="326">
        <v>0</v>
      </c>
      <c r="LI18" s="326">
        <v>0</v>
      </c>
      <c r="LJ18" s="327">
        <v>0</v>
      </c>
      <c r="LK18" s="326">
        <v>0</v>
      </c>
      <c r="LL18" s="326">
        <v>0</v>
      </c>
      <c r="LM18" s="327">
        <v>0</v>
      </c>
      <c r="LN18" s="326">
        <v>0</v>
      </c>
      <c r="LO18" s="326">
        <v>0</v>
      </c>
      <c r="LP18" s="327">
        <v>0</v>
      </c>
      <c r="LQ18" s="326">
        <v>0</v>
      </c>
      <c r="LR18" s="326">
        <v>0</v>
      </c>
      <c r="LS18" s="327">
        <v>0</v>
      </c>
      <c r="LT18" s="326">
        <v>0</v>
      </c>
      <c r="LU18" s="326">
        <v>0</v>
      </c>
      <c r="LV18" s="327">
        <v>0</v>
      </c>
      <c r="LW18" s="326">
        <v>0</v>
      </c>
      <c r="LX18" s="326">
        <v>0</v>
      </c>
      <c r="LY18" s="327">
        <v>0</v>
      </c>
      <c r="LZ18" s="326">
        <v>0</v>
      </c>
      <c r="MA18" s="326">
        <v>0</v>
      </c>
      <c r="MB18" s="327">
        <v>0</v>
      </c>
      <c r="MC18" s="326">
        <v>0</v>
      </c>
      <c r="MD18" s="326">
        <v>0</v>
      </c>
      <c r="ME18" s="327">
        <v>0</v>
      </c>
      <c r="MF18" s="326">
        <v>0</v>
      </c>
      <c r="MG18" s="326">
        <v>0</v>
      </c>
      <c r="MH18" s="327">
        <v>0</v>
      </c>
      <c r="MI18" s="326">
        <v>0</v>
      </c>
      <c r="MJ18" s="326">
        <v>0</v>
      </c>
      <c r="MK18" s="327">
        <v>0</v>
      </c>
      <c r="ML18" s="326">
        <v>0</v>
      </c>
      <c r="MM18" s="326">
        <v>0</v>
      </c>
      <c r="MN18" s="327">
        <v>0</v>
      </c>
      <c r="MO18" s="326">
        <v>0</v>
      </c>
      <c r="MP18" s="326">
        <v>0</v>
      </c>
      <c r="MQ18" s="327">
        <v>0</v>
      </c>
      <c r="MR18" s="326">
        <v>0</v>
      </c>
      <c r="MS18" s="326">
        <v>0</v>
      </c>
      <c r="MT18" s="327">
        <v>0</v>
      </c>
      <c r="MU18" s="326">
        <v>0</v>
      </c>
      <c r="MV18" s="326">
        <v>0</v>
      </c>
      <c r="MW18" s="327">
        <v>0</v>
      </c>
      <c r="MX18" s="326">
        <v>0</v>
      </c>
      <c r="MY18" s="326">
        <v>0</v>
      </c>
      <c r="MZ18" s="327">
        <v>0</v>
      </c>
      <c r="NA18" s="326">
        <v>0</v>
      </c>
      <c r="NB18" s="326">
        <v>0</v>
      </c>
      <c r="NC18" s="327">
        <v>0</v>
      </c>
      <c r="ND18" s="326">
        <v>0</v>
      </c>
      <c r="NE18" s="326">
        <v>0</v>
      </c>
      <c r="NF18" s="327">
        <v>0</v>
      </c>
      <c r="NG18" s="326">
        <v>0</v>
      </c>
      <c r="NH18" s="326">
        <v>0</v>
      </c>
      <c r="NI18" s="327">
        <v>0</v>
      </c>
      <c r="NJ18" s="326">
        <v>0</v>
      </c>
      <c r="NK18" s="326">
        <v>0</v>
      </c>
      <c r="NL18" s="327">
        <v>0</v>
      </c>
      <c r="NM18" s="326">
        <v>0</v>
      </c>
      <c r="NN18" s="326">
        <v>0</v>
      </c>
      <c r="NO18" s="327">
        <v>0</v>
      </c>
      <c r="NP18" s="326">
        <v>0</v>
      </c>
      <c r="NQ18" s="326">
        <v>0</v>
      </c>
      <c r="NR18" s="327">
        <v>0</v>
      </c>
      <c r="NS18" s="326">
        <v>0</v>
      </c>
      <c r="NT18" s="326">
        <v>0</v>
      </c>
      <c r="NU18" s="327">
        <v>0</v>
      </c>
      <c r="NV18" s="326">
        <v>0</v>
      </c>
      <c r="NW18" s="326">
        <v>0</v>
      </c>
      <c r="NX18" s="327">
        <v>0</v>
      </c>
      <c r="NY18" s="326">
        <v>0</v>
      </c>
      <c r="NZ18" s="326">
        <v>0</v>
      </c>
      <c r="OA18" s="327">
        <v>0</v>
      </c>
      <c r="OB18" s="326">
        <v>0</v>
      </c>
      <c r="OC18" s="326">
        <v>0</v>
      </c>
      <c r="OD18" s="327">
        <v>0</v>
      </c>
      <c r="OE18" s="326">
        <v>0</v>
      </c>
      <c r="OF18" s="326">
        <v>0</v>
      </c>
      <c r="OG18" s="327">
        <v>0</v>
      </c>
      <c r="OH18" s="326">
        <v>0</v>
      </c>
      <c r="OI18" s="326">
        <v>0</v>
      </c>
      <c r="OJ18" s="327">
        <v>0</v>
      </c>
      <c r="OK18" s="326">
        <v>0</v>
      </c>
      <c r="OL18" s="326">
        <v>0</v>
      </c>
      <c r="OM18" s="327">
        <v>0</v>
      </c>
      <c r="ON18" s="326">
        <v>0</v>
      </c>
      <c r="OO18" s="326">
        <v>0</v>
      </c>
      <c r="OP18" s="327">
        <v>0</v>
      </c>
      <c r="OQ18" s="326">
        <v>0</v>
      </c>
      <c r="OR18" s="326">
        <v>0</v>
      </c>
      <c r="OS18" s="327">
        <v>0</v>
      </c>
      <c r="OT18" s="326">
        <v>0</v>
      </c>
      <c r="OU18" s="326">
        <v>0</v>
      </c>
      <c r="OV18" s="327">
        <v>0</v>
      </c>
      <c r="OW18" s="326">
        <v>0</v>
      </c>
      <c r="OX18" s="326">
        <v>0</v>
      </c>
      <c r="OY18" s="327">
        <v>0</v>
      </c>
      <c r="OZ18" s="326">
        <v>0</v>
      </c>
      <c r="PA18" s="326">
        <v>0</v>
      </c>
      <c r="PB18" s="327">
        <v>0</v>
      </c>
      <c r="PC18" s="326">
        <v>0</v>
      </c>
      <c r="PD18" s="326">
        <v>0</v>
      </c>
      <c r="PE18" s="327">
        <v>0</v>
      </c>
      <c r="PF18" s="326">
        <v>0</v>
      </c>
      <c r="PG18" s="326">
        <v>0</v>
      </c>
      <c r="PH18" s="327">
        <v>0</v>
      </c>
      <c r="PI18" s="326">
        <v>0</v>
      </c>
      <c r="PJ18" s="326">
        <v>0</v>
      </c>
      <c r="PK18" s="327">
        <v>0</v>
      </c>
      <c r="PL18" s="326">
        <v>0</v>
      </c>
      <c r="PM18" s="326">
        <v>0</v>
      </c>
      <c r="PN18" s="327">
        <v>0</v>
      </c>
      <c r="PO18" s="326">
        <v>0</v>
      </c>
      <c r="PP18" s="326">
        <v>0</v>
      </c>
      <c r="PQ18" s="327">
        <v>0</v>
      </c>
      <c r="PR18" s="326">
        <v>0</v>
      </c>
      <c r="PS18" s="326">
        <v>0</v>
      </c>
      <c r="PT18" s="327">
        <v>0</v>
      </c>
      <c r="PU18" s="326">
        <v>0</v>
      </c>
      <c r="PV18" s="326">
        <v>0</v>
      </c>
      <c r="PW18" s="327">
        <v>0</v>
      </c>
      <c r="PX18" s="326">
        <v>0</v>
      </c>
      <c r="PY18" s="326">
        <v>0</v>
      </c>
      <c r="PZ18" s="327">
        <v>0</v>
      </c>
      <c r="QA18" s="326">
        <v>0</v>
      </c>
      <c r="QB18" s="326">
        <v>0</v>
      </c>
      <c r="QC18" s="327">
        <v>0</v>
      </c>
      <c r="QD18" s="326">
        <v>0</v>
      </c>
      <c r="QE18" s="326">
        <v>0</v>
      </c>
      <c r="QF18" s="327">
        <v>0</v>
      </c>
      <c r="QG18" s="326">
        <v>0</v>
      </c>
      <c r="QH18" s="326">
        <v>0</v>
      </c>
      <c r="QI18" s="327">
        <v>0</v>
      </c>
      <c r="QJ18" s="326">
        <v>0</v>
      </c>
      <c r="QK18" s="326">
        <v>0</v>
      </c>
      <c r="QL18" s="327">
        <v>0</v>
      </c>
      <c r="QM18" s="326">
        <v>0</v>
      </c>
      <c r="QN18" s="326">
        <v>0</v>
      </c>
      <c r="QO18" s="327">
        <v>0</v>
      </c>
      <c r="QP18" s="326">
        <v>0</v>
      </c>
      <c r="QQ18" s="326">
        <v>0</v>
      </c>
      <c r="QR18" s="327">
        <v>0</v>
      </c>
      <c r="QS18" s="326">
        <v>0</v>
      </c>
      <c r="QT18" s="326">
        <v>0</v>
      </c>
      <c r="QU18" s="327">
        <v>0</v>
      </c>
      <c r="QV18" s="326">
        <v>0</v>
      </c>
      <c r="QW18" s="326">
        <v>0</v>
      </c>
      <c r="QX18" s="327">
        <v>0</v>
      </c>
      <c r="QY18" s="326">
        <v>0</v>
      </c>
      <c r="QZ18" s="326">
        <v>0</v>
      </c>
      <c r="RA18" s="327">
        <v>0</v>
      </c>
      <c r="RB18" s="326">
        <v>0</v>
      </c>
      <c r="RC18" s="326">
        <v>0</v>
      </c>
      <c r="RD18" s="327">
        <v>0</v>
      </c>
      <c r="RE18" s="326">
        <v>0</v>
      </c>
      <c r="RF18" s="326">
        <v>0</v>
      </c>
      <c r="RG18" s="327">
        <v>0</v>
      </c>
      <c r="RH18" s="326">
        <v>0</v>
      </c>
      <c r="RI18" s="326">
        <v>0</v>
      </c>
      <c r="RJ18" s="327">
        <v>0</v>
      </c>
      <c r="RK18" s="326">
        <v>0</v>
      </c>
      <c r="RL18" s="326">
        <v>0</v>
      </c>
      <c r="RM18" s="327">
        <v>0</v>
      </c>
      <c r="RN18" s="326">
        <v>0</v>
      </c>
      <c r="RO18" s="326">
        <v>0</v>
      </c>
      <c r="RP18" s="327">
        <v>0</v>
      </c>
      <c r="RQ18" s="326">
        <v>0</v>
      </c>
      <c r="RR18" s="326">
        <v>0</v>
      </c>
      <c r="RS18" s="327">
        <v>0</v>
      </c>
      <c r="RT18" s="326">
        <v>0</v>
      </c>
      <c r="RU18" s="326">
        <v>0</v>
      </c>
      <c r="RV18" s="327">
        <v>0</v>
      </c>
      <c r="RW18" s="326">
        <v>0</v>
      </c>
      <c r="RX18" s="326">
        <v>0</v>
      </c>
      <c r="RY18" s="327">
        <v>0</v>
      </c>
      <c r="RZ18" s="326">
        <v>0</v>
      </c>
      <c r="SA18" s="326">
        <v>0</v>
      </c>
      <c r="SB18" s="327">
        <v>0</v>
      </c>
      <c r="SC18" s="326">
        <v>0</v>
      </c>
      <c r="SD18" s="326">
        <v>0</v>
      </c>
      <c r="SE18" s="327">
        <v>0</v>
      </c>
      <c r="SF18" s="326">
        <v>0</v>
      </c>
      <c r="SG18" s="326">
        <v>0</v>
      </c>
      <c r="SH18" s="327">
        <v>0</v>
      </c>
      <c r="SI18" s="326">
        <v>0</v>
      </c>
      <c r="SJ18" s="326">
        <v>0</v>
      </c>
      <c r="SK18" s="327">
        <v>0</v>
      </c>
      <c r="SL18" s="326">
        <v>0</v>
      </c>
      <c r="SM18" s="326">
        <v>0</v>
      </c>
      <c r="SN18" s="327">
        <v>0</v>
      </c>
      <c r="SO18" s="326">
        <v>0</v>
      </c>
      <c r="SP18" s="326">
        <v>0</v>
      </c>
      <c r="SQ18" s="327">
        <v>0</v>
      </c>
      <c r="SR18" s="326">
        <v>0</v>
      </c>
      <c r="SS18" s="326">
        <v>0</v>
      </c>
      <c r="ST18" s="327">
        <v>0</v>
      </c>
      <c r="SU18" s="326">
        <v>0</v>
      </c>
      <c r="SV18" s="326">
        <v>0</v>
      </c>
      <c r="SW18" s="327">
        <v>0</v>
      </c>
      <c r="SX18" s="326">
        <v>0</v>
      </c>
      <c r="SY18" s="326">
        <v>0</v>
      </c>
      <c r="SZ18" s="327">
        <v>0</v>
      </c>
      <c r="TA18" s="326">
        <v>0</v>
      </c>
      <c r="TB18" s="326">
        <v>0</v>
      </c>
      <c r="TC18" s="327">
        <v>0</v>
      </c>
      <c r="TD18" s="326">
        <v>0</v>
      </c>
      <c r="TE18" s="326">
        <v>0</v>
      </c>
      <c r="TF18" s="327">
        <v>0</v>
      </c>
      <c r="TG18" s="326">
        <v>0</v>
      </c>
      <c r="TH18" s="326">
        <v>0</v>
      </c>
      <c r="TI18" s="327">
        <v>0</v>
      </c>
      <c r="TJ18" s="326">
        <v>0</v>
      </c>
      <c r="TK18" s="326">
        <v>0</v>
      </c>
      <c r="TL18" s="327">
        <v>0</v>
      </c>
      <c r="TM18" s="326">
        <v>0</v>
      </c>
      <c r="TN18" s="326">
        <v>0</v>
      </c>
      <c r="TO18" s="327">
        <v>0</v>
      </c>
      <c r="TP18" s="326">
        <v>0</v>
      </c>
      <c r="TQ18" s="326">
        <v>0</v>
      </c>
      <c r="TR18" s="327">
        <v>0</v>
      </c>
      <c r="TS18" s="326">
        <v>0</v>
      </c>
      <c r="TT18" s="326">
        <v>0</v>
      </c>
      <c r="TU18" s="327">
        <v>0</v>
      </c>
      <c r="TV18" s="326">
        <v>0</v>
      </c>
      <c r="TW18" s="326">
        <v>0</v>
      </c>
      <c r="TX18" s="327">
        <v>0</v>
      </c>
      <c r="TY18" s="326">
        <v>0</v>
      </c>
      <c r="TZ18" s="326">
        <v>0</v>
      </c>
      <c r="UA18" s="327">
        <v>0</v>
      </c>
      <c r="UB18" s="326">
        <v>0</v>
      </c>
      <c r="UC18" s="326">
        <v>0</v>
      </c>
      <c r="UD18" s="327">
        <v>0</v>
      </c>
      <c r="UE18" s="326">
        <v>0</v>
      </c>
      <c r="UF18" s="326">
        <v>0</v>
      </c>
      <c r="UG18" s="327">
        <v>0</v>
      </c>
      <c r="UH18" s="326">
        <v>0</v>
      </c>
      <c r="UI18" s="326">
        <v>0</v>
      </c>
      <c r="UJ18" s="327">
        <v>0</v>
      </c>
      <c r="UK18" s="326">
        <v>0</v>
      </c>
      <c r="UL18" s="326">
        <v>0</v>
      </c>
      <c r="UM18" s="327">
        <v>0</v>
      </c>
      <c r="UN18" s="326">
        <v>0</v>
      </c>
      <c r="UO18" s="326">
        <v>0</v>
      </c>
      <c r="UP18" s="327">
        <v>0</v>
      </c>
      <c r="UQ18" s="326">
        <v>0</v>
      </c>
      <c r="UR18" s="326">
        <v>0</v>
      </c>
      <c r="US18" s="327">
        <v>0</v>
      </c>
      <c r="UT18" s="326">
        <v>0</v>
      </c>
      <c r="UU18" s="326">
        <v>0</v>
      </c>
      <c r="UV18" s="327">
        <v>0</v>
      </c>
      <c r="UW18" s="326">
        <v>0</v>
      </c>
      <c r="UX18" s="326">
        <v>0</v>
      </c>
      <c r="UY18" s="327">
        <v>0</v>
      </c>
      <c r="UZ18" s="326">
        <v>0</v>
      </c>
      <c r="VA18" s="326">
        <v>0</v>
      </c>
      <c r="VB18" s="327">
        <v>0</v>
      </c>
      <c r="VC18" s="326">
        <v>0</v>
      </c>
      <c r="VD18" s="326">
        <v>0</v>
      </c>
      <c r="VE18" s="327">
        <v>0</v>
      </c>
      <c r="VF18" s="326">
        <v>0</v>
      </c>
      <c r="VG18" s="326">
        <v>0</v>
      </c>
      <c r="VH18" s="327">
        <v>0</v>
      </c>
      <c r="VI18" s="326">
        <v>0</v>
      </c>
      <c r="VJ18" s="326">
        <v>0</v>
      </c>
      <c r="VK18" s="327">
        <v>0</v>
      </c>
      <c r="VL18" s="326">
        <v>0</v>
      </c>
      <c r="VM18" s="326">
        <v>0</v>
      </c>
      <c r="VN18" s="328">
        <v>0</v>
      </c>
      <c r="VO18" s="323"/>
    </row>
    <row r="19" spans="1:587">
      <c r="A19" s="180" t="s">
        <v>8</v>
      </c>
      <c r="B19" s="326">
        <v>282125.96899999998</v>
      </c>
      <c r="C19" s="326">
        <v>290867.37199999997</v>
      </c>
      <c r="D19" s="327">
        <v>-3.0052882658835999E-2</v>
      </c>
      <c r="E19" s="326">
        <v>1454066.1529999999</v>
      </c>
      <c r="F19" s="326">
        <v>1394755.2990000001</v>
      </c>
      <c r="G19" s="327">
        <v>4.2524200512107001E-2</v>
      </c>
      <c r="H19" s="326">
        <v>3606485.7719999999</v>
      </c>
      <c r="I19" s="326">
        <v>3580453.5869999998</v>
      </c>
      <c r="J19" s="327">
        <v>7.2706388638908498E-3</v>
      </c>
      <c r="K19" s="326">
        <v>285682.25699999998</v>
      </c>
      <c r="L19" s="326">
        <v>304160.03399999999</v>
      </c>
      <c r="M19" s="327">
        <v>-6.0750180610513703E-2</v>
      </c>
      <c r="N19" s="326">
        <v>1739748.41</v>
      </c>
      <c r="O19" s="326">
        <v>1698915.3330000001</v>
      </c>
      <c r="P19" s="327">
        <v>2.4034792203502998E-2</v>
      </c>
      <c r="Q19" s="326">
        <v>3588007.9950000001</v>
      </c>
      <c r="R19" s="326">
        <v>3582984.2620000001</v>
      </c>
      <c r="S19" s="327">
        <v>1.40210858676666E-3</v>
      </c>
      <c r="T19" s="326">
        <v>325706.70299999998</v>
      </c>
      <c r="U19" s="326">
        <v>323412.83</v>
      </c>
      <c r="V19" s="327">
        <v>7.0927087215433698E-3</v>
      </c>
      <c r="W19" s="326">
        <v>2065455.1129999999</v>
      </c>
      <c r="X19" s="326">
        <v>2022328.1629999999</v>
      </c>
      <c r="Y19" s="327">
        <v>2.1325396535062699E-2</v>
      </c>
      <c r="Z19" s="326">
        <v>3590301.8679999998</v>
      </c>
      <c r="AA19" s="326">
        <v>3573914.2050000001</v>
      </c>
      <c r="AB19" s="327">
        <v>4.5853543370106302E-3</v>
      </c>
      <c r="AC19" s="326">
        <v>320618.78899999999</v>
      </c>
      <c r="AD19" s="326">
        <v>316533.57699999999</v>
      </c>
      <c r="AE19" s="327">
        <v>1.2906093687495301E-2</v>
      </c>
      <c r="AF19" s="326">
        <v>2386073.9019999998</v>
      </c>
      <c r="AG19" s="326">
        <v>2338861.7400000002</v>
      </c>
      <c r="AH19" s="327">
        <v>2.01859567808397E-2</v>
      </c>
      <c r="AI19" s="326">
        <v>3594387.08</v>
      </c>
      <c r="AJ19" s="326">
        <v>3575175.1129999999</v>
      </c>
      <c r="AK19" s="327">
        <v>5.3737135644465204E-3</v>
      </c>
      <c r="AL19" s="326">
        <v>301518.7</v>
      </c>
      <c r="AM19" s="326">
        <v>319434.26</v>
      </c>
      <c r="AN19" s="327">
        <v>-5.60852802701877E-2</v>
      </c>
      <c r="AO19" s="326">
        <v>2687592.602</v>
      </c>
      <c r="AP19" s="326">
        <v>2658296</v>
      </c>
      <c r="AQ19" s="327">
        <v>1.10208201043074E-2</v>
      </c>
      <c r="AR19" s="326">
        <v>3576471.52</v>
      </c>
      <c r="AS19" s="326">
        <v>3586002.7259999998</v>
      </c>
      <c r="AT19" s="327">
        <v>-2.65789145415174E-3</v>
      </c>
      <c r="AU19" s="326">
        <v>310891.05300000001</v>
      </c>
      <c r="AV19" s="326">
        <v>296895.08600000001</v>
      </c>
      <c r="AW19" s="327">
        <v>4.7141120415849301E-2</v>
      </c>
      <c r="AX19" s="326">
        <v>2998483.6549999998</v>
      </c>
      <c r="AY19" s="326">
        <v>2955191.0860000001</v>
      </c>
      <c r="AZ19" s="327">
        <v>1.4649668241453201E-2</v>
      </c>
      <c r="BA19" s="326">
        <v>3590467.4870000002</v>
      </c>
      <c r="BB19" s="326">
        <v>3574071.2919999999</v>
      </c>
      <c r="BC19" s="327">
        <v>4.5875399958306999E-3</v>
      </c>
      <c r="BD19" s="326">
        <v>308165.52600000001</v>
      </c>
      <c r="BE19" s="326">
        <v>292568.13</v>
      </c>
      <c r="BF19" s="327">
        <v>5.3312013171086199E-2</v>
      </c>
      <c r="BG19" s="326">
        <v>3306649.1809999999</v>
      </c>
      <c r="BH19" s="326">
        <v>3247759.216</v>
      </c>
      <c r="BI19" s="327">
        <v>1.8132491075656201E-2</v>
      </c>
      <c r="BJ19" s="326">
        <v>3606064.8829999999</v>
      </c>
      <c r="BK19" s="326">
        <v>3559816.35</v>
      </c>
      <c r="BL19" s="327">
        <v>1.2991831165672299E-2</v>
      </c>
      <c r="BM19" s="326">
        <v>299930.67</v>
      </c>
      <c r="BN19" s="326">
        <v>299415.70199999999</v>
      </c>
      <c r="BO19" s="327">
        <v>1.7199097995203099E-3</v>
      </c>
      <c r="BP19" s="326">
        <v>3606579.8509999998</v>
      </c>
      <c r="BQ19" s="326">
        <v>3547174.9180000001</v>
      </c>
      <c r="BR19" s="327">
        <v>1.6747111257060202E-2</v>
      </c>
      <c r="BS19" s="326">
        <v>3606579.8509999998</v>
      </c>
      <c r="BT19" s="326">
        <v>3547174.9180000001</v>
      </c>
      <c r="BU19" s="327">
        <v>1.6747111257060202E-2</v>
      </c>
      <c r="BV19" s="326">
        <v>334208.13</v>
      </c>
      <c r="BW19" s="326">
        <v>303483.12599999999</v>
      </c>
      <c r="BX19" s="327">
        <v>0.101241226835129</v>
      </c>
      <c r="BY19" s="326">
        <v>334208.13</v>
      </c>
      <c r="BZ19" s="326">
        <v>303483.12599999999</v>
      </c>
      <c r="CA19" s="327">
        <v>0.101241226835129</v>
      </c>
      <c r="CB19" s="326">
        <v>3637304.855</v>
      </c>
      <c r="CC19" s="326">
        <v>3555308.0469999998</v>
      </c>
      <c r="CD19" s="327">
        <v>2.3063207720970799E-2</v>
      </c>
      <c r="CE19" s="326">
        <v>344258.60499999998</v>
      </c>
      <c r="CF19" s="326">
        <v>284798.67300000001</v>
      </c>
      <c r="CG19" s="327">
        <v>0.20877882390975899</v>
      </c>
      <c r="CH19" s="326">
        <v>678466.73499999999</v>
      </c>
      <c r="CI19" s="326">
        <v>588281.799</v>
      </c>
      <c r="CJ19" s="327">
        <v>0.15330227138303901</v>
      </c>
      <c r="CK19" s="326">
        <v>3696764.787</v>
      </c>
      <c r="CL19" s="326">
        <v>3539318.0649999999</v>
      </c>
      <c r="CM19" s="327">
        <v>4.4485044607032301E-2</v>
      </c>
      <c r="CN19" s="326">
        <v>344025.55300000001</v>
      </c>
      <c r="CO19" s="326">
        <v>309414.00099999999</v>
      </c>
      <c r="CP19" s="327">
        <v>0.111861621930935</v>
      </c>
      <c r="CQ19" s="326">
        <v>1022492.2879999999</v>
      </c>
      <c r="CR19" s="326">
        <v>897695.8</v>
      </c>
      <c r="CS19" s="327">
        <v>0.13901868316639099</v>
      </c>
      <c r="CT19" s="326">
        <v>3731376.3390000002</v>
      </c>
      <c r="CU19" s="326">
        <v>3578119.58</v>
      </c>
      <c r="CV19" s="327">
        <v>4.2831648180969899E-2</v>
      </c>
      <c r="CW19" s="326">
        <v>329113.93300000002</v>
      </c>
      <c r="CX19" s="326">
        <v>274244.38400000002</v>
      </c>
      <c r="CY19" s="327">
        <v>0.20007537875415499</v>
      </c>
      <c r="CZ19" s="326">
        <v>1351606.2209999999</v>
      </c>
      <c r="DA19" s="326">
        <v>1171940.1839999999</v>
      </c>
      <c r="DB19" s="327">
        <v>0.153306490768816</v>
      </c>
      <c r="DC19" s="326">
        <v>3786245.8879999998</v>
      </c>
      <c r="DD19" s="326">
        <v>3615227.1749999998</v>
      </c>
      <c r="DE19" s="327">
        <v>4.73051082882502E-2</v>
      </c>
      <c r="DF19" s="326">
        <v>385365.875</v>
      </c>
      <c r="DG19" s="326">
        <v>282125.96899999998</v>
      </c>
      <c r="DH19" s="327">
        <v>0.365935494580437</v>
      </c>
      <c r="DI19" s="326">
        <v>1736972.0959999999</v>
      </c>
      <c r="DJ19" s="326">
        <v>1454066.1529999999</v>
      </c>
      <c r="DK19" s="327">
        <v>0.19456194782906799</v>
      </c>
      <c r="DL19" s="326">
        <v>3889485.7940000002</v>
      </c>
      <c r="DM19" s="326">
        <v>3606485.7719999999</v>
      </c>
      <c r="DN19" s="327">
        <v>7.8469745866503293E-2</v>
      </c>
      <c r="DO19" s="326">
        <v>0</v>
      </c>
      <c r="DP19" s="326">
        <v>0</v>
      </c>
      <c r="DQ19" s="327">
        <v>0</v>
      </c>
      <c r="DR19" s="326">
        <v>0</v>
      </c>
      <c r="DS19" s="326">
        <v>0</v>
      </c>
      <c r="DT19" s="327">
        <v>0</v>
      </c>
      <c r="DU19" s="326">
        <v>0</v>
      </c>
      <c r="DV19" s="326">
        <v>0</v>
      </c>
      <c r="DW19" s="327">
        <v>0</v>
      </c>
      <c r="DX19" s="326">
        <v>0</v>
      </c>
      <c r="DY19" s="326">
        <v>0</v>
      </c>
      <c r="DZ19" s="327">
        <v>0</v>
      </c>
      <c r="EA19" s="326">
        <v>0</v>
      </c>
      <c r="EB19" s="326">
        <v>0</v>
      </c>
      <c r="EC19" s="327">
        <v>0</v>
      </c>
      <c r="ED19" s="326">
        <v>0</v>
      </c>
      <c r="EE19" s="326">
        <v>0</v>
      </c>
      <c r="EF19" s="327">
        <v>0</v>
      </c>
      <c r="EG19" s="326">
        <v>0</v>
      </c>
      <c r="EH19" s="326">
        <v>0</v>
      </c>
      <c r="EI19" s="327">
        <v>0</v>
      </c>
      <c r="EJ19" s="326">
        <v>0</v>
      </c>
      <c r="EK19" s="326">
        <v>0</v>
      </c>
      <c r="EL19" s="327">
        <v>0</v>
      </c>
      <c r="EM19" s="326">
        <v>0</v>
      </c>
      <c r="EN19" s="326">
        <v>0</v>
      </c>
      <c r="EO19" s="327">
        <v>0</v>
      </c>
      <c r="EP19" s="326">
        <v>0</v>
      </c>
      <c r="EQ19" s="326">
        <v>0</v>
      </c>
      <c r="ER19" s="327">
        <v>0</v>
      </c>
      <c r="ES19" s="326">
        <v>0</v>
      </c>
      <c r="ET19" s="326">
        <v>0</v>
      </c>
      <c r="EU19" s="327">
        <v>0</v>
      </c>
      <c r="EV19" s="326">
        <v>0</v>
      </c>
      <c r="EW19" s="326">
        <v>0</v>
      </c>
      <c r="EX19" s="327">
        <v>0</v>
      </c>
      <c r="EY19" s="326">
        <v>0</v>
      </c>
      <c r="EZ19" s="326">
        <v>0</v>
      </c>
      <c r="FA19" s="327">
        <v>0</v>
      </c>
      <c r="FB19" s="326">
        <v>0</v>
      </c>
      <c r="FC19" s="326">
        <v>0</v>
      </c>
      <c r="FD19" s="327">
        <v>0</v>
      </c>
      <c r="FE19" s="326">
        <v>0</v>
      </c>
      <c r="FF19" s="326">
        <v>0</v>
      </c>
      <c r="FG19" s="327">
        <v>0</v>
      </c>
      <c r="FH19" s="326">
        <v>0</v>
      </c>
      <c r="FI19" s="326">
        <v>0</v>
      </c>
      <c r="FJ19" s="327">
        <v>0</v>
      </c>
      <c r="FK19" s="326">
        <v>0</v>
      </c>
      <c r="FL19" s="326">
        <v>0</v>
      </c>
      <c r="FM19" s="327">
        <v>0</v>
      </c>
      <c r="FN19" s="326">
        <v>0</v>
      </c>
      <c r="FO19" s="326">
        <v>0</v>
      </c>
      <c r="FP19" s="327">
        <v>0</v>
      </c>
      <c r="FQ19" s="326">
        <v>0</v>
      </c>
      <c r="FR19" s="326">
        <v>0</v>
      </c>
      <c r="FS19" s="327">
        <v>0</v>
      </c>
      <c r="FT19" s="326">
        <v>0</v>
      </c>
      <c r="FU19" s="326">
        <v>0</v>
      </c>
      <c r="FV19" s="327">
        <v>0</v>
      </c>
      <c r="FW19" s="326">
        <v>0</v>
      </c>
      <c r="FX19" s="326">
        <v>0</v>
      </c>
      <c r="FY19" s="327">
        <v>0</v>
      </c>
      <c r="FZ19" s="326">
        <v>0</v>
      </c>
      <c r="GA19" s="326">
        <v>0</v>
      </c>
      <c r="GB19" s="327">
        <v>0</v>
      </c>
      <c r="GC19" s="326">
        <v>0</v>
      </c>
      <c r="GD19" s="326">
        <v>0</v>
      </c>
      <c r="GE19" s="327">
        <v>0</v>
      </c>
      <c r="GF19" s="326">
        <v>0</v>
      </c>
      <c r="GG19" s="326">
        <v>0</v>
      </c>
      <c r="GH19" s="327">
        <v>0</v>
      </c>
      <c r="GI19" s="326">
        <v>0</v>
      </c>
      <c r="GJ19" s="326">
        <v>0</v>
      </c>
      <c r="GK19" s="327">
        <v>0</v>
      </c>
      <c r="GL19" s="326">
        <v>0</v>
      </c>
      <c r="GM19" s="326">
        <v>0</v>
      </c>
      <c r="GN19" s="327">
        <v>0</v>
      </c>
      <c r="GO19" s="326">
        <v>0</v>
      </c>
      <c r="GP19" s="326">
        <v>0</v>
      </c>
      <c r="GQ19" s="327">
        <v>0</v>
      </c>
      <c r="GR19" s="326">
        <v>0</v>
      </c>
      <c r="GS19" s="326">
        <v>0</v>
      </c>
      <c r="GT19" s="327">
        <v>0</v>
      </c>
      <c r="GU19" s="326">
        <v>0</v>
      </c>
      <c r="GV19" s="326">
        <v>0</v>
      </c>
      <c r="GW19" s="327">
        <v>0</v>
      </c>
      <c r="GX19" s="326">
        <v>0</v>
      </c>
      <c r="GY19" s="326">
        <v>0</v>
      </c>
      <c r="GZ19" s="327">
        <v>0</v>
      </c>
      <c r="HA19" s="326">
        <v>0</v>
      </c>
      <c r="HB19" s="326">
        <v>0</v>
      </c>
      <c r="HC19" s="327">
        <v>0</v>
      </c>
      <c r="HD19" s="326">
        <v>0</v>
      </c>
      <c r="HE19" s="326">
        <v>0</v>
      </c>
      <c r="HF19" s="327">
        <v>0</v>
      </c>
      <c r="HG19" s="326">
        <v>0</v>
      </c>
      <c r="HH19" s="326">
        <v>0</v>
      </c>
      <c r="HI19" s="327">
        <v>0</v>
      </c>
      <c r="HJ19" s="326">
        <v>0</v>
      </c>
      <c r="HK19" s="326">
        <v>0</v>
      </c>
      <c r="HL19" s="327">
        <v>0</v>
      </c>
      <c r="HM19" s="326">
        <v>0</v>
      </c>
      <c r="HN19" s="326">
        <v>0</v>
      </c>
      <c r="HO19" s="327">
        <v>0</v>
      </c>
      <c r="HP19" s="326">
        <v>0</v>
      </c>
      <c r="HQ19" s="326">
        <v>0</v>
      </c>
      <c r="HR19" s="327">
        <v>0</v>
      </c>
      <c r="HS19" s="326">
        <v>0</v>
      </c>
      <c r="HT19" s="326">
        <v>0</v>
      </c>
      <c r="HU19" s="327">
        <v>0</v>
      </c>
      <c r="HV19" s="326">
        <v>0</v>
      </c>
      <c r="HW19" s="326">
        <v>0</v>
      </c>
      <c r="HX19" s="327">
        <v>0</v>
      </c>
      <c r="HY19" s="326">
        <v>0</v>
      </c>
      <c r="HZ19" s="326">
        <v>0</v>
      </c>
      <c r="IA19" s="327">
        <v>0</v>
      </c>
      <c r="IB19" s="326">
        <v>0</v>
      </c>
      <c r="IC19" s="326">
        <v>0</v>
      </c>
      <c r="ID19" s="327">
        <v>0</v>
      </c>
      <c r="IE19" s="326">
        <v>0</v>
      </c>
      <c r="IF19" s="326">
        <v>0</v>
      </c>
      <c r="IG19" s="327">
        <v>0</v>
      </c>
      <c r="IH19" s="326">
        <v>0</v>
      </c>
      <c r="II19" s="326">
        <v>0</v>
      </c>
      <c r="IJ19" s="327">
        <v>0</v>
      </c>
      <c r="IK19" s="326">
        <v>0</v>
      </c>
      <c r="IL19" s="326">
        <v>0</v>
      </c>
      <c r="IM19" s="327">
        <v>0</v>
      </c>
      <c r="IN19" s="326">
        <v>0</v>
      </c>
      <c r="IO19" s="326">
        <v>0</v>
      </c>
      <c r="IP19" s="327">
        <v>0</v>
      </c>
      <c r="IQ19" s="326">
        <v>0</v>
      </c>
      <c r="IR19" s="326">
        <v>0</v>
      </c>
      <c r="IS19" s="327">
        <v>0</v>
      </c>
      <c r="IT19" s="326">
        <v>0</v>
      </c>
      <c r="IU19" s="326">
        <v>0</v>
      </c>
      <c r="IV19" s="327">
        <v>0</v>
      </c>
      <c r="IW19" s="326">
        <v>0</v>
      </c>
      <c r="IX19" s="326">
        <v>0</v>
      </c>
      <c r="IY19" s="327">
        <v>0</v>
      </c>
      <c r="IZ19" s="326">
        <v>0</v>
      </c>
      <c r="JA19" s="326">
        <v>0</v>
      </c>
      <c r="JB19" s="327">
        <v>0</v>
      </c>
      <c r="JC19" s="326">
        <v>0</v>
      </c>
      <c r="JD19" s="326">
        <v>0</v>
      </c>
      <c r="JE19" s="327">
        <v>0</v>
      </c>
      <c r="JF19" s="326">
        <v>0</v>
      </c>
      <c r="JG19" s="326">
        <v>0</v>
      </c>
      <c r="JH19" s="327">
        <v>0</v>
      </c>
      <c r="JI19" s="326">
        <v>0</v>
      </c>
      <c r="JJ19" s="326">
        <v>0</v>
      </c>
      <c r="JK19" s="327">
        <v>0</v>
      </c>
      <c r="JL19" s="326">
        <v>0</v>
      </c>
      <c r="JM19" s="326">
        <v>0</v>
      </c>
      <c r="JN19" s="327">
        <v>0</v>
      </c>
      <c r="JO19" s="326">
        <v>0</v>
      </c>
      <c r="JP19" s="326">
        <v>0</v>
      </c>
      <c r="JQ19" s="327">
        <v>0</v>
      </c>
      <c r="JR19" s="326">
        <v>0</v>
      </c>
      <c r="JS19" s="326">
        <v>0</v>
      </c>
      <c r="JT19" s="327">
        <v>0</v>
      </c>
      <c r="JU19" s="326">
        <v>0</v>
      </c>
      <c r="JV19" s="326">
        <v>0</v>
      </c>
      <c r="JW19" s="327">
        <v>0</v>
      </c>
      <c r="JX19" s="326">
        <v>0</v>
      </c>
      <c r="JY19" s="326">
        <v>0</v>
      </c>
      <c r="JZ19" s="327">
        <v>0</v>
      </c>
      <c r="KA19" s="326">
        <v>0</v>
      </c>
      <c r="KB19" s="326">
        <v>0</v>
      </c>
      <c r="KC19" s="327">
        <v>0</v>
      </c>
      <c r="KD19" s="326">
        <v>0</v>
      </c>
      <c r="KE19" s="326">
        <v>0</v>
      </c>
      <c r="KF19" s="327">
        <v>0</v>
      </c>
      <c r="KG19" s="326">
        <v>0</v>
      </c>
      <c r="KH19" s="326">
        <v>0</v>
      </c>
      <c r="KI19" s="327">
        <v>0</v>
      </c>
      <c r="KJ19" s="326">
        <v>0</v>
      </c>
      <c r="KK19" s="326">
        <v>0</v>
      </c>
      <c r="KL19" s="327">
        <v>0</v>
      </c>
      <c r="KM19" s="326">
        <v>0</v>
      </c>
      <c r="KN19" s="326">
        <v>0</v>
      </c>
      <c r="KO19" s="327">
        <v>0</v>
      </c>
      <c r="KP19" s="326">
        <v>0</v>
      </c>
      <c r="KQ19" s="326">
        <v>0</v>
      </c>
      <c r="KR19" s="327">
        <v>0</v>
      </c>
      <c r="KS19" s="326">
        <v>0</v>
      </c>
      <c r="KT19" s="326">
        <v>0</v>
      </c>
      <c r="KU19" s="327">
        <v>0</v>
      </c>
      <c r="KV19" s="326">
        <v>0</v>
      </c>
      <c r="KW19" s="326">
        <v>0</v>
      </c>
      <c r="KX19" s="327">
        <v>0</v>
      </c>
      <c r="KY19" s="326">
        <v>0</v>
      </c>
      <c r="KZ19" s="326">
        <v>0</v>
      </c>
      <c r="LA19" s="327">
        <v>0</v>
      </c>
      <c r="LB19" s="326">
        <v>0</v>
      </c>
      <c r="LC19" s="326">
        <v>0</v>
      </c>
      <c r="LD19" s="327">
        <v>0</v>
      </c>
      <c r="LE19" s="326">
        <v>0</v>
      </c>
      <c r="LF19" s="326">
        <v>0</v>
      </c>
      <c r="LG19" s="327">
        <v>0</v>
      </c>
      <c r="LH19" s="326">
        <v>0</v>
      </c>
      <c r="LI19" s="326">
        <v>0</v>
      </c>
      <c r="LJ19" s="327">
        <v>0</v>
      </c>
      <c r="LK19" s="326">
        <v>0</v>
      </c>
      <c r="LL19" s="326">
        <v>0</v>
      </c>
      <c r="LM19" s="327">
        <v>0</v>
      </c>
      <c r="LN19" s="326">
        <v>0</v>
      </c>
      <c r="LO19" s="326">
        <v>0</v>
      </c>
      <c r="LP19" s="327">
        <v>0</v>
      </c>
      <c r="LQ19" s="326">
        <v>0</v>
      </c>
      <c r="LR19" s="326">
        <v>0</v>
      </c>
      <c r="LS19" s="327">
        <v>0</v>
      </c>
      <c r="LT19" s="326">
        <v>0</v>
      </c>
      <c r="LU19" s="326">
        <v>0</v>
      </c>
      <c r="LV19" s="327">
        <v>0</v>
      </c>
      <c r="LW19" s="326">
        <v>0</v>
      </c>
      <c r="LX19" s="326">
        <v>0</v>
      </c>
      <c r="LY19" s="327">
        <v>0</v>
      </c>
      <c r="LZ19" s="326">
        <v>0</v>
      </c>
      <c r="MA19" s="326">
        <v>0</v>
      </c>
      <c r="MB19" s="327">
        <v>0</v>
      </c>
      <c r="MC19" s="326">
        <v>0</v>
      </c>
      <c r="MD19" s="326">
        <v>0</v>
      </c>
      <c r="ME19" s="327">
        <v>0</v>
      </c>
      <c r="MF19" s="326">
        <v>0</v>
      </c>
      <c r="MG19" s="326">
        <v>0</v>
      </c>
      <c r="MH19" s="327">
        <v>0</v>
      </c>
      <c r="MI19" s="326">
        <v>0</v>
      </c>
      <c r="MJ19" s="326">
        <v>0</v>
      </c>
      <c r="MK19" s="327">
        <v>0</v>
      </c>
      <c r="ML19" s="326">
        <v>0</v>
      </c>
      <c r="MM19" s="326">
        <v>0</v>
      </c>
      <c r="MN19" s="327">
        <v>0</v>
      </c>
      <c r="MO19" s="326">
        <v>54.2</v>
      </c>
      <c r="MP19" s="326">
        <v>127.68</v>
      </c>
      <c r="MQ19" s="327">
        <v>-0.57550125313283196</v>
      </c>
      <c r="MR19" s="326">
        <v>445.464</v>
      </c>
      <c r="MS19" s="326">
        <v>828.24900000000002</v>
      </c>
      <c r="MT19" s="327">
        <v>-0.46216174121550402</v>
      </c>
      <c r="MU19" s="326">
        <v>949.81</v>
      </c>
      <c r="MV19" s="326">
        <v>1598.636</v>
      </c>
      <c r="MW19" s="327">
        <v>-0.40586224756604999</v>
      </c>
      <c r="MX19" s="326">
        <v>125.517</v>
      </c>
      <c r="MY19" s="326">
        <v>110.02800000000001</v>
      </c>
      <c r="MZ19" s="327">
        <v>0.14077325771621799</v>
      </c>
      <c r="NA19" s="326">
        <v>570.98099999999999</v>
      </c>
      <c r="NB19" s="326">
        <v>938.27700000000004</v>
      </c>
      <c r="NC19" s="327">
        <v>-0.39145795964304803</v>
      </c>
      <c r="ND19" s="326">
        <v>965.29899999999998</v>
      </c>
      <c r="NE19" s="326">
        <v>1544.3320000000001</v>
      </c>
      <c r="NF19" s="327">
        <v>-0.37494075108202102</v>
      </c>
      <c r="NG19" s="326">
        <v>98.984999999999999</v>
      </c>
      <c r="NH19" s="326">
        <v>57.737000000000002</v>
      </c>
      <c r="NI19" s="327">
        <v>0.71441190224639295</v>
      </c>
      <c r="NJ19" s="326">
        <v>669.96600000000001</v>
      </c>
      <c r="NK19" s="326">
        <v>996.01400000000001</v>
      </c>
      <c r="NL19" s="327">
        <v>-0.32735282837389801</v>
      </c>
      <c r="NM19" s="326">
        <v>1006.547</v>
      </c>
      <c r="NN19" s="326">
        <v>1526.537</v>
      </c>
      <c r="NO19" s="327">
        <v>-0.340633735048676</v>
      </c>
      <c r="NP19" s="326">
        <v>83.48</v>
      </c>
      <c r="NQ19" s="326">
        <v>56.851999999999997</v>
      </c>
      <c r="NR19" s="327">
        <v>0.46837402378104598</v>
      </c>
      <c r="NS19" s="326">
        <v>753.44600000000003</v>
      </c>
      <c r="NT19" s="326">
        <v>1052.866</v>
      </c>
      <c r="NU19" s="327">
        <v>-0.28438566731189002</v>
      </c>
      <c r="NV19" s="326">
        <v>1033.175</v>
      </c>
      <c r="NW19" s="326">
        <v>1510.13</v>
      </c>
      <c r="NX19" s="327">
        <v>-0.31583704714163702</v>
      </c>
      <c r="NY19" s="326">
        <v>12.656000000000001</v>
      </c>
      <c r="NZ19" s="326">
        <v>19.170000000000002</v>
      </c>
      <c r="OA19" s="327">
        <v>-0.33980177360459102</v>
      </c>
      <c r="OB19" s="326">
        <v>766.10199999999998</v>
      </c>
      <c r="OC19" s="326">
        <v>1072.0360000000001</v>
      </c>
      <c r="OD19" s="327">
        <v>-0.285376610486961</v>
      </c>
      <c r="OE19" s="326">
        <v>1026.6610000000001</v>
      </c>
      <c r="OF19" s="326">
        <v>1441.9380000000001</v>
      </c>
      <c r="OG19" s="327">
        <v>-0.28799920662330802</v>
      </c>
      <c r="OH19" s="326">
        <v>99.426000000000002</v>
      </c>
      <c r="OI19" s="326">
        <v>60.414999999999999</v>
      </c>
      <c r="OJ19" s="327">
        <v>0.64571712323098596</v>
      </c>
      <c r="OK19" s="326">
        <v>865.52800000000002</v>
      </c>
      <c r="OL19" s="326">
        <v>1132.451</v>
      </c>
      <c r="OM19" s="327">
        <v>-0.23570379645565201</v>
      </c>
      <c r="ON19" s="326">
        <v>1065.672</v>
      </c>
      <c r="OO19" s="326">
        <v>1396.23</v>
      </c>
      <c r="OP19" s="327">
        <v>-0.23675039212737201</v>
      </c>
      <c r="OQ19" s="326">
        <v>92.591999999999999</v>
      </c>
      <c r="OR19" s="326">
        <v>68.766000000000005</v>
      </c>
      <c r="OS19" s="327">
        <v>0.34647936480237301</v>
      </c>
      <c r="OT19" s="326">
        <v>958.12</v>
      </c>
      <c r="OU19" s="326">
        <v>1201.2170000000001</v>
      </c>
      <c r="OV19" s="327">
        <v>-0.20237559075504299</v>
      </c>
      <c r="OW19" s="326">
        <v>1089.498</v>
      </c>
      <c r="OX19" s="326">
        <v>1338.011</v>
      </c>
      <c r="OY19" s="327">
        <v>-0.18573315167065099</v>
      </c>
      <c r="OZ19" s="326">
        <v>181.24700000000001</v>
      </c>
      <c r="PA19" s="326">
        <v>131.37799999999999</v>
      </c>
      <c r="PB19" s="327">
        <v>0.37958410083880101</v>
      </c>
      <c r="PC19" s="326">
        <v>1139.367</v>
      </c>
      <c r="PD19" s="326">
        <v>1332.595</v>
      </c>
      <c r="PE19" s="327">
        <v>-0.14500129446681101</v>
      </c>
      <c r="PF19" s="326">
        <v>1139.367</v>
      </c>
      <c r="PG19" s="326">
        <v>1332.595</v>
      </c>
      <c r="PH19" s="327">
        <v>-0.14500129446681101</v>
      </c>
      <c r="PI19" s="326">
        <v>201.47399999999999</v>
      </c>
      <c r="PJ19" s="326">
        <v>107.643</v>
      </c>
      <c r="PK19" s="327">
        <v>0.87168696524623002</v>
      </c>
      <c r="PL19" s="326">
        <v>201.47399999999999</v>
      </c>
      <c r="PM19" s="326">
        <v>107.643</v>
      </c>
      <c r="PN19" s="327">
        <v>0.87168696524623002</v>
      </c>
      <c r="PO19" s="326">
        <v>1233.1980000000001</v>
      </c>
      <c r="PP19" s="326">
        <v>1220.875</v>
      </c>
      <c r="PQ19" s="327">
        <v>1.0093580423876401E-2</v>
      </c>
      <c r="PR19" s="326">
        <v>81.622</v>
      </c>
      <c r="PS19" s="326">
        <v>82.346000000000004</v>
      </c>
      <c r="PT19" s="327">
        <v>-8.7921696257256404E-3</v>
      </c>
      <c r="PU19" s="326">
        <v>283.096</v>
      </c>
      <c r="PV19" s="326">
        <v>189.989</v>
      </c>
      <c r="PW19" s="327">
        <v>0.49006521430188099</v>
      </c>
      <c r="PX19" s="326">
        <v>1232.4739999999999</v>
      </c>
      <c r="PY19" s="326">
        <v>1136.981</v>
      </c>
      <c r="PZ19" s="327">
        <v>8.3988210884790498E-2</v>
      </c>
      <c r="QA19" s="326">
        <v>26.786999999999999</v>
      </c>
      <c r="QB19" s="326">
        <v>111.343</v>
      </c>
      <c r="QC19" s="327">
        <v>-0.75941909235425697</v>
      </c>
      <c r="QD19" s="326">
        <v>309.88299999999998</v>
      </c>
      <c r="QE19" s="326">
        <v>301.33199999999999</v>
      </c>
      <c r="QF19" s="327">
        <v>2.8377337952822799E-2</v>
      </c>
      <c r="QG19" s="326">
        <v>1147.9179999999999</v>
      </c>
      <c r="QH19" s="326">
        <v>1064.1590000000001</v>
      </c>
      <c r="QI19" s="327">
        <v>7.8709102681084095E-2</v>
      </c>
      <c r="QJ19" s="326">
        <v>15.416</v>
      </c>
      <c r="QK19" s="326">
        <v>89.932000000000002</v>
      </c>
      <c r="QL19" s="327">
        <v>-0.82858159498287598</v>
      </c>
      <c r="QM19" s="326">
        <v>325.29899999999998</v>
      </c>
      <c r="QN19" s="326">
        <v>391.26400000000001</v>
      </c>
      <c r="QO19" s="327">
        <v>-0.16859460619939501</v>
      </c>
      <c r="QP19" s="326">
        <v>1073.402</v>
      </c>
      <c r="QQ19" s="326">
        <v>1023.29</v>
      </c>
      <c r="QR19" s="327">
        <v>4.8971454817304999E-2</v>
      </c>
      <c r="QS19" s="326">
        <v>2.383</v>
      </c>
      <c r="QT19" s="326">
        <v>54.2</v>
      </c>
      <c r="QU19" s="327">
        <v>-0.95603321033210298</v>
      </c>
      <c r="QV19" s="326">
        <v>327.68200000000002</v>
      </c>
      <c r="QW19" s="326">
        <v>445.464</v>
      </c>
      <c r="QX19" s="327">
        <v>-0.26440295961065302</v>
      </c>
      <c r="QY19" s="326">
        <v>1021.585</v>
      </c>
      <c r="QZ19" s="326">
        <v>949.81</v>
      </c>
      <c r="RA19" s="327">
        <v>7.5567745127973096E-2</v>
      </c>
      <c r="RB19" s="326">
        <v>944.55499999999995</v>
      </c>
      <c r="RC19" s="326">
        <v>750.601</v>
      </c>
      <c r="RD19" s="327">
        <v>0.25839827018615702</v>
      </c>
      <c r="RE19" s="326">
        <v>4528.0860000000002</v>
      </c>
      <c r="RF19" s="326">
        <v>3535.788</v>
      </c>
      <c r="RG19" s="327">
        <v>0.280644088389915</v>
      </c>
      <c r="RH19" s="326">
        <v>9923.8950000000004</v>
      </c>
      <c r="RI19" s="326">
        <v>9089.6779999999999</v>
      </c>
      <c r="RJ19" s="327">
        <v>9.1776298346322102E-2</v>
      </c>
      <c r="RK19" s="326">
        <v>823.3</v>
      </c>
      <c r="RL19" s="326">
        <v>531.01499999999999</v>
      </c>
      <c r="RM19" s="327">
        <v>0.55042701241961101</v>
      </c>
      <c r="RN19" s="326">
        <v>5351.3860000000004</v>
      </c>
      <c r="RO19" s="326">
        <v>4066.8029999999999</v>
      </c>
      <c r="RP19" s="327">
        <v>0.315870476145513</v>
      </c>
      <c r="RQ19" s="326">
        <v>10216.18</v>
      </c>
      <c r="RR19" s="326">
        <v>8797.5149999999994</v>
      </c>
      <c r="RS19" s="327">
        <v>0.16125746872838501</v>
      </c>
      <c r="RT19" s="326">
        <v>917.45799999999997</v>
      </c>
      <c r="RU19" s="326">
        <v>702.39400000000001</v>
      </c>
      <c r="RV19" s="327">
        <v>0.30618712574424001</v>
      </c>
      <c r="RW19" s="326">
        <v>6268.8440000000001</v>
      </c>
      <c r="RX19" s="326">
        <v>4769.1970000000001</v>
      </c>
      <c r="RY19" s="327">
        <v>0.31444433937201599</v>
      </c>
      <c r="RZ19" s="326">
        <v>10431.244000000001</v>
      </c>
      <c r="SA19" s="326">
        <v>8669.39</v>
      </c>
      <c r="SB19" s="327">
        <v>0.20322698598171299</v>
      </c>
      <c r="SC19" s="326">
        <v>712.67200000000003</v>
      </c>
      <c r="SD19" s="326">
        <v>816.452</v>
      </c>
      <c r="SE19" s="327">
        <v>-0.12711096304498001</v>
      </c>
      <c r="SF19" s="326">
        <v>6981.5159999999996</v>
      </c>
      <c r="SG19" s="326">
        <v>5585.6490000000003</v>
      </c>
      <c r="SH19" s="327">
        <v>0.24990238376954901</v>
      </c>
      <c r="SI19" s="326">
        <v>10327.464</v>
      </c>
      <c r="SJ19" s="326">
        <v>8804.3160000000007</v>
      </c>
      <c r="SK19" s="327">
        <v>0.17300015128943599</v>
      </c>
      <c r="SL19" s="326">
        <v>436.61900000000003</v>
      </c>
      <c r="SM19" s="326">
        <v>782.90899999999999</v>
      </c>
      <c r="SN19" s="327">
        <v>-0.44231194174546501</v>
      </c>
      <c r="SO19" s="326">
        <v>7418.1350000000002</v>
      </c>
      <c r="SP19" s="326">
        <v>6368.558</v>
      </c>
      <c r="SQ19" s="327">
        <v>0.164806067558779</v>
      </c>
      <c r="SR19" s="326">
        <v>9981.1740000000009</v>
      </c>
      <c r="SS19" s="326">
        <v>8784.9120000000003</v>
      </c>
      <c r="ST19" s="327">
        <v>0.13617233729831299</v>
      </c>
      <c r="SU19" s="326">
        <v>577.29399999999998</v>
      </c>
      <c r="SV19" s="326">
        <v>813.33399999999995</v>
      </c>
      <c r="SW19" s="327">
        <v>-0.29021287687469099</v>
      </c>
      <c r="SX19" s="326">
        <v>7995.4290000000001</v>
      </c>
      <c r="SY19" s="326">
        <v>7181.8919999999998</v>
      </c>
      <c r="SZ19" s="327">
        <v>0.11327613949081899</v>
      </c>
      <c r="TA19" s="326">
        <v>9745.134</v>
      </c>
      <c r="TB19" s="326">
        <v>8766.8680000000004</v>
      </c>
      <c r="TC19" s="327">
        <v>0.111586714890654</v>
      </c>
      <c r="TD19" s="326">
        <v>873.03399999999999</v>
      </c>
      <c r="TE19" s="326">
        <v>850.25300000000004</v>
      </c>
      <c r="TF19" s="327">
        <v>2.6793201552949501E-2</v>
      </c>
      <c r="TG19" s="326">
        <v>8868.4629999999997</v>
      </c>
      <c r="TH19" s="326">
        <v>8032.1450000000004</v>
      </c>
      <c r="TI19" s="327">
        <v>0.10412137729087299</v>
      </c>
      <c r="TJ19" s="326">
        <v>9767.9150000000009</v>
      </c>
      <c r="TK19" s="326">
        <v>8813.8809999999994</v>
      </c>
      <c r="TL19" s="327">
        <v>0.108242214751935</v>
      </c>
      <c r="TM19" s="326">
        <v>905.10599999999999</v>
      </c>
      <c r="TN19" s="326">
        <v>899.452</v>
      </c>
      <c r="TO19" s="327">
        <v>6.2860497280566403E-3</v>
      </c>
      <c r="TP19" s="326">
        <v>9773.5689999999995</v>
      </c>
      <c r="TQ19" s="326">
        <v>8931.5969999999998</v>
      </c>
      <c r="TR19" s="327">
        <v>9.4268919656809405E-2</v>
      </c>
      <c r="TS19" s="326">
        <v>9773.5689999999995</v>
      </c>
      <c r="TT19" s="326">
        <v>8931.5969999999998</v>
      </c>
      <c r="TU19" s="327">
        <v>9.4268919656809405E-2</v>
      </c>
      <c r="TV19" s="326">
        <v>876.28</v>
      </c>
      <c r="TW19" s="326">
        <v>963.32899999999995</v>
      </c>
      <c r="TX19" s="327">
        <v>-9.0362690212793306E-2</v>
      </c>
      <c r="TY19" s="326">
        <v>876.28</v>
      </c>
      <c r="TZ19" s="326">
        <v>963.32899999999995</v>
      </c>
      <c r="UA19" s="327">
        <v>-9.0362690212793306E-2</v>
      </c>
      <c r="UB19" s="326">
        <v>9686.52</v>
      </c>
      <c r="UC19" s="326">
        <v>9132.5030000000006</v>
      </c>
      <c r="UD19" s="327">
        <v>6.0664310759054797E-2</v>
      </c>
      <c r="UE19" s="326">
        <v>845.70600000000002</v>
      </c>
      <c r="UF19" s="326">
        <v>822.798</v>
      </c>
      <c r="UG19" s="327">
        <v>2.78415844472155E-2</v>
      </c>
      <c r="UH19" s="326">
        <v>1721.9860000000001</v>
      </c>
      <c r="UI19" s="326">
        <v>1786.127</v>
      </c>
      <c r="UJ19" s="327">
        <v>-3.59106603281849E-2</v>
      </c>
      <c r="UK19" s="326">
        <v>9709.4279999999999</v>
      </c>
      <c r="UL19" s="326">
        <v>9308.7279999999992</v>
      </c>
      <c r="UM19" s="327">
        <v>4.3045623419225597E-2</v>
      </c>
      <c r="UN19" s="326">
        <v>821.66800000000001</v>
      </c>
      <c r="UO19" s="326">
        <v>901.07100000000003</v>
      </c>
      <c r="UP19" s="327">
        <v>-8.8120691932156298E-2</v>
      </c>
      <c r="UQ19" s="326">
        <v>2543.654</v>
      </c>
      <c r="UR19" s="326">
        <v>2687.1979999999999</v>
      </c>
      <c r="US19" s="327">
        <v>-5.3417723591636997E-2</v>
      </c>
      <c r="UT19" s="326">
        <v>9630.0249999999996</v>
      </c>
      <c r="UU19" s="326">
        <v>9372.5049999999992</v>
      </c>
      <c r="UV19" s="327">
        <v>2.7476112309356E-2</v>
      </c>
      <c r="UW19" s="326">
        <v>839.79600000000005</v>
      </c>
      <c r="UX19" s="326">
        <v>896.33299999999997</v>
      </c>
      <c r="UY19" s="327">
        <v>-6.3075888090698404E-2</v>
      </c>
      <c r="UZ19" s="326">
        <v>3383.45</v>
      </c>
      <c r="VA19" s="326">
        <v>3583.5309999999999</v>
      </c>
      <c r="VB19" s="327">
        <v>-5.5833478209062502E-2</v>
      </c>
      <c r="VC19" s="326">
        <v>9573.4879999999994</v>
      </c>
      <c r="VD19" s="326">
        <v>9729.9410000000007</v>
      </c>
      <c r="VE19" s="327">
        <v>-1.60795425172672E-2</v>
      </c>
      <c r="VF19" s="326">
        <v>705.90200000000004</v>
      </c>
      <c r="VG19" s="326">
        <v>944.55499999999995</v>
      </c>
      <c r="VH19" s="327">
        <v>-0.25266183546749499</v>
      </c>
      <c r="VI19" s="326">
        <v>4089.3519999999999</v>
      </c>
      <c r="VJ19" s="326">
        <v>4528.0860000000002</v>
      </c>
      <c r="VK19" s="327">
        <v>-9.6891710978987702E-2</v>
      </c>
      <c r="VL19" s="326">
        <v>9334.8349999999991</v>
      </c>
      <c r="VM19" s="326">
        <v>9923.8950000000004</v>
      </c>
      <c r="VN19" s="328">
        <v>-5.9357742096223402E-2</v>
      </c>
      <c r="VO19" s="323"/>
    </row>
    <row r="20" spans="1:587">
      <c r="A20" s="180" t="s">
        <v>9</v>
      </c>
      <c r="B20" s="326">
        <v>2544944.9470000002</v>
      </c>
      <c r="C20" s="326">
        <v>2418305.7220000001</v>
      </c>
      <c r="D20" s="327">
        <v>5.2366921124954502E-2</v>
      </c>
      <c r="E20" s="326">
        <v>12688636.002</v>
      </c>
      <c r="F20" s="326">
        <v>11839689.061000001</v>
      </c>
      <c r="G20" s="327">
        <v>7.1703482804834406E-2</v>
      </c>
      <c r="H20" s="326">
        <v>29820729.734999999</v>
      </c>
      <c r="I20" s="326">
        <v>28407516.675000001</v>
      </c>
      <c r="J20" s="327">
        <v>4.9747856391956301E-2</v>
      </c>
      <c r="K20" s="326">
        <v>2420390.62</v>
      </c>
      <c r="L20" s="326">
        <v>2403667.7799999998</v>
      </c>
      <c r="M20" s="327">
        <v>6.9572176900421397E-3</v>
      </c>
      <c r="N20" s="326">
        <v>15109026.622</v>
      </c>
      <c r="O20" s="326">
        <v>14243356.841</v>
      </c>
      <c r="P20" s="327">
        <v>6.07770900261475E-2</v>
      </c>
      <c r="Q20" s="326">
        <v>29837452.574999999</v>
      </c>
      <c r="R20" s="326">
        <v>28495823.945999999</v>
      </c>
      <c r="S20" s="327">
        <v>4.7081587517609699E-2</v>
      </c>
      <c r="T20" s="326">
        <v>2458219.0430000001</v>
      </c>
      <c r="U20" s="326">
        <v>2436601.287</v>
      </c>
      <c r="V20" s="327">
        <v>8.8720941400373E-3</v>
      </c>
      <c r="W20" s="326">
        <v>17567245.664999999</v>
      </c>
      <c r="X20" s="326">
        <v>16679958.128</v>
      </c>
      <c r="Y20" s="327">
        <v>5.3194829998436499E-2</v>
      </c>
      <c r="Z20" s="326">
        <v>29859070.331</v>
      </c>
      <c r="AA20" s="326">
        <v>28534350.465</v>
      </c>
      <c r="AB20" s="327">
        <v>4.6425443173304201E-2</v>
      </c>
      <c r="AC20" s="326">
        <v>2354658.0890000002</v>
      </c>
      <c r="AD20" s="326">
        <v>2361294.7889999999</v>
      </c>
      <c r="AE20" s="327">
        <v>-2.8106190006082499E-3</v>
      </c>
      <c r="AF20" s="326">
        <v>19921903.754000001</v>
      </c>
      <c r="AG20" s="326">
        <v>19041252.916999999</v>
      </c>
      <c r="AH20" s="327">
        <v>4.6249626578603799E-2</v>
      </c>
      <c r="AI20" s="326">
        <v>29852433.631000001</v>
      </c>
      <c r="AJ20" s="326">
        <v>28637987.151000001</v>
      </c>
      <c r="AK20" s="327">
        <v>4.2406837938594302E-2</v>
      </c>
      <c r="AL20" s="326">
        <v>2352858.4180000001</v>
      </c>
      <c r="AM20" s="326">
        <v>2408329.6150000002</v>
      </c>
      <c r="AN20" s="327">
        <v>-2.30330585375456E-2</v>
      </c>
      <c r="AO20" s="326">
        <v>22274762.171999998</v>
      </c>
      <c r="AP20" s="326">
        <v>21449582.532000002</v>
      </c>
      <c r="AQ20" s="327">
        <v>3.8470662017264901E-2</v>
      </c>
      <c r="AR20" s="326">
        <v>29796962.434</v>
      </c>
      <c r="AS20" s="326">
        <v>28773762.787999999</v>
      </c>
      <c r="AT20" s="327">
        <v>3.5560161301764801E-2</v>
      </c>
      <c r="AU20" s="326">
        <v>2493336.6209999998</v>
      </c>
      <c r="AV20" s="326">
        <v>2520072.432</v>
      </c>
      <c r="AW20" s="327">
        <v>-1.0609143872416999E-2</v>
      </c>
      <c r="AX20" s="326">
        <v>24768098.793000001</v>
      </c>
      <c r="AY20" s="326">
        <v>23969654.964000002</v>
      </c>
      <c r="AZ20" s="327">
        <v>3.3310610027519297E-2</v>
      </c>
      <c r="BA20" s="326">
        <v>29770226.623</v>
      </c>
      <c r="BB20" s="326">
        <v>28900869.918000001</v>
      </c>
      <c r="BC20" s="327">
        <v>3.0080641429362301E-2</v>
      </c>
      <c r="BD20" s="326">
        <v>2469081.9270000001</v>
      </c>
      <c r="BE20" s="326">
        <v>2472186.5079999999</v>
      </c>
      <c r="BF20" s="327">
        <v>-1.2558037146280601E-3</v>
      </c>
      <c r="BG20" s="326">
        <v>27237180.719999999</v>
      </c>
      <c r="BH20" s="326">
        <v>26441841.471999999</v>
      </c>
      <c r="BI20" s="327">
        <v>3.00788146257591E-2</v>
      </c>
      <c r="BJ20" s="326">
        <v>29767122.041999999</v>
      </c>
      <c r="BK20" s="326">
        <v>28931482.998</v>
      </c>
      <c r="BL20" s="327">
        <v>2.88833809195943E-2</v>
      </c>
      <c r="BM20" s="326">
        <v>2342739.2069999999</v>
      </c>
      <c r="BN20" s="326">
        <v>2529941.3220000002</v>
      </c>
      <c r="BO20" s="327">
        <v>-7.3994646979405401E-2</v>
      </c>
      <c r="BP20" s="326">
        <v>29579919.927000001</v>
      </c>
      <c r="BQ20" s="326">
        <v>28971782.794</v>
      </c>
      <c r="BR20" s="327">
        <v>2.09906700365689E-2</v>
      </c>
      <c r="BS20" s="326">
        <v>29579919.927000001</v>
      </c>
      <c r="BT20" s="326">
        <v>28971782.794</v>
      </c>
      <c r="BU20" s="327">
        <v>2.09906700365689E-2</v>
      </c>
      <c r="BV20" s="326">
        <v>2435595.9750000001</v>
      </c>
      <c r="BW20" s="326">
        <v>2671458.9550000001</v>
      </c>
      <c r="BX20" s="327">
        <v>-8.8289950911860399E-2</v>
      </c>
      <c r="BY20" s="326">
        <v>2435595.9750000001</v>
      </c>
      <c r="BZ20" s="326">
        <v>2671458.9550000001</v>
      </c>
      <c r="CA20" s="327">
        <v>-8.8289950911860399E-2</v>
      </c>
      <c r="CB20" s="326">
        <v>29344056.947000001</v>
      </c>
      <c r="CC20" s="326">
        <v>29162632.620000001</v>
      </c>
      <c r="CD20" s="327">
        <v>6.2211230846004198E-3</v>
      </c>
      <c r="CE20" s="326">
        <v>2231324.4640000002</v>
      </c>
      <c r="CF20" s="326">
        <v>2391366.173</v>
      </c>
      <c r="CG20" s="327">
        <v>-6.6924802569748795E-2</v>
      </c>
      <c r="CH20" s="326">
        <v>4666920.4390000002</v>
      </c>
      <c r="CI20" s="326">
        <v>5062825.1279999996</v>
      </c>
      <c r="CJ20" s="327">
        <v>-7.8198373238381302E-2</v>
      </c>
      <c r="CK20" s="326">
        <v>29184015.238000002</v>
      </c>
      <c r="CL20" s="326">
        <v>29302469.533</v>
      </c>
      <c r="CM20" s="327">
        <v>-4.0424679860721E-3</v>
      </c>
      <c r="CN20" s="326">
        <v>2228796.6340000001</v>
      </c>
      <c r="CO20" s="326">
        <v>2591305.7230000002</v>
      </c>
      <c r="CP20" s="327">
        <v>-0.13989437285706199</v>
      </c>
      <c r="CQ20" s="326">
        <v>6895717.0729999999</v>
      </c>
      <c r="CR20" s="326">
        <v>7654130.8509999998</v>
      </c>
      <c r="CS20" s="327">
        <v>-9.9085551679706896E-2</v>
      </c>
      <c r="CT20" s="326">
        <v>28821506.149</v>
      </c>
      <c r="CU20" s="326">
        <v>29558124.085999999</v>
      </c>
      <c r="CV20" s="327">
        <v>-2.4920997518543202E-2</v>
      </c>
      <c r="CW20" s="326">
        <v>1906688.5179999999</v>
      </c>
      <c r="CX20" s="326">
        <v>2489560.2039999999</v>
      </c>
      <c r="CY20" s="327">
        <v>-0.234126367003897</v>
      </c>
      <c r="CZ20" s="326">
        <v>8802405.591</v>
      </c>
      <c r="DA20" s="326">
        <v>10143691.055</v>
      </c>
      <c r="DB20" s="327">
        <v>-0.13222854055071601</v>
      </c>
      <c r="DC20" s="326">
        <v>28238634.463</v>
      </c>
      <c r="DD20" s="326">
        <v>29694090.510000002</v>
      </c>
      <c r="DE20" s="327">
        <v>-4.9015006757316001E-2</v>
      </c>
      <c r="DF20" s="326">
        <v>2080116.0319999999</v>
      </c>
      <c r="DG20" s="326">
        <v>2544944.9470000002</v>
      </c>
      <c r="DH20" s="327">
        <v>-0.18264792546807099</v>
      </c>
      <c r="DI20" s="326">
        <v>10882521.623</v>
      </c>
      <c r="DJ20" s="326">
        <v>12688636.002</v>
      </c>
      <c r="DK20" s="327">
        <v>-0.142341097870198</v>
      </c>
      <c r="DL20" s="326">
        <v>27773805.548</v>
      </c>
      <c r="DM20" s="326">
        <v>29820729.734999999</v>
      </c>
      <c r="DN20" s="327">
        <v>-6.8640982470578801E-2</v>
      </c>
      <c r="DO20" s="326">
        <v>0</v>
      </c>
      <c r="DP20" s="326">
        <v>0</v>
      </c>
      <c r="DQ20" s="327">
        <v>0</v>
      </c>
      <c r="DR20" s="326">
        <v>0</v>
      </c>
      <c r="DS20" s="326">
        <v>0</v>
      </c>
      <c r="DT20" s="327">
        <v>0</v>
      </c>
      <c r="DU20" s="326">
        <v>0</v>
      </c>
      <c r="DV20" s="326">
        <v>0</v>
      </c>
      <c r="DW20" s="327">
        <v>0</v>
      </c>
      <c r="DX20" s="326">
        <v>0</v>
      </c>
      <c r="DY20" s="326">
        <v>0</v>
      </c>
      <c r="DZ20" s="327">
        <v>0</v>
      </c>
      <c r="EA20" s="326">
        <v>0</v>
      </c>
      <c r="EB20" s="326">
        <v>0</v>
      </c>
      <c r="EC20" s="327">
        <v>0</v>
      </c>
      <c r="ED20" s="326">
        <v>0</v>
      </c>
      <c r="EE20" s="326">
        <v>0</v>
      </c>
      <c r="EF20" s="327">
        <v>0</v>
      </c>
      <c r="EG20" s="326">
        <v>0</v>
      </c>
      <c r="EH20" s="326">
        <v>0</v>
      </c>
      <c r="EI20" s="327">
        <v>0</v>
      </c>
      <c r="EJ20" s="326">
        <v>0</v>
      </c>
      <c r="EK20" s="326">
        <v>0</v>
      </c>
      <c r="EL20" s="327">
        <v>0</v>
      </c>
      <c r="EM20" s="326">
        <v>0</v>
      </c>
      <c r="EN20" s="326">
        <v>0</v>
      </c>
      <c r="EO20" s="327">
        <v>0</v>
      </c>
      <c r="EP20" s="326">
        <v>0</v>
      </c>
      <c r="EQ20" s="326">
        <v>0</v>
      </c>
      <c r="ER20" s="327">
        <v>0</v>
      </c>
      <c r="ES20" s="326">
        <v>0</v>
      </c>
      <c r="ET20" s="326">
        <v>0</v>
      </c>
      <c r="EU20" s="327">
        <v>0</v>
      </c>
      <c r="EV20" s="326">
        <v>0</v>
      </c>
      <c r="EW20" s="326">
        <v>0</v>
      </c>
      <c r="EX20" s="327">
        <v>0</v>
      </c>
      <c r="EY20" s="326">
        <v>0</v>
      </c>
      <c r="EZ20" s="326">
        <v>0</v>
      </c>
      <c r="FA20" s="327">
        <v>0</v>
      </c>
      <c r="FB20" s="326">
        <v>0</v>
      </c>
      <c r="FC20" s="326">
        <v>0</v>
      </c>
      <c r="FD20" s="327">
        <v>0</v>
      </c>
      <c r="FE20" s="326">
        <v>0</v>
      </c>
      <c r="FF20" s="326">
        <v>0</v>
      </c>
      <c r="FG20" s="327">
        <v>0</v>
      </c>
      <c r="FH20" s="326">
        <v>0</v>
      </c>
      <c r="FI20" s="326">
        <v>0</v>
      </c>
      <c r="FJ20" s="327">
        <v>0</v>
      </c>
      <c r="FK20" s="326">
        <v>0</v>
      </c>
      <c r="FL20" s="326">
        <v>0</v>
      </c>
      <c r="FM20" s="327">
        <v>0</v>
      </c>
      <c r="FN20" s="326">
        <v>0</v>
      </c>
      <c r="FO20" s="326">
        <v>0</v>
      </c>
      <c r="FP20" s="327">
        <v>0</v>
      </c>
      <c r="FQ20" s="326">
        <v>0</v>
      </c>
      <c r="FR20" s="326">
        <v>0</v>
      </c>
      <c r="FS20" s="327">
        <v>0</v>
      </c>
      <c r="FT20" s="326">
        <v>0</v>
      </c>
      <c r="FU20" s="326">
        <v>0</v>
      </c>
      <c r="FV20" s="327">
        <v>0</v>
      </c>
      <c r="FW20" s="326">
        <v>0</v>
      </c>
      <c r="FX20" s="326">
        <v>0</v>
      </c>
      <c r="FY20" s="327">
        <v>0</v>
      </c>
      <c r="FZ20" s="326">
        <v>0</v>
      </c>
      <c r="GA20" s="326">
        <v>0</v>
      </c>
      <c r="GB20" s="327">
        <v>0</v>
      </c>
      <c r="GC20" s="326">
        <v>0</v>
      </c>
      <c r="GD20" s="326">
        <v>0</v>
      </c>
      <c r="GE20" s="327">
        <v>0</v>
      </c>
      <c r="GF20" s="326">
        <v>0</v>
      </c>
      <c r="GG20" s="326">
        <v>0</v>
      </c>
      <c r="GH20" s="327">
        <v>0</v>
      </c>
      <c r="GI20" s="326">
        <v>0</v>
      </c>
      <c r="GJ20" s="326">
        <v>0</v>
      </c>
      <c r="GK20" s="327">
        <v>0</v>
      </c>
      <c r="GL20" s="326">
        <v>0</v>
      </c>
      <c r="GM20" s="326">
        <v>0</v>
      </c>
      <c r="GN20" s="327">
        <v>0</v>
      </c>
      <c r="GO20" s="326">
        <v>0</v>
      </c>
      <c r="GP20" s="326">
        <v>0</v>
      </c>
      <c r="GQ20" s="327">
        <v>0</v>
      </c>
      <c r="GR20" s="326">
        <v>0</v>
      </c>
      <c r="GS20" s="326">
        <v>0</v>
      </c>
      <c r="GT20" s="327">
        <v>0</v>
      </c>
      <c r="GU20" s="326">
        <v>0</v>
      </c>
      <c r="GV20" s="326">
        <v>0</v>
      </c>
      <c r="GW20" s="327">
        <v>0</v>
      </c>
      <c r="GX20" s="326">
        <v>0</v>
      </c>
      <c r="GY20" s="326">
        <v>0</v>
      </c>
      <c r="GZ20" s="327">
        <v>0</v>
      </c>
      <c r="HA20" s="326">
        <v>0</v>
      </c>
      <c r="HB20" s="326">
        <v>0</v>
      </c>
      <c r="HC20" s="327">
        <v>0</v>
      </c>
      <c r="HD20" s="326">
        <v>0</v>
      </c>
      <c r="HE20" s="326">
        <v>0</v>
      </c>
      <c r="HF20" s="327">
        <v>0</v>
      </c>
      <c r="HG20" s="326">
        <v>0</v>
      </c>
      <c r="HH20" s="326">
        <v>0</v>
      </c>
      <c r="HI20" s="327">
        <v>0</v>
      </c>
      <c r="HJ20" s="326">
        <v>0</v>
      </c>
      <c r="HK20" s="326">
        <v>0</v>
      </c>
      <c r="HL20" s="327">
        <v>0</v>
      </c>
      <c r="HM20" s="326">
        <v>0</v>
      </c>
      <c r="HN20" s="326">
        <v>0</v>
      </c>
      <c r="HO20" s="327">
        <v>0</v>
      </c>
      <c r="HP20" s="326">
        <v>0</v>
      </c>
      <c r="HQ20" s="326">
        <v>0</v>
      </c>
      <c r="HR20" s="327">
        <v>0</v>
      </c>
      <c r="HS20" s="326">
        <v>0</v>
      </c>
      <c r="HT20" s="326">
        <v>0</v>
      </c>
      <c r="HU20" s="327">
        <v>0</v>
      </c>
      <c r="HV20" s="326">
        <v>0</v>
      </c>
      <c r="HW20" s="326">
        <v>0</v>
      </c>
      <c r="HX20" s="327">
        <v>0</v>
      </c>
      <c r="HY20" s="326">
        <v>0</v>
      </c>
      <c r="HZ20" s="326">
        <v>0</v>
      </c>
      <c r="IA20" s="327">
        <v>0</v>
      </c>
      <c r="IB20" s="326">
        <v>0</v>
      </c>
      <c r="IC20" s="326">
        <v>0</v>
      </c>
      <c r="ID20" s="327">
        <v>0</v>
      </c>
      <c r="IE20" s="326">
        <v>0</v>
      </c>
      <c r="IF20" s="326">
        <v>0</v>
      </c>
      <c r="IG20" s="327">
        <v>0</v>
      </c>
      <c r="IH20" s="326">
        <v>0</v>
      </c>
      <c r="II20" s="326">
        <v>0</v>
      </c>
      <c r="IJ20" s="327">
        <v>0</v>
      </c>
      <c r="IK20" s="326">
        <v>0</v>
      </c>
      <c r="IL20" s="326">
        <v>0</v>
      </c>
      <c r="IM20" s="327">
        <v>0</v>
      </c>
      <c r="IN20" s="326">
        <v>0</v>
      </c>
      <c r="IO20" s="326">
        <v>0</v>
      </c>
      <c r="IP20" s="327">
        <v>0</v>
      </c>
      <c r="IQ20" s="326">
        <v>0</v>
      </c>
      <c r="IR20" s="326">
        <v>0</v>
      </c>
      <c r="IS20" s="327">
        <v>0</v>
      </c>
      <c r="IT20" s="326">
        <v>0</v>
      </c>
      <c r="IU20" s="326">
        <v>0</v>
      </c>
      <c r="IV20" s="327">
        <v>0</v>
      </c>
      <c r="IW20" s="326">
        <v>0</v>
      </c>
      <c r="IX20" s="326">
        <v>0</v>
      </c>
      <c r="IY20" s="327">
        <v>0</v>
      </c>
      <c r="IZ20" s="326">
        <v>0</v>
      </c>
      <c r="JA20" s="326">
        <v>0</v>
      </c>
      <c r="JB20" s="327">
        <v>0</v>
      </c>
      <c r="JC20" s="326">
        <v>0</v>
      </c>
      <c r="JD20" s="326">
        <v>0</v>
      </c>
      <c r="JE20" s="327">
        <v>0</v>
      </c>
      <c r="JF20" s="326">
        <v>0</v>
      </c>
      <c r="JG20" s="326">
        <v>0</v>
      </c>
      <c r="JH20" s="327">
        <v>0</v>
      </c>
      <c r="JI20" s="326">
        <v>0</v>
      </c>
      <c r="JJ20" s="326">
        <v>0</v>
      </c>
      <c r="JK20" s="327">
        <v>0</v>
      </c>
      <c r="JL20" s="326">
        <v>0</v>
      </c>
      <c r="JM20" s="326">
        <v>0</v>
      </c>
      <c r="JN20" s="327">
        <v>0</v>
      </c>
      <c r="JO20" s="326">
        <v>0</v>
      </c>
      <c r="JP20" s="326">
        <v>0</v>
      </c>
      <c r="JQ20" s="327">
        <v>0</v>
      </c>
      <c r="JR20" s="326">
        <v>0</v>
      </c>
      <c r="JS20" s="326">
        <v>0</v>
      </c>
      <c r="JT20" s="327">
        <v>0</v>
      </c>
      <c r="JU20" s="326">
        <v>0</v>
      </c>
      <c r="JV20" s="326">
        <v>0</v>
      </c>
      <c r="JW20" s="327">
        <v>0</v>
      </c>
      <c r="JX20" s="326">
        <v>0</v>
      </c>
      <c r="JY20" s="326">
        <v>0</v>
      </c>
      <c r="JZ20" s="327">
        <v>0</v>
      </c>
      <c r="KA20" s="326">
        <v>0</v>
      </c>
      <c r="KB20" s="326">
        <v>0</v>
      </c>
      <c r="KC20" s="327">
        <v>0</v>
      </c>
      <c r="KD20" s="326">
        <v>0</v>
      </c>
      <c r="KE20" s="326">
        <v>0</v>
      </c>
      <c r="KF20" s="327">
        <v>0</v>
      </c>
      <c r="KG20" s="326">
        <v>0</v>
      </c>
      <c r="KH20" s="326">
        <v>0</v>
      </c>
      <c r="KI20" s="327">
        <v>0</v>
      </c>
      <c r="KJ20" s="326">
        <v>0</v>
      </c>
      <c r="KK20" s="326">
        <v>0</v>
      </c>
      <c r="KL20" s="327">
        <v>0</v>
      </c>
      <c r="KM20" s="326">
        <v>0</v>
      </c>
      <c r="KN20" s="326">
        <v>0</v>
      </c>
      <c r="KO20" s="327">
        <v>0</v>
      </c>
      <c r="KP20" s="326">
        <v>0</v>
      </c>
      <c r="KQ20" s="326">
        <v>0</v>
      </c>
      <c r="KR20" s="327">
        <v>0</v>
      </c>
      <c r="KS20" s="326">
        <v>0</v>
      </c>
      <c r="KT20" s="326">
        <v>0</v>
      </c>
      <c r="KU20" s="327">
        <v>0</v>
      </c>
      <c r="KV20" s="326">
        <v>0</v>
      </c>
      <c r="KW20" s="326">
        <v>0</v>
      </c>
      <c r="KX20" s="327">
        <v>0</v>
      </c>
      <c r="KY20" s="326">
        <v>0</v>
      </c>
      <c r="KZ20" s="326">
        <v>0</v>
      </c>
      <c r="LA20" s="327">
        <v>0</v>
      </c>
      <c r="LB20" s="326">
        <v>0</v>
      </c>
      <c r="LC20" s="326">
        <v>0</v>
      </c>
      <c r="LD20" s="327">
        <v>0</v>
      </c>
      <c r="LE20" s="326">
        <v>0</v>
      </c>
      <c r="LF20" s="326">
        <v>0</v>
      </c>
      <c r="LG20" s="327">
        <v>0</v>
      </c>
      <c r="LH20" s="326">
        <v>0</v>
      </c>
      <c r="LI20" s="326">
        <v>0</v>
      </c>
      <c r="LJ20" s="327">
        <v>0</v>
      </c>
      <c r="LK20" s="326">
        <v>0</v>
      </c>
      <c r="LL20" s="326">
        <v>0</v>
      </c>
      <c r="LM20" s="327">
        <v>0</v>
      </c>
      <c r="LN20" s="326">
        <v>0</v>
      </c>
      <c r="LO20" s="326">
        <v>0</v>
      </c>
      <c r="LP20" s="327">
        <v>0</v>
      </c>
      <c r="LQ20" s="326">
        <v>0</v>
      </c>
      <c r="LR20" s="326">
        <v>0</v>
      </c>
      <c r="LS20" s="327">
        <v>0</v>
      </c>
      <c r="LT20" s="326">
        <v>0</v>
      </c>
      <c r="LU20" s="326">
        <v>0</v>
      </c>
      <c r="LV20" s="327">
        <v>0</v>
      </c>
      <c r="LW20" s="326">
        <v>0</v>
      </c>
      <c r="LX20" s="326">
        <v>0</v>
      </c>
      <c r="LY20" s="327">
        <v>0</v>
      </c>
      <c r="LZ20" s="326">
        <v>0</v>
      </c>
      <c r="MA20" s="326">
        <v>0</v>
      </c>
      <c r="MB20" s="327">
        <v>0</v>
      </c>
      <c r="MC20" s="326">
        <v>0</v>
      </c>
      <c r="MD20" s="326">
        <v>0</v>
      </c>
      <c r="ME20" s="327">
        <v>0</v>
      </c>
      <c r="MF20" s="326">
        <v>0</v>
      </c>
      <c r="MG20" s="326">
        <v>0</v>
      </c>
      <c r="MH20" s="327">
        <v>0</v>
      </c>
      <c r="MI20" s="326">
        <v>0</v>
      </c>
      <c r="MJ20" s="326">
        <v>0</v>
      </c>
      <c r="MK20" s="327">
        <v>0</v>
      </c>
      <c r="ML20" s="326">
        <v>0</v>
      </c>
      <c r="MM20" s="326">
        <v>0</v>
      </c>
      <c r="MN20" s="327">
        <v>0</v>
      </c>
      <c r="MO20" s="326">
        <v>2285.7510000000002</v>
      </c>
      <c r="MP20" s="326">
        <v>2578.5749999999998</v>
      </c>
      <c r="MQ20" s="327">
        <v>-0.11356039673075299</v>
      </c>
      <c r="MR20" s="326">
        <v>15293.609</v>
      </c>
      <c r="MS20" s="326">
        <v>13122.066999999999</v>
      </c>
      <c r="MT20" s="327">
        <v>0.16548780005467101</v>
      </c>
      <c r="MU20" s="326">
        <v>37145.987999999998</v>
      </c>
      <c r="MV20" s="326">
        <v>35710.703000000001</v>
      </c>
      <c r="MW20" s="327">
        <v>4.0192011901865797E-2</v>
      </c>
      <c r="MX20" s="326">
        <v>2300.35</v>
      </c>
      <c r="MY20" s="326">
        <v>3357.2420000000002</v>
      </c>
      <c r="MZ20" s="327">
        <v>-0.31480959668680403</v>
      </c>
      <c r="NA20" s="326">
        <v>17593.958999999999</v>
      </c>
      <c r="NB20" s="326">
        <v>16479.309000000001</v>
      </c>
      <c r="NC20" s="327">
        <v>6.7639365218529396E-2</v>
      </c>
      <c r="ND20" s="326">
        <v>36089.095999999998</v>
      </c>
      <c r="NE20" s="326">
        <v>36291.019999999997</v>
      </c>
      <c r="NF20" s="327">
        <v>-5.5640210718796599E-3</v>
      </c>
      <c r="NG20" s="326">
        <v>1194.4639999999999</v>
      </c>
      <c r="NH20" s="326">
        <v>3565.5639999999999</v>
      </c>
      <c r="NI20" s="327">
        <v>-0.66499998317236797</v>
      </c>
      <c r="NJ20" s="326">
        <v>18788.422999999999</v>
      </c>
      <c r="NK20" s="326">
        <v>20044.873</v>
      </c>
      <c r="NL20" s="327">
        <v>-6.2681863836203902E-2</v>
      </c>
      <c r="NM20" s="326">
        <v>33717.995999999999</v>
      </c>
      <c r="NN20" s="326">
        <v>36797.379999999997</v>
      </c>
      <c r="NO20" s="327">
        <v>-8.3684871042449399E-2</v>
      </c>
      <c r="NP20" s="326">
        <v>2848.7570000000001</v>
      </c>
      <c r="NQ20" s="326">
        <v>3515.4580000000001</v>
      </c>
      <c r="NR20" s="327">
        <v>-0.1896484042762</v>
      </c>
      <c r="NS20" s="326">
        <v>21637.18</v>
      </c>
      <c r="NT20" s="326">
        <v>23560.330999999998</v>
      </c>
      <c r="NU20" s="327">
        <v>-8.1626654566100895E-2</v>
      </c>
      <c r="NV20" s="326">
        <v>33051.294999999998</v>
      </c>
      <c r="NW20" s="326">
        <v>36824.747000000003</v>
      </c>
      <c r="NX20" s="327">
        <v>-0.102470547862827</v>
      </c>
      <c r="NY20" s="326">
        <v>2874.058</v>
      </c>
      <c r="NZ20" s="326">
        <v>2436.5500000000002</v>
      </c>
      <c r="OA20" s="327">
        <v>0.179560444070509</v>
      </c>
      <c r="OB20" s="326">
        <v>24511.238000000001</v>
      </c>
      <c r="OC20" s="326">
        <v>25996.881000000001</v>
      </c>
      <c r="OD20" s="327">
        <v>-5.7146970823153703E-2</v>
      </c>
      <c r="OE20" s="326">
        <v>33488.803</v>
      </c>
      <c r="OF20" s="326">
        <v>36045.311000000002</v>
      </c>
      <c r="OG20" s="327">
        <v>-7.0924842346345704E-2</v>
      </c>
      <c r="OH20" s="326">
        <v>2808.28</v>
      </c>
      <c r="OI20" s="326">
        <v>2571.509</v>
      </c>
      <c r="OJ20" s="327">
        <v>9.2074731218129202E-2</v>
      </c>
      <c r="OK20" s="326">
        <v>27319.518</v>
      </c>
      <c r="OL20" s="326">
        <v>28568.39</v>
      </c>
      <c r="OM20" s="327">
        <v>-4.37151691082346E-2</v>
      </c>
      <c r="ON20" s="326">
        <v>33725.574000000001</v>
      </c>
      <c r="OO20" s="326">
        <v>35267.207000000002</v>
      </c>
      <c r="OP20" s="327">
        <v>-4.3712931392610697E-2</v>
      </c>
      <c r="OQ20" s="326">
        <v>3330.2809999999999</v>
      </c>
      <c r="OR20" s="326">
        <v>3145.6669999999999</v>
      </c>
      <c r="OS20" s="327">
        <v>5.8688348130936999E-2</v>
      </c>
      <c r="OT20" s="326">
        <v>30649.798999999999</v>
      </c>
      <c r="OU20" s="326">
        <v>31714.057000000001</v>
      </c>
      <c r="OV20" s="327">
        <v>-3.3557926694777702E-2</v>
      </c>
      <c r="OW20" s="326">
        <v>33910.188000000002</v>
      </c>
      <c r="OX20" s="326">
        <v>35314.222000000002</v>
      </c>
      <c r="OY20" s="327">
        <v>-3.9758316068806497E-2</v>
      </c>
      <c r="OZ20" s="326">
        <v>3776.0859999999998</v>
      </c>
      <c r="PA20" s="326">
        <v>3260.3890000000001</v>
      </c>
      <c r="PB20" s="327">
        <v>0.15817039009762299</v>
      </c>
      <c r="PC20" s="326">
        <v>34425.885000000002</v>
      </c>
      <c r="PD20" s="326">
        <v>34974.446000000004</v>
      </c>
      <c r="PE20" s="327">
        <v>-1.5684622995886799E-2</v>
      </c>
      <c r="PF20" s="326">
        <v>34425.885000000002</v>
      </c>
      <c r="PG20" s="326">
        <v>34974.446000000004</v>
      </c>
      <c r="PH20" s="327">
        <v>-1.5684622995886799E-2</v>
      </c>
      <c r="PI20" s="326">
        <v>4038.0970000000002</v>
      </c>
      <c r="PJ20" s="326">
        <v>3341.547</v>
      </c>
      <c r="PK20" s="327">
        <v>0.20845135501610501</v>
      </c>
      <c r="PL20" s="326">
        <v>4038.0970000000002</v>
      </c>
      <c r="PM20" s="326">
        <v>3341.547</v>
      </c>
      <c r="PN20" s="327">
        <v>0.20845135501610501</v>
      </c>
      <c r="PO20" s="326">
        <v>35122.434999999998</v>
      </c>
      <c r="PP20" s="326">
        <v>35133.006000000001</v>
      </c>
      <c r="PQ20" s="327">
        <v>-3.0088515625459301E-4</v>
      </c>
      <c r="PR20" s="326">
        <v>3744.991</v>
      </c>
      <c r="PS20" s="326">
        <v>3483.5360000000001</v>
      </c>
      <c r="PT20" s="327">
        <v>7.5054484868248797E-2</v>
      </c>
      <c r="PU20" s="326">
        <v>7783.0879999999997</v>
      </c>
      <c r="PV20" s="326">
        <v>6825.0829999999996</v>
      </c>
      <c r="PW20" s="327">
        <v>0.14036532596013801</v>
      </c>
      <c r="PX20" s="326">
        <v>35383.89</v>
      </c>
      <c r="PY20" s="326">
        <v>35532.887999999999</v>
      </c>
      <c r="PZ20" s="327">
        <v>-4.1932420466357697E-3</v>
      </c>
      <c r="QA20" s="326">
        <v>3475.991</v>
      </c>
      <c r="QB20" s="326">
        <v>3267.4569999999999</v>
      </c>
      <c r="QC20" s="327">
        <v>6.3821497880461805E-2</v>
      </c>
      <c r="QD20" s="326">
        <v>11259.079</v>
      </c>
      <c r="QE20" s="326">
        <v>10092.540000000001</v>
      </c>
      <c r="QF20" s="327">
        <v>0.115584283044704</v>
      </c>
      <c r="QG20" s="326">
        <v>35592.423999999999</v>
      </c>
      <c r="QH20" s="326">
        <v>36505.660000000003</v>
      </c>
      <c r="QI20" s="327">
        <v>-2.5016285145920001E-2</v>
      </c>
      <c r="QJ20" s="326">
        <v>2759.6170000000002</v>
      </c>
      <c r="QK20" s="326">
        <v>2915.3180000000002</v>
      </c>
      <c r="QL20" s="327">
        <v>-5.3407895811022899E-2</v>
      </c>
      <c r="QM20" s="326">
        <v>14018.696</v>
      </c>
      <c r="QN20" s="326">
        <v>13007.858</v>
      </c>
      <c r="QO20" s="327">
        <v>7.7709796647534093E-2</v>
      </c>
      <c r="QP20" s="326">
        <v>35436.722999999998</v>
      </c>
      <c r="QQ20" s="326">
        <v>37438.811999999998</v>
      </c>
      <c r="QR20" s="327">
        <v>-5.3476296202988702E-2</v>
      </c>
      <c r="QS20" s="326">
        <v>2681.413</v>
      </c>
      <c r="QT20" s="326">
        <v>2285.7510000000002</v>
      </c>
      <c r="QU20" s="327">
        <v>0.173099344591778</v>
      </c>
      <c r="QV20" s="326">
        <v>16700.109</v>
      </c>
      <c r="QW20" s="326">
        <v>15293.609</v>
      </c>
      <c r="QX20" s="327">
        <v>9.1966520132690702E-2</v>
      </c>
      <c r="QY20" s="326">
        <v>35832.385000000002</v>
      </c>
      <c r="QZ20" s="326">
        <v>37145.987999999998</v>
      </c>
      <c r="RA20" s="327">
        <v>-3.5363253765117099E-2</v>
      </c>
      <c r="RB20" s="326">
        <v>0</v>
      </c>
      <c r="RC20" s="326">
        <v>0</v>
      </c>
      <c r="RD20" s="327">
        <v>0</v>
      </c>
      <c r="RE20" s="326">
        <v>0</v>
      </c>
      <c r="RF20" s="326">
        <v>0</v>
      </c>
      <c r="RG20" s="327">
        <v>0</v>
      </c>
      <c r="RH20" s="326">
        <v>0</v>
      </c>
      <c r="RI20" s="326">
        <v>0</v>
      </c>
      <c r="RJ20" s="327">
        <v>0</v>
      </c>
      <c r="RK20" s="326">
        <v>0</v>
      </c>
      <c r="RL20" s="326">
        <v>0</v>
      </c>
      <c r="RM20" s="327">
        <v>0</v>
      </c>
      <c r="RN20" s="326">
        <v>0</v>
      </c>
      <c r="RO20" s="326">
        <v>0</v>
      </c>
      <c r="RP20" s="327">
        <v>0</v>
      </c>
      <c r="RQ20" s="326">
        <v>0</v>
      </c>
      <c r="RR20" s="326">
        <v>0</v>
      </c>
      <c r="RS20" s="327">
        <v>0</v>
      </c>
      <c r="RT20" s="326">
        <v>0</v>
      </c>
      <c r="RU20" s="326">
        <v>0</v>
      </c>
      <c r="RV20" s="327">
        <v>0</v>
      </c>
      <c r="RW20" s="326">
        <v>0</v>
      </c>
      <c r="RX20" s="326">
        <v>0</v>
      </c>
      <c r="RY20" s="327">
        <v>0</v>
      </c>
      <c r="RZ20" s="326">
        <v>0</v>
      </c>
      <c r="SA20" s="326">
        <v>0</v>
      </c>
      <c r="SB20" s="327">
        <v>0</v>
      </c>
      <c r="SC20" s="326">
        <v>0</v>
      </c>
      <c r="SD20" s="326">
        <v>0</v>
      </c>
      <c r="SE20" s="327">
        <v>0</v>
      </c>
      <c r="SF20" s="326">
        <v>0</v>
      </c>
      <c r="SG20" s="326">
        <v>0</v>
      </c>
      <c r="SH20" s="327">
        <v>0</v>
      </c>
      <c r="SI20" s="326">
        <v>0</v>
      </c>
      <c r="SJ20" s="326">
        <v>0</v>
      </c>
      <c r="SK20" s="327">
        <v>0</v>
      </c>
      <c r="SL20" s="326">
        <v>0</v>
      </c>
      <c r="SM20" s="326">
        <v>0</v>
      </c>
      <c r="SN20" s="327">
        <v>0</v>
      </c>
      <c r="SO20" s="326">
        <v>0</v>
      </c>
      <c r="SP20" s="326">
        <v>0</v>
      </c>
      <c r="SQ20" s="327">
        <v>0</v>
      </c>
      <c r="SR20" s="326">
        <v>0</v>
      </c>
      <c r="SS20" s="326">
        <v>0</v>
      </c>
      <c r="ST20" s="327">
        <v>0</v>
      </c>
      <c r="SU20" s="326">
        <v>0</v>
      </c>
      <c r="SV20" s="326">
        <v>0</v>
      </c>
      <c r="SW20" s="327">
        <v>0</v>
      </c>
      <c r="SX20" s="326">
        <v>0</v>
      </c>
      <c r="SY20" s="326">
        <v>0</v>
      </c>
      <c r="SZ20" s="327">
        <v>0</v>
      </c>
      <c r="TA20" s="326">
        <v>0</v>
      </c>
      <c r="TB20" s="326">
        <v>0</v>
      </c>
      <c r="TC20" s="327">
        <v>0</v>
      </c>
      <c r="TD20" s="326">
        <v>0</v>
      </c>
      <c r="TE20" s="326">
        <v>0</v>
      </c>
      <c r="TF20" s="327">
        <v>0</v>
      </c>
      <c r="TG20" s="326">
        <v>0</v>
      </c>
      <c r="TH20" s="326">
        <v>0</v>
      </c>
      <c r="TI20" s="327">
        <v>0</v>
      </c>
      <c r="TJ20" s="326">
        <v>0</v>
      </c>
      <c r="TK20" s="326">
        <v>0</v>
      </c>
      <c r="TL20" s="327">
        <v>0</v>
      </c>
      <c r="TM20" s="326">
        <v>0</v>
      </c>
      <c r="TN20" s="326">
        <v>0</v>
      </c>
      <c r="TO20" s="327">
        <v>0</v>
      </c>
      <c r="TP20" s="326">
        <v>0</v>
      </c>
      <c r="TQ20" s="326">
        <v>0</v>
      </c>
      <c r="TR20" s="327">
        <v>0</v>
      </c>
      <c r="TS20" s="326">
        <v>0</v>
      </c>
      <c r="TT20" s="326">
        <v>0</v>
      </c>
      <c r="TU20" s="327">
        <v>0</v>
      </c>
      <c r="TV20" s="326">
        <v>0</v>
      </c>
      <c r="TW20" s="326">
        <v>0</v>
      </c>
      <c r="TX20" s="327">
        <v>0</v>
      </c>
      <c r="TY20" s="326">
        <v>0</v>
      </c>
      <c r="TZ20" s="326">
        <v>0</v>
      </c>
      <c r="UA20" s="327">
        <v>0</v>
      </c>
      <c r="UB20" s="326">
        <v>0</v>
      </c>
      <c r="UC20" s="326">
        <v>0</v>
      </c>
      <c r="UD20" s="327">
        <v>0</v>
      </c>
      <c r="UE20" s="326">
        <v>0</v>
      </c>
      <c r="UF20" s="326">
        <v>0</v>
      </c>
      <c r="UG20" s="327">
        <v>0</v>
      </c>
      <c r="UH20" s="326">
        <v>0</v>
      </c>
      <c r="UI20" s="326">
        <v>0</v>
      </c>
      <c r="UJ20" s="327">
        <v>0</v>
      </c>
      <c r="UK20" s="326">
        <v>0</v>
      </c>
      <c r="UL20" s="326">
        <v>0</v>
      </c>
      <c r="UM20" s="327">
        <v>0</v>
      </c>
      <c r="UN20" s="326">
        <v>0</v>
      </c>
      <c r="UO20" s="326">
        <v>0</v>
      </c>
      <c r="UP20" s="327">
        <v>0</v>
      </c>
      <c r="UQ20" s="326">
        <v>0</v>
      </c>
      <c r="UR20" s="326">
        <v>0</v>
      </c>
      <c r="US20" s="327">
        <v>0</v>
      </c>
      <c r="UT20" s="326">
        <v>0</v>
      </c>
      <c r="UU20" s="326">
        <v>0</v>
      </c>
      <c r="UV20" s="327">
        <v>0</v>
      </c>
      <c r="UW20" s="326">
        <v>0</v>
      </c>
      <c r="UX20" s="326">
        <v>0</v>
      </c>
      <c r="UY20" s="327">
        <v>0</v>
      </c>
      <c r="UZ20" s="326">
        <v>0</v>
      </c>
      <c r="VA20" s="326">
        <v>0</v>
      </c>
      <c r="VB20" s="327">
        <v>0</v>
      </c>
      <c r="VC20" s="326">
        <v>0</v>
      </c>
      <c r="VD20" s="326">
        <v>0</v>
      </c>
      <c r="VE20" s="327">
        <v>0</v>
      </c>
      <c r="VF20" s="326">
        <v>0</v>
      </c>
      <c r="VG20" s="326">
        <v>0</v>
      </c>
      <c r="VH20" s="327">
        <v>0</v>
      </c>
      <c r="VI20" s="326">
        <v>0</v>
      </c>
      <c r="VJ20" s="326">
        <v>0</v>
      </c>
      <c r="VK20" s="327">
        <v>0</v>
      </c>
      <c r="VL20" s="326">
        <v>0</v>
      </c>
      <c r="VM20" s="326">
        <v>0</v>
      </c>
      <c r="VN20" s="328">
        <v>0</v>
      </c>
      <c r="VO20" s="323"/>
    </row>
    <row r="21" spans="1:587">
      <c r="A21" s="180" t="s">
        <v>69</v>
      </c>
      <c r="B21" s="326">
        <v>36450.610999999997</v>
      </c>
      <c r="C21" s="326">
        <v>24344.858</v>
      </c>
      <c r="D21" s="327">
        <v>0.497261187557553</v>
      </c>
      <c r="E21" s="326">
        <v>293385.6715</v>
      </c>
      <c r="F21" s="326">
        <v>288642.46299999999</v>
      </c>
      <c r="G21" s="327">
        <v>1.6432816054510999E-2</v>
      </c>
      <c r="H21" s="326">
        <v>737713.87</v>
      </c>
      <c r="I21" s="326">
        <v>755307.71349999995</v>
      </c>
      <c r="J21" s="327">
        <v>-2.32936102538558E-2</v>
      </c>
      <c r="K21" s="326">
        <v>62621.202499999999</v>
      </c>
      <c r="L21" s="326">
        <v>50806.421000000002</v>
      </c>
      <c r="M21" s="327">
        <v>0.232545045831904</v>
      </c>
      <c r="N21" s="326">
        <v>356006.87400000001</v>
      </c>
      <c r="O21" s="326">
        <v>339448.88400000002</v>
      </c>
      <c r="P21" s="327">
        <v>4.8779037965551199E-2</v>
      </c>
      <c r="Q21" s="326">
        <v>749528.65150000004</v>
      </c>
      <c r="R21" s="326">
        <v>739127.83750000002</v>
      </c>
      <c r="S21" s="327">
        <v>1.40717389770887E-2</v>
      </c>
      <c r="T21" s="326">
        <v>65608.477499999994</v>
      </c>
      <c r="U21" s="326">
        <v>64813.796999999999</v>
      </c>
      <c r="V21" s="327">
        <v>1.2260977396525499E-2</v>
      </c>
      <c r="W21" s="326">
        <v>421615.35149999999</v>
      </c>
      <c r="X21" s="326">
        <v>404262.68099999998</v>
      </c>
      <c r="Y21" s="327">
        <v>4.29242453374023E-2</v>
      </c>
      <c r="Z21" s="326">
        <v>750323.33200000005</v>
      </c>
      <c r="AA21" s="326">
        <v>735052.26749999996</v>
      </c>
      <c r="AB21" s="327">
        <v>2.0775481112300799E-2</v>
      </c>
      <c r="AC21" s="326">
        <v>66150.597999999998</v>
      </c>
      <c r="AD21" s="326">
        <v>65755.174499999994</v>
      </c>
      <c r="AE21" s="327">
        <v>6.0135723615181696E-3</v>
      </c>
      <c r="AF21" s="326">
        <v>487765.94949999999</v>
      </c>
      <c r="AG21" s="326">
        <v>470017.85550000001</v>
      </c>
      <c r="AH21" s="327">
        <v>3.7760467591427503E-2</v>
      </c>
      <c r="AI21" s="326">
        <v>750718.75549999997</v>
      </c>
      <c r="AJ21" s="326">
        <v>735106.21699999995</v>
      </c>
      <c r="AK21" s="327">
        <v>2.1238479744757802E-2</v>
      </c>
      <c r="AL21" s="326">
        <v>63723.962500000001</v>
      </c>
      <c r="AM21" s="326">
        <v>64739.834999999999</v>
      </c>
      <c r="AN21" s="327">
        <v>-1.5691613980789401E-2</v>
      </c>
      <c r="AO21" s="326">
        <v>551489.91200000001</v>
      </c>
      <c r="AP21" s="326">
        <v>534757.69050000003</v>
      </c>
      <c r="AQ21" s="327">
        <v>3.1289351789135202E-2</v>
      </c>
      <c r="AR21" s="326">
        <v>749702.88300000003</v>
      </c>
      <c r="AS21" s="326">
        <v>737416.61</v>
      </c>
      <c r="AT21" s="327">
        <v>1.66612371261885E-2</v>
      </c>
      <c r="AU21" s="326">
        <v>61976.173000000003</v>
      </c>
      <c r="AV21" s="326">
        <v>66706.254000000001</v>
      </c>
      <c r="AW21" s="327">
        <v>-7.0909108462303999E-2</v>
      </c>
      <c r="AX21" s="326">
        <v>613466.08499999996</v>
      </c>
      <c r="AY21" s="326">
        <v>601463.94449999998</v>
      </c>
      <c r="AZ21" s="327">
        <v>1.99548794399927E-2</v>
      </c>
      <c r="BA21" s="326">
        <v>744972.80200000003</v>
      </c>
      <c r="BB21" s="326">
        <v>737993.46200000006</v>
      </c>
      <c r="BC21" s="327">
        <v>9.4571840529394397E-3</v>
      </c>
      <c r="BD21" s="326">
        <v>60149.876499999998</v>
      </c>
      <c r="BE21" s="326">
        <v>61593.868999999999</v>
      </c>
      <c r="BF21" s="327">
        <v>-2.3443770028474802E-2</v>
      </c>
      <c r="BG21" s="326">
        <v>673615.96149999998</v>
      </c>
      <c r="BH21" s="326">
        <v>663057.81350000005</v>
      </c>
      <c r="BI21" s="327">
        <v>1.5923419926639499E-2</v>
      </c>
      <c r="BJ21" s="326">
        <v>743528.80949999997</v>
      </c>
      <c r="BK21" s="326">
        <v>733029.74100000004</v>
      </c>
      <c r="BL21" s="327">
        <v>1.4322841097384501E-2</v>
      </c>
      <c r="BM21" s="326">
        <v>65337.529000000002</v>
      </c>
      <c r="BN21" s="326">
        <v>69912.847999999998</v>
      </c>
      <c r="BO21" s="327">
        <v>-6.5443178627195897E-2</v>
      </c>
      <c r="BP21" s="326">
        <v>738953.49049999996</v>
      </c>
      <c r="BQ21" s="326">
        <v>732970.66150000005</v>
      </c>
      <c r="BR21" s="327">
        <v>8.1624399368949493E-3</v>
      </c>
      <c r="BS21" s="326">
        <v>738953.49049999996</v>
      </c>
      <c r="BT21" s="326">
        <v>732970.66150000005</v>
      </c>
      <c r="BU21" s="327">
        <v>8.1624399368949493E-3</v>
      </c>
      <c r="BV21" s="326">
        <v>55184.336000000003</v>
      </c>
      <c r="BW21" s="326">
        <v>63503.646000000001</v>
      </c>
      <c r="BX21" s="327">
        <v>-0.13100523393570199</v>
      </c>
      <c r="BY21" s="326">
        <v>55184.336000000003</v>
      </c>
      <c r="BZ21" s="326">
        <v>63503.646000000001</v>
      </c>
      <c r="CA21" s="327">
        <v>-0.13100523393570199</v>
      </c>
      <c r="CB21" s="326">
        <v>730634.18050000002</v>
      </c>
      <c r="CC21" s="326">
        <v>727210.73699999996</v>
      </c>
      <c r="CD21" s="327">
        <v>4.70763607551088E-3</v>
      </c>
      <c r="CE21" s="326">
        <v>55978.3655</v>
      </c>
      <c r="CF21" s="326">
        <v>61891.773000000001</v>
      </c>
      <c r="CG21" s="327">
        <v>-9.55443221831761E-2</v>
      </c>
      <c r="CH21" s="326">
        <v>111162.7015</v>
      </c>
      <c r="CI21" s="326">
        <v>125395.41899999999</v>
      </c>
      <c r="CJ21" s="327">
        <v>-0.113502691035308</v>
      </c>
      <c r="CK21" s="326">
        <v>724720.77300000004</v>
      </c>
      <c r="CL21" s="326">
        <v>726906.82799999998</v>
      </c>
      <c r="CM21" s="327">
        <v>-3.00733865165996E-3</v>
      </c>
      <c r="CN21" s="326">
        <v>51389.567499999997</v>
      </c>
      <c r="CO21" s="326">
        <v>67360.605500000005</v>
      </c>
      <c r="CP21" s="327">
        <v>-0.23709760150537801</v>
      </c>
      <c r="CQ21" s="326">
        <v>162552.269</v>
      </c>
      <c r="CR21" s="326">
        <v>192756.0245</v>
      </c>
      <c r="CS21" s="327">
        <v>-0.15669422306434799</v>
      </c>
      <c r="CT21" s="326">
        <v>708749.73499999999</v>
      </c>
      <c r="CU21" s="326">
        <v>728358.23300000001</v>
      </c>
      <c r="CV21" s="327">
        <v>-2.69215025128988E-2</v>
      </c>
      <c r="CW21" s="326">
        <v>29749.654500000001</v>
      </c>
      <c r="CX21" s="326">
        <v>64179.036</v>
      </c>
      <c r="CY21" s="327">
        <v>-0.53645837715605504</v>
      </c>
      <c r="CZ21" s="326">
        <v>192301.9235</v>
      </c>
      <c r="DA21" s="326">
        <v>256935.06049999999</v>
      </c>
      <c r="DB21" s="327">
        <v>-0.25155436892973199</v>
      </c>
      <c r="DC21" s="326">
        <v>674320.35349999997</v>
      </c>
      <c r="DD21" s="326">
        <v>725608.11699999997</v>
      </c>
      <c r="DE21" s="327">
        <v>-7.0682455582287806E-2</v>
      </c>
      <c r="DF21" s="326">
        <v>30791.228999999999</v>
      </c>
      <c r="DG21" s="326">
        <v>36450.610999999997</v>
      </c>
      <c r="DH21" s="327">
        <v>-0.155261649797859</v>
      </c>
      <c r="DI21" s="326">
        <v>223093.1525</v>
      </c>
      <c r="DJ21" s="326">
        <v>293385.6715</v>
      </c>
      <c r="DK21" s="327">
        <v>-0.23959083836853301</v>
      </c>
      <c r="DL21" s="326">
        <v>668660.97149999999</v>
      </c>
      <c r="DM21" s="326">
        <v>737713.87</v>
      </c>
      <c r="DN21" s="327">
        <v>-9.3603904315910494E-2</v>
      </c>
      <c r="DO21" s="326">
        <v>0</v>
      </c>
      <c r="DP21" s="326">
        <v>0</v>
      </c>
      <c r="DQ21" s="327">
        <v>0</v>
      </c>
      <c r="DR21" s="326">
        <v>0</v>
      </c>
      <c r="DS21" s="326">
        <v>0</v>
      </c>
      <c r="DT21" s="327">
        <v>0</v>
      </c>
      <c r="DU21" s="326">
        <v>0</v>
      </c>
      <c r="DV21" s="326">
        <v>0</v>
      </c>
      <c r="DW21" s="327">
        <v>0</v>
      </c>
      <c r="DX21" s="326">
        <v>0</v>
      </c>
      <c r="DY21" s="326">
        <v>0</v>
      </c>
      <c r="DZ21" s="327">
        <v>0</v>
      </c>
      <c r="EA21" s="326">
        <v>0</v>
      </c>
      <c r="EB21" s="326">
        <v>0</v>
      </c>
      <c r="EC21" s="327">
        <v>0</v>
      </c>
      <c r="ED21" s="326">
        <v>0</v>
      </c>
      <c r="EE21" s="326">
        <v>0</v>
      </c>
      <c r="EF21" s="327">
        <v>0</v>
      </c>
      <c r="EG21" s="326">
        <v>0</v>
      </c>
      <c r="EH21" s="326">
        <v>0</v>
      </c>
      <c r="EI21" s="327">
        <v>0</v>
      </c>
      <c r="EJ21" s="326">
        <v>0</v>
      </c>
      <c r="EK21" s="326">
        <v>0</v>
      </c>
      <c r="EL21" s="327">
        <v>0</v>
      </c>
      <c r="EM21" s="326">
        <v>0</v>
      </c>
      <c r="EN21" s="326">
        <v>0</v>
      </c>
      <c r="EO21" s="327">
        <v>0</v>
      </c>
      <c r="EP21" s="326">
        <v>0</v>
      </c>
      <c r="EQ21" s="326">
        <v>0</v>
      </c>
      <c r="ER21" s="327">
        <v>0</v>
      </c>
      <c r="ES21" s="326">
        <v>0</v>
      </c>
      <c r="ET21" s="326">
        <v>0</v>
      </c>
      <c r="EU21" s="327">
        <v>0</v>
      </c>
      <c r="EV21" s="326">
        <v>0</v>
      </c>
      <c r="EW21" s="326">
        <v>0</v>
      </c>
      <c r="EX21" s="327">
        <v>0</v>
      </c>
      <c r="EY21" s="326">
        <v>0</v>
      </c>
      <c r="EZ21" s="326">
        <v>0</v>
      </c>
      <c r="FA21" s="327">
        <v>0</v>
      </c>
      <c r="FB21" s="326">
        <v>0</v>
      </c>
      <c r="FC21" s="326">
        <v>0</v>
      </c>
      <c r="FD21" s="327">
        <v>0</v>
      </c>
      <c r="FE21" s="326">
        <v>0</v>
      </c>
      <c r="FF21" s="326">
        <v>0</v>
      </c>
      <c r="FG21" s="327">
        <v>0</v>
      </c>
      <c r="FH21" s="326">
        <v>0</v>
      </c>
      <c r="FI21" s="326">
        <v>0</v>
      </c>
      <c r="FJ21" s="327">
        <v>0</v>
      </c>
      <c r="FK21" s="326">
        <v>0</v>
      </c>
      <c r="FL21" s="326">
        <v>0</v>
      </c>
      <c r="FM21" s="327">
        <v>0</v>
      </c>
      <c r="FN21" s="326">
        <v>0</v>
      </c>
      <c r="FO21" s="326">
        <v>0</v>
      </c>
      <c r="FP21" s="327">
        <v>0</v>
      </c>
      <c r="FQ21" s="326">
        <v>0</v>
      </c>
      <c r="FR21" s="326">
        <v>0</v>
      </c>
      <c r="FS21" s="327">
        <v>0</v>
      </c>
      <c r="FT21" s="326">
        <v>0</v>
      </c>
      <c r="FU21" s="326">
        <v>0</v>
      </c>
      <c r="FV21" s="327">
        <v>0</v>
      </c>
      <c r="FW21" s="326">
        <v>0</v>
      </c>
      <c r="FX21" s="326">
        <v>0</v>
      </c>
      <c r="FY21" s="327">
        <v>0</v>
      </c>
      <c r="FZ21" s="326">
        <v>0</v>
      </c>
      <c r="GA21" s="326">
        <v>0</v>
      </c>
      <c r="GB21" s="327">
        <v>0</v>
      </c>
      <c r="GC21" s="326">
        <v>0</v>
      </c>
      <c r="GD21" s="326">
        <v>0</v>
      </c>
      <c r="GE21" s="327">
        <v>0</v>
      </c>
      <c r="GF21" s="326">
        <v>0</v>
      </c>
      <c r="GG21" s="326">
        <v>0</v>
      </c>
      <c r="GH21" s="327">
        <v>0</v>
      </c>
      <c r="GI21" s="326">
        <v>0</v>
      </c>
      <c r="GJ21" s="326">
        <v>0</v>
      </c>
      <c r="GK21" s="327">
        <v>0</v>
      </c>
      <c r="GL21" s="326">
        <v>0</v>
      </c>
      <c r="GM21" s="326">
        <v>0</v>
      </c>
      <c r="GN21" s="327">
        <v>0</v>
      </c>
      <c r="GO21" s="326">
        <v>0</v>
      </c>
      <c r="GP21" s="326">
        <v>0</v>
      </c>
      <c r="GQ21" s="327">
        <v>0</v>
      </c>
      <c r="GR21" s="326">
        <v>0</v>
      </c>
      <c r="GS21" s="326">
        <v>0</v>
      </c>
      <c r="GT21" s="327">
        <v>0</v>
      </c>
      <c r="GU21" s="326">
        <v>0</v>
      </c>
      <c r="GV21" s="326">
        <v>0</v>
      </c>
      <c r="GW21" s="327">
        <v>0</v>
      </c>
      <c r="GX21" s="326">
        <v>0</v>
      </c>
      <c r="GY21" s="326">
        <v>0</v>
      </c>
      <c r="GZ21" s="327">
        <v>0</v>
      </c>
      <c r="HA21" s="326">
        <v>0</v>
      </c>
      <c r="HB21" s="326">
        <v>0</v>
      </c>
      <c r="HC21" s="327">
        <v>0</v>
      </c>
      <c r="HD21" s="326">
        <v>0</v>
      </c>
      <c r="HE21" s="326">
        <v>0</v>
      </c>
      <c r="HF21" s="327">
        <v>0</v>
      </c>
      <c r="HG21" s="326">
        <v>0</v>
      </c>
      <c r="HH21" s="326">
        <v>0</v>
      </c>
      <c r="HI21" s="327">
        <v>0</v>
      </c>
      <c r="HJ21" s="326">
        <v>0</v>
      </c>
      <c r="HK21" s="326">
        <v>0</v>
      </c>
      <c r="HL21" s="327">
        <v>0</v>
      </c>
      <c r="HM21" s="326">
        <v>0</v>
      </c>
      <c r="HN21" s="326">
        <v>0</v>
      </c>
      <c r="HO21" s="327">
        <v>0</v>
      </c>
      <c r="HP21" s="326">
        <v>0</v>
      </c>
      <c r="HQ21" s="326">
        <v>0</v>
      </c>
      <c r="HR21" s="327">
        <v>0</v>
      </c>
      <c r="HS21" s="326">
        <v>0</v>
      </c>
      <c r="HT21" s="326">
        <v>0</v>
      </c>
      <c r="HU21" s="327">
        <v>0</v>
      </c>
      <c r="HV21" s="326">
        <v>0</v>
      </c>
      <c r="HW21" s="326">
        <v>0</v>
      </c>
      <c r="HX21" s="327">
        <v>0</v>
      </c>
      <c r="HY21" s="326">
        <v>0</v>
      </c>
      <c r="HZ21" s="326">
        <v>0</v>
      </c>
      <c r="IA21" s="327">
        <v>0</v>
      </c>
      <c r="IB21" s="326">
        <v>525.83900000000006</v>
      </c>
      <c r="IC21" s="326">
        <v>476.22399999999999</v>
      </c>
      <c r="ID21" s="327">
        <v>0.10418416543475401</v>
      </c>
      <c r="IE21" s="326">
        <v>2563.7044999999998</v>
      </c>
      <c r="IF21" s="326">
        <v>2462.2950000000001</v>
      </c>
      <c r="IG21" s="327">
        <v>4.1184951437581503E-2</v>
      </c>
      <c r="IH21" s="326">
        <v>5448.2484999999997</v>
      </c>
      <c r="II21" s="326">
        <v>5252.0860000000002</v>
      </c>
      <c r="IJ21" s="327">
        <v>3.7349445534593198E-2</v>
      </c>
      <c r="IK21" s="326">
        <v>453.58850000000001</v>
      </c>
      <c r="IL21" s="326">
        <v>420.48149999999998</v>
      </c>
      <c r="IM21" s="327">
        <v>7.8735925361757997E-2</v>
      </c>
      <c r="IN21" s="326">
        <v>3017.2930000000001</v>
      </c>
      <c r="IO21" s="326">
        <v>2882.7764999999999</v>
      </c>
      <c r="IP21" s="327">
        <v>4.6662132843111603E-2</v>
      </c>
      <c r="IQ21" s="326">
        <v>5481.3554999999997</v>
      </c>
      <c r="IR21" s="326">
        <v>5237.8860000000004</v>
      </c>
      <c r="IS21" s="327">
        <v>4.6482397669594E-2</v>
      </c>
      <c r="IT21" s="326">
        <v>426.11700000000002</v>
      </c>
      <c r="IU21" s="326">
        <v>461.947</v>
      </c>
      <c r="IV21" s="327">
        <v>-7.7563010475227595E-2</v>
      </c>
      <c r="IW21" s="326">
        <v>3443.41</v>
      </c>
      <c r="IX21" s="326">
        <v>3344.7235000000001</v>
      </c>
      <c r="IY21" s="327">
        <v>2.9505129497251401E-2</v>
      </c>
      <c r="IZ21" s="326">
        <v>5445.5254999999997</v>
      </c>
      <c r="JA21" s="326">
        <v>5274.2</v>
      </c>
      <c r="JB21" s="327">
        <v>3.24836942095484E-2</v>
      </c>
      <c r="JC21" s="326">
        <v>392.62700000000001</v>
      </c>
      <c r="JD21" s="326">
        <v>470.89150000000001</v>
      </c>
      <c r="JE21" s="327">
        <v>-0.16620495379508901</v>
      </c>
      <c r="JF21" s="326">
        <v>3836.0369999999998</v>
      </c>
      <c r="JG21" s="326">
        <v>3815.6149999999998</v>
      </c>
      <c r="JH21" s="327">
        <v>5.3522171393078303E-3</v>
      </c>
      <c r="JI21" s="326">
        <v>5367.2610000000004</v>
      </c>
      <c r="JJ21" s="326">
        <v>5404.0855000000001</v>
      </c>
      <c r="JK21" s="327">
        <v>-6.8141964075142296E-3</v>
      </c>
      <c r="JL21" s="326">
        <v>369.74200000000002</v>
      </c>
      <c r="JM21" s="326">
        <v>430.50400000000002</v>
      </c>
      <c r="JN21" s="327">
        <v>-0.14114154572315199</v>
      </c>
      <c r="JO21" s="326">
        <v>4205.7790000000005</v>
      </c>
      <c r="JP21" s="326">
        <v>4246.1189999999997</v>
      </c>
      <c r="JQ21" s="327">
        <v>-9.5004402844101297E-3</v>
      </c>
      <c r="JR21" s="326">
        <v>5306.4989999999998</v>
      </c>
      <c r="JS21" s="326">
        <v>5385.7250000000004</v>
      </c>
      <c r="JT21" s="327">
        <v>-1.47103686133251E-2</v>
      </c>
      <c r="JU21" s="326">
        <v>311.85250000000002</v>
      </c>
      <c r="JV21" s="326">
        <v>414.20150000000001</v>
      </c>
      <c r="JW21" s="327">
        <v>-0.24709953971678</v>
      </c>
      <c r="JX21" s="326">
        <v>4517.6315000000004</v>
      </c>
      <c r="JY21" s="326">
        <v>4660.3204999999998</v>
      </c>
      <c r="JZ21" s="327">
        <v>-3.0617851282974898E-2</v>
      </c>
      <c r="KA21" s="326">
        <v>5204.1499999999996</v>
      </c>
      <c r="KB21" s="326">
        <v>5302.6660000000002</v>
      </c>
      <c r="KC21" s="327">
        <v>-1.85785791524491E-2</v>
      </c>
      <c r="KD21" s="326">
        <v>463.25900000000001</v>
      </c>
      <c r="KE21" s="326">
        <v>109.871</v>
      </c>
      <c r="KF21" s="327">
        <v>3.2163901302436502</v>
      </c>
      <c r="KG21" s="326">
        <v>4980.8905000000004</v>
      </c>
      <c r="KH21" s="326">
        <v>4770.1914999999999</v>
      </c>
      <c r="KI21" s="327">
        <v>4.4169924834254699E-2</v>
      </c>
      <c r="KJ21" s="326">
        <v>5557.5379999999996</v>
      </c>
      <c r="KK21" s="326">
        <v>5325.2465000000002</v>
      </c>
      <c r="KL21" s="327">
        <v>4.3620797647582997E-2</v>
      </c>
      <c r="KM21" s="326">
        <v>416.108</v>
      </c>
      <c r="KN21" s="326">
        <v>576.64750000000004</v>
      </c>
      <c r="KO21" s="327">
        <v>-0.27840144975916797</v>
      </c>
      <c r="KP21" s="326">
        <v>5396.9984999999997</v>
      </c>
      <c r="KQ21" s="326">
        <v>5346.8389999999999</v>
      </c>
      <c r="KR21" s="327">
        <v>9.3811502459677093E-3</v>
      </c>
      <c r="KS21" s="326">
        <v>5396.9984999999997</v>
      </c>
      <c r="KT21" s="326">
        <v>5346.8389999999999</v>
      </c>
      <c r="KU21" s="327">
        <v>9.3811502459677093E-3</v>
      </c>
      <c r="KV21" s="326">
        <v>104.48</v>
      </c>
      <c r="KW21" s="326">
        <v>549.42399999999998</v>
      </c>
      <c r="KX21" s="327">
        <v>-0.80983721133405195</v>
      </c>
      <c r="KY21" s="326">
        <v>104.48</v>
      </c>
      <c r="KZ21" s="326">
        <v>549.42399999999998</v>
      </c>
      <c r="LA21" s="327">
        <v>-0.80983721133405195</v>
      </c>
      <c r="LB21" s="326">
        <v>4952.0545000000002</v>
      </c>
      <c r="LC21" s="326">
        <v>5375.1875</v>
      </c>
      <c r="LD21" s="327">
        <v>-7.87196725695615E-2</v>
      </c>
      <c r="LE21" s="326">
        <v>394.33350000000002</v>
      </c>
      <c r="LF21" s="326">
        <v>489.697</v>
      </c>
      <c r="LG21" s="327">
        <v>-0.194739808493824</v>
      </c>
      <c r="LH21" s="326">
        <v>498.81349999999998</v>
      </c>
      <c r="LI21" s="326">
        <v>1039.1210000000001</v>
      </c>
      <c r="LJ21" s="327">
        <v>-0.519965913498043</v>
      </c>
      <c r="LK21" s="326">
        <v>4856.6909999999998</v>
      </c>
      <c r="LL21" s="326">
        <v>5380.4040000000005</v>
      </c>
      <c r="LM21" s="327">
        <v>-9.73371144620368E-2</v>
      </c>
      <c r="LN21" s="326">
        <v>544.75549999999998</v>
      </c>
      <c r="LO21" s="326">
        <v>538.43399999999997</v>
      </c>
      <c r="LP21" s="327">
        <v>1.17405290156268E-2</v>
      </c>
      <c r="LQ21" s="326">
        <v>1043.569</v>
      </c>
      <c r="LR21" s="326">
        <v>1577.5550000000001</v>
      </c>
      <c r="LS21" s="327">
        <v>-0.33848962476744099</v>
      </c>
      <c r="LT21" s="326">
        <v>4863.0124999999998</v>
      </c>
      <c r="LU21" s="326">
        <v>5394.6175000000003</v>
      </c>
      <c r="LV21" s="327">
        <v>-9.8543594610739402E-2</v>
      </c>
      <c r="LW21" s="326">
        <v>481.928</v>
      </c>
      <c r="LX21" s="326">
        <v>460.31049999999999</v>
      </c>
      <c r="LY21" s="327">
        <v>4.6962865283325099E-2</v>
      </c>
      <c r="LZ21" s="326">
        <v>1525.4970000000001</v>
      </c>
      <c r="MA21" s="326">
        <v>2037.8655000000001</v>
      </c>
      <c r="MB21" s="327">
        <v>-0.251424100363837</v>
      </c>
      <c r="MC21" s="326">
        <v>4884.63</v>
      </c>
      <c r="MD21" s="326">
        <v>5398.6334999999999</v>
      </c>
      <c r="ME21" s="327">
        <v>-9.5209926734237393E-2</v>
      </c>
      <c r="MF21" s="326">
        <v>494.11099999999999</v>
      </c>
      <c r="MG21" s="326">
        <v>525.83900000000006</v>
      </c>
      <c r="MH21" s="327">
        <v>-6.0337860067435203E-2</v>
      </c>
      <c r="MI21" s="326">
        <v>2019.6079999999999</v>
      </c>
      <c r="MJ21" s="326">
        <v>2563.7044999999998</v>
      </c>
      <c r="MK21" s="327">
        <v>-0.212230582736817</v>
      </c>
      <c r="ML21" s="326">
        <v>4852.902</v>
      </c>
      <c r="MM21" s="326">
        <v>5448.2484999999997</v>
      </c>
      <c r="MN21" s="327">
        <v>-0.10927300764640201</v>
      </c>
      <c r="MO21" s="326">
        <v>13087.209000000001</v>
      </c>
      <c r="MP21" s="326">
        <v>10524.592000000001</v>
      </c>
      <c r="MQ21" s="327">
        <v>0.243488488674905</v>
      </c>
      <c r="MR21" s="326">
        <v>54047.771000000001</v>
      </c>
      <c r="MS21" s="326">
        <v>44148.561000000002</v>
      </c>
      <c r="MT21" s="327">
        <v>0.22422497530553701</v>
      </c>
      <c r="MU21" s="326">
        <v>145656.95449999999</v>
      </c>
      <c r="MV21" s="326">
        <v>136847.5485</v>
      </c>
      <c r="MW21" s="327">
        <v>6.4373867830010797E-2</v>
      </c>
      <c r="MX21" s="326">
        <v>13341.946</v>
      </c>
      <c r="MY21" s="326">
        <v>14709.154500000001</v>
      </c>
      <c r="MZ21" s="327">
        <v>-9.2949496179403096E-2</v>
      </c>
      <c r="NA21" s="326">
        <v>67389.717000000004</v>
      </c>
      <c r="NB21" s="326">
        <v>58857.715499999998</v>
      </c>
      <c r="NC21" s="327">
        <v>0.144959780166799</v>
      </c>
      <c r="ND21" s="326">
        <v>144289.74600000001</v>
      </c>
      <c r="NE21" s="326">
        <v>137510.01749999999</v>
      </c>
      <c r="NF21" s="327">
        <v>4.9303524377778699E-2</v>
      </c>
      <c r="NG21" s="326">
        <v>14442.4645</v>
      </c>
      <c r="NH21" s="326">
        <v>14429.119000000001</v>
      </c>
      <c r="NI21" s="327">
        <v>9.24900543130835E-4</v>
      </c>
      <c r="NJ21" s="326">
        <v>81832.181500000006</v>
      </c>
      <c r="NK21" s="326">
        <v>73286.834499999997</v>
      </c>
      <c r="NL21" s="327">
        <v>0.116601393119251</v>
      </c>
      <c r="NM21" s="326">
        <v>144303.09150000001</v>
      </c>
      <c r="NN21" s="326">
        <v>137883.34599999999</v>
      </c>
      <c r="NO21" s="327">
        <v>4.6559252340743297E-2</v>
      </c>
      <c r="NP21" s="326">
        <v>12562.136</v>
      </c>
      <c r="NQ21" s="326">
        <v>14961.362499999999</v>
      </c>
      <c r="NR21" s="327">
        <v>-0.16036149782481399</v>
      </c>
      <c r="NS21" s="326">
        <v>94394.317500000005</v>
      </c>
      <c r="NT21" s="326">
        <v>88248.197</v>
      </c>
      <c r="NU21" s="327">
        <v>6.9645847835282201E-2</v>
      </c>
      <c r="NV21" s="326">
        <v>141903.86499999999</v>
      </c>
      <c r="NW21" s="326">
        <v>138519.0355</v>
      </c>
      <c r="NX21" s="327">
        <v>2.4435843693121798E-2</v>
      </c>
      <c r="NY21" s="326">
        <v>13691.565000000001</v>
      </c>
      <c r="NZ21" s="326">
        <v>13453.5695</v>
      </c>
      <c r="OA21" s="327">
        <v>1.7690137922132899E-2</v>
      </c>
      <c r="OB21" s="326">
        <v>108085.88250000001</v>
      </c>
      <c r="OC21" s="326">
        <v>101701.7665</v>
      </c>
      <c r="OD21" s="327">
        <v>6.2772911618993496E-2</v>
      </c>
      <c r="OE21" s="326">
        <v>142141.86050000001</v>
      </c>
      <c r="OF21" s="326">
        <v>136945.98000000001</v>
      </c>
      <c r="OG21" s="327">
        <v>3.7941095459684201E-2</v>
      </c>
      <c r="OH21" s="326">
        <v>14954.476000000001</v>
      </c>
      <c r="OI21" s="326">
        <v>13897.673500000001</v>
      </c>
      <c r="OJ21" s="327">
        <v>7.6041684243049704E-2</v>
      </c>
      <c r="OK21" s="326">
        <v>123040.3585</v>
      </c>
      <c r="OL21" s="326">
        <v>115599.44</v>
      </c>
      <c r="OM21" s="327">
        <v>6.4368118911302702E-2</v>
      </c>
      <c r="ON21" s="326">
        <v>143198.663</v>
      </c>
      <c r="OO21" s="326">
        <v>136860.66399999999</v>
      </c>
      <c r="OP21" s="327">
        <v>4.6309865923199203E-2</v>
      </c>
      <c r="OQ21" s="326">
        <v>13874.806</v>
      </c>
      <c r="OR21" s="326">
        <v>7033.3760000000002</v>
      </c>
      <c r="OS21" s="327">
        <v>0.97270926508123601</v>
      </c>
      <c r="OT21" s="326">
        <v>136915.16450000001</v>
      </c>
      <c r="OU21" s="326">
        <v>122632.81600000001</v>
      </c>
      <c r="OV21" s="327">
        <v>0.11646432794954301</v>
      </c>
      <c r="OW21" s="326">
        <v>150040.09299999999</v>
      </c>
      <c r="OX21" s="326">
        <v>132614.8125</v>
      </c>
      <c r="OY21" s="327">
        <v>0.13139769360228901</v>
      </c>
      <c r="OZ21" s="326">
        <v>8548.0964999999997</v>
      </c>
      <c r="PA21" s="326">
        <v>13124.9285</v>
      </c>
      <c r="PB21" s="327">
        <v>-0.34871290917889602</v>
      </c>
      <c r="PC21" s="326">
        <v>145463.261</v>
      </c>
      <c r="PD21" s="326">
        <v>135757.7445</v>
      </c>
      <c r="PE21" s="327">
        <v>7.1491438928554099E-2</v>
      </c>
      <c r="PF21" s="326">
        <v>145463.261</v>
      </c>
      <c r="PG21" s="326">
        <v>135757.7445</v>
      </c>
      <c r="PH21" s="327">
        <v>7.1491438928554099E-2</v>
      </c>
      <c r="PI21" s="326">
        <v>9261.9230000000007</v>
      </c>
      <c r="PJ21" s="326">
        <v>9560.5395000000008</v>
      </c>
      <c r="PK21" s="327">
        <v>-3.1234272919431001E-2</v>
      </c>
      <c r="PL21" s="326">
        <v>9261.9230000000007</v>
      </c>
      <c r="PM21" s="326">
        <v>9560.5395000000008</v>
      </c>
      <c r="PN21" s="327">
        <v>-3.1234272919431001E-2</v>
      </c>
      <c r="PO21" s="326">
        <v>145164.64449999999</v>
      </c>
      <c r="PP21" s="326">
        <v>137836.85949999999</v>
      </c>
      <c r="PQ21" s="327">
        <v>5.3162739100276801E-2</v>
      </c>
      <c r="PR21" s="326">
        <v>6095.5330000000004</v>
      </c>
      <c r="PS21" s="326">
        <v>6860.0294999999996</v>
      </c>
      <c r="PT21" s="327">
        <v>-0.11144215925019001</v>
      </c>
      <c r="PU21" s="326">
        <v>15357.456</v>
      </c>
      <c r="PV21" s="326">
        <v>16420.569</v>
      </c>
      <c r="PW21" s="327">
        <v>-6.4742762568093706E-2</v>
      </c>
      <c r="PX21" s="326">
        <v>144400.14799999999</v>
      </c>
      <c r="PY21" s="326">
        <v>140240.9345</v>
      </c>
      <c r="PZ21" s="327">
        <v>2.9657628244055802E-2</v>
      </c>
      <c r="QA21" s="326">
        <v>10531.687</v>
      </c>
      <c r="QB21" s="326">
        <v>11083.6625</v>
      </c>
      <c r="QC21" s="327">
        <v>-4.9800821704919299E-2</v>
      </c>
      <c r="QD21" s="326">
        <v>25889.143</v>
      </c>
      <c r="QE21" s="326">
        <v>27504.231500000002</v>
      </c>
      <c r="QF21" s="327">
        <v>-5.8721455278617801E-2</v>
      </c>
      <c r="QG21" s="326">
        <v>143848.17249999999</v>
      </c>
      <c r="QH21" s="326">
        <v>140124.74549999999</v>
      </c>
      <c r="QI21" s="327">
        <v>2.6572230241802601E-2</v>
      </c>
      <c r="QJ21" s="326">
        <v>4815.29</v>
      </c>
      <c r="QK21" s="326">
        <v>13456.3305</v>
      </c>
      <c r="QL21" s="327">
        <v>-0.64215430053535005</v>
      </c>
      <c r="QM21" s="326">
        <v>30704.433000000001</v>
      </c>
      <c r="QN21" s="326">
        <v>40960.561999999998</v>
      </c>
      <c r="QO21" s="327">
        <v>-0.25039033888255702</v>
      </c>
      <c r="QP21" s="326">
        <v>135207.13200000001</v>
      </c>
      <c r="QQ21" s="326">
        <v>143094.33749999999</v>
      </c>
      <c r="QR21" s="327">
        <v>-5.5118921110347802E-2</v>
      </c>
      <c r="QS21" s="326">
        <v>5365.5940000000001</v>
      </c>
      <c r="QT21" s="326">
        <v>13087.209000000001</v>
      </c>
      <c r="QU21" s="327">
        <v>-0.59001235481147996</v>
      </c>
      <c r="QV21" s="326">
        <v>36070.027000000002</v>
      </c>
      <c r="QW21" s="326">
        <v>54047.771000000001</v>
      </c>
      <c r="QX21" s="327">
        <v>-0.33262692738984601</v>
      </c>
      <c r="QY21" s="326">
        <v>127485.51700000001</v>
      </c>
      <c r="QZ21" s="326">
        <v>145656.95449999999</v>
      </c>
      <c r="RA21" s="327">
        <v>-0.124755028432233</v>
      </c>
      <c r="RB21" s="326">
        <v>0</v>
      </c>
      <c r="RC21" s="326">
        <v>0</v>
      </c>
      <c r="RD21" s="327">
        <v>0</v>
      </c>
      <c r="RE21" s="326">
        <v>0</v>
      </c>
      <c r="RF21" s="326">
        <v>0</v>
      </c>
      <c r="RG21" s="327">
        <v>0</v>
      </c>
      <c r="RH21" s="326">
        <v>0</v>
      </c>
      <c r="RI21" s="326">
        <v>0</v>
      </c>
      <c r="RJ21" s="327">
        <v>0</v>
      </c>
      <c r="RK21" s="326">
        <v>0</v>
      </c>
      <c r="RL21" s="326">
        <v>0</v>
      </c>
      <c r="RM21" s="327">
        <v>0</v>
      </c>
      <c r="RN21" s="326">
        <v>0</v>
      </c>
      <c r="RO21" s="326">
        <v>0</v>
      </c>
      <c r="RP21" s="327">
        <v>0</v>
      </c>
      <c r="RQ21" s="326">
        <v>0</v>
      </c>
      <c r="RR21" s="326">
        <v>0</v>
      </c>
      <c r="RS21" s="327">
        <v>0</v>
      </c>
      <c r="RT21" s="326">
        <v>0</v>
      </c>
      <c r="RU21" s="326">
        <v>0</v>
      </c>
      <c r="RV21" s="327">
        <v>0</v>
      </c>
      <c r="RW21" s="326">
        <v>0</v>
      </c>
      <c r="RX21" s="326">
        <v>0</v>
      </c>
      <c r="RY21" s="327">
        <v>0</v>
      </c>
      <c r="RZ21" s="326">
        <v>0</v>
      </c>
      <c r="SA21" s="326">
        <v>0</v>
      </c>
      <c r="SB21" s="327">
        <v>0</v>
      </c>
      <c r="SC21" s="326">
        <v>0</v>
      </c>
      <c r="SD21" s="326">
        <v>0</v>
      </c>
      <c r="SE21" s="327">
        <v>0</v>
      </c>
      <c r="SF21" s="326">
        <v>0</v>
      </c>
      <c r="SG21" s="326">
        <v>0</v>
      </c>
      <c r="SH21" s="327">
        <v>0</v>
      </c>
      <c r="SI21" s="326">
        <v>0</v>
      </c>
      <c r="SJ21" s="326">
        <v>0</v>
      </c>
      <c r="SK21" s="327">
        <v>0</v>
      </c>
      <c r="SL21" s="326">
        <v>0</v>
      </c>
      <c r="SM21" s="326">
        <v>0</v>
      </c>
      <c r="SN21" s="327">
        <v>0</v>
      </c>
      <c r="SO21" s="326">
        <v>0</v>
      </c>
      <c r="SP21" s="326">
        <v>0</v>
      </c>
      <c r="SQ21" s="327">
        <v>0</v>
      </c>
      <c r="SR21" s="326">
        <v>0</v>
      </c>
      <c r="SS21" s="326">
        <v>0</v>
      </c>
      <c r="ST21" s="327">
        <v>0</v>
      </c>
      <c r="SU21" s="326">
        <v>0</v>
      </c>
      <c r="SV21" s="326">
        <v>0</v>
      </c>
      <c r="SW21" s="327">
        <v>0</v>
      </c>
      <c r="SX21" s="326">
        <v>0</v>
      </c>
      <c r="SY21" s="326">
        <v>0</v>
      </c>
      <c r="SZ21" s="327">
        <v>0</v>
      </c>
      <c r="TA21" s="326">
        <v>0</v>
      </c>
      <c r="TB21" s="326">
        <v>0</v>
      </c>
      <c r="TC21" s="327">
        <v>0</v>
      </c>
      <c r="TD21" s="326">
        <v>0</v>
      </c>
      <c r="TE21" s="326">
        <v>0</v>
      </c>
      <c r="TF21" s="327">
        <v>0</v>
      </c>
      <c r="TG21" s="326">
        <v>0</v>
      </c>
      <c r="TH21" s="326">
        <v>0</v>
      </c>
      <c r="TI21" s="327">
        <v>0</v>
      </c>
      <c r="TJ21" s="326">
        <v>0</v>
      </c>
      <c r="TK21" s="326">
        <v>0</v>
      </c>
      <c r="TL21" s="327">
        <v>0</v>
      </c>
      <c r="TM21" s="326">
        <v>0</v>
      </c>
      <c r="TN21" s="326">
        <v>0</v>
      </c>
      <c r="TO21" s="327">
        <v>0</v>
      </c>
      <c r="TP21" s="326">
        <v>0</v>
      </c>
      <c r="TQ21" s="326">
        <v>0</v>
      </c>
      <c r="TR21" s="327">
        <v>0</v>
      </c>
      <c r="TS21" s="326">
        <v>0</v>
      </c>
      <c r="TT21" s="326">
        <v>0</v>
      </c>
      <c r="TU21" s="327">
        <v>0</v>
      </c>
      <c r="TV21" s="326">
        <v>0</v>
      </c>
      <c r="TW21" s="326">
        <v>0</v>
      </c>
      <c r="TX21" s="327">
        <v>0</v>
      </c>
      <c r="TY21" s="326">
        <v>0</v>
      </c>
      <c r="TZ21" s="326">
        <v>0</v>
      </c>
      <c r="UA21" s="327">
        <v>0</v>
      </c>
      <c r="UB21" s="326">
        <v>0</v>
      </c>
      <c r="UC21" s="326">
        <v>0</v>
      </c>
      <c r="UD21" s="327">
        <v>0</v>
      </c>
      <c r="UE21" s="326">
        <v>0</v>
      </c>
      <c r="UF21" s="326">
        <v>0</v>
      </c>
      <c r="UG21" s="327">
        <v>0</v>
      </c>
      <c r="UH21" s="326">
        <v>0</v>
      </c>
      <c r="UI21" s="326">
        <v>0</v>
      </c>
      <c r="UJ21" s="327">
        <v>0</v>
      </c>
      <c r="UK21" s="326">
        <v>0</v>
      </c>
      <c r="UL21" s="326">
        <v>0</v>
      </c>
      <c r="UM21" s="327">
        <v>0</v>
      </c>
      <c r="UN21" s="326">
        <v>0</v>
      </c>
      <c r="UO21" s="326">
        <v>0</v>
      </c>
      <c r="UP21" s="327">
        <v>0</v>
      </c>
      <c r="UQ21" s="326">
        <v>0</v>
      </c>
      <c r="UR21" s="326">
        <v>0</v>
      </c>
      <c r="US21" s="327">
        <v>0</v>
      </c>
      <c r="UT21" s="326">
        <v>0</v>
      </c>
      <c r="UU21" s="326">
        <v>0</v>
      </c>
      <c r="UV21" s="327">
        <v>0</v>
      </c>
      <c r="UW21" s="326">
        <v>0</v>
      </c>
      <c r="UX21" s="326">
        <v>0</v>
      </c>
      <c r="UY21" s="327">
        <v>0</v>
      </c>
      <c r="UZ21" s="326">
        <v>0</v>
      </c>
      <c r="VA21" s="326">
        <v>0</v>
      </c>
      <c r="VB21" s="327">
        <v>0</v>
      </c>
      <c r="VC21" s="326">
        <v>0</v>
      </c>
      <c r="VD21" s="326">
        <v>0</v>
      </c>
      <c r="VE21" s="327">
        <v>0</v>
      </c>
      <c r="VF21" s="326">
        <v>0</v>
      </c>
      <c r="VG21" s="326">
        <v>0</v>
      </c>
      <c r="VH21" s="327">
        <v>0</v>
      </c>
      <c r="VI21" s="326">
        <v>0</v>
      </c>
      <c r="VJ21" s="326">
        <v>0</v>
      </c>
      <c r="VK21" s="327">
        <v>0</v>
      </c>
      <c r="VL21" s="326">
        <v>0</v>
      </c>
      <c r="VM21" s="326">
        <v>0</v>
      </c>
      <c r="VN21" s="328">
        <v>0</v>
      </c>
      <c r="VO21" s="323"/>
    </row>
    <row r="22" spans="1:587">
      <c r="A22" s="180" t="s">
        <v>70</v>
      </c>
      <c r="B22" s="326">
        <v>154682.19</v>
      </c>
      <c r="C22" s="326">
        <v>137027.33100000001</v>
      </c>
      <c r="D22" s="327">
        <v>0.12884188045668099</v>
      </c>
      <c r="E22" s="326">
        <v>908148.61250000005</v>
      </c>
      <c r="F22" s="326">
        <v>950835.63500000001</v>
      </c>
      <c r="G22" s="327">
        <v>-4.4894218231524299E-2</v>
      </c>
      <c r="H22" s="326">
        <v>2251171.1800000002</v>
      </c>
      <c r="I22" s="326">
        <v>2444839.9585000002</v>
      </c>
      <c r="J22" s="327">
        <v>-7.9215319524973293E-2</v>
      </c>
      <c r="K22" s="326">
        <v>156894.50450000001</v>
      </c>
      <c r="L22" s="326">
        <v>175412.79500000001</v>
      </c>
      <c r="M22" s="327">
        <v>-0.105569781839461</v>
      </c>
      <c r="N22" s="326">
        <v>1065043.1170000001</v>
      </c>
      <c r="O22" s="326">
        <v>1126248.43</v>
      </c>
      <c r="P22" s="327">
        <v>-5.4344415823070098E-2</v>
      </c>
      <c r="Q22" s="326">
        <v>2232652.8895</v>
      </c>
      <c r="R22" s="326">
        <v>2408891.0945000001</v>
      </c>
      <c r="S22" s="327">
        <v>-7.3161549479089594E-2</v>
      </c>
      <c r="T22" s="326">
        <v>161307.62650000001</v>
      </c>
      <c r="U22" s="326">
        <v>199575.432</v>
      </c>
      <c r="V22" s="327">
        <v>-0.191746073735168</v>
      </c>
      <c r="W22" s="326">
        <v>1226350.7435000001</v>
      </c>
      <c r="X22" s="326">
        <v>1325823.862</v>
      </c>
      <c r="Y22" s="327">
        <v>-7.5027400962557195E-2</v>
      </c>
      <c r="Z22" s="326">
        <v>2194385.0839999998</v>
      </c>
      <c r="AA22" s="326">
        <v>2407838.4105000002</v>
      </c>
      <c r="AB22" s="327">
        <v>-8.8649356854339598E-2</v>
      </c>
      <c r="AC22" s="326">
        <v>182311.13699999999</v>
      </c>
      <c r="AD22" s="326">
        <v>194658.5925</v>
      </c>
      <c r="AE22" s="327">
        <v>-6.3431340694606195E-2</v>
      </c>
      <c r="AF22" s="326">
        <v>1408661.8805</v>
      </c>
      <c r="AG22" s="326">
        <v>1520482.4545</v>
      </c>
      <c r="AH22" s="327">
        <v>-7.3542824298338499E-2</v>
      </c>
      <c r="AI22" s="326">
        <v>2182037.6285000001</v>
      </c>
      <c r="AJ22" s="326">
        <v>2387262.2089999998</v>
      </c>
      <c r="AK22" s="327">
        <v>-8.5966501595971204E-2</v>
      </c>
      <c r="AL22" s="326">
        <v>188016.92749999999</v>
      </c>
      <c r="AM22" s="326">
        <v>189020.595</v>
      </c>
      <c r="AN22" s="327">
        <v>-5.3098314498481501E-3</v>
      </c>
      <c r="AO22" s="326">
        <v>1596678.808</v>
      </c>
      <c r="AP22" s="326">
        <v>1709503.0495</v>
      </c>
      <c r="AQ22" s="327">
        <v>-6.5998268638946894E-2</v>
      </c>
      <c r="AR22" s="326">
        <v>2181033.9610000001</v>
      </c>
      <c r="AS22" s="326">
        <v>2362967.3199999998</v>
      </c>
      <c r="AT22" s="327">
        <v>-7.6993599302084201E-2</v>
      </c>
      <c r="AU22" s="326">
        <v>169376.19899999999</v>
      </c>
      <c r="AV22" s="326">
        <v>201645.288</v>
      </c>
      <c r="AW22" s="327">
        <v>-0.160028976228792</v>
      </c>
      <c r="AX22" s="326">
        <v>1766055.007</v>
      </c>
      <c r="AY22" s="326">
        <v>1911148.3374999999</v>
      </c>
      <c r="AZ22" s="327">
        <v>-7.5919449920773097E-2</v>
      </c>
      <c r="BA22" s="326">
        <v>2148764.872</v>
      </c>
      <c r="BB22" s="326">
        <v>2336200.4130000002</v>
      </c>
      <c r="BC22" s="327">
        <v>-8.0230933937429999E-2</v>
      </c>
      <c r="BD22" s="326">
        <v>144583.38250000001</v>
      </c>
      <c r="BE22" s="326">
        <v>191949.05</v>
      </c>
      <c r="BF22" s="327">
        <v>-0.246761666702701</v>
      </c>
      <c r="BG22" s="326">
        <v>1910638.3895</v>
      </c>
      <c r="BH22" s="326">
        <v>2103097.3875000002</v>
      </c>
      <c r="BI22" s="327">
        <v>-9.1512166361815805E-2</v>
      </c>
      <c r="BJ22" s="326">
        <v>2101399.2045</v>
      </c>
      <c r="BK22" s="326">
        <v>2321624.202</v>
      </c>
      <c r="BL22" s="327">
        <v>-9.4858158917487001E-2</v>
      </c>
      <c r="BM22" s="326">
        <v>160992.47</v>
      </c>
      <c r="BN22" s="326">
        <v>190760.815</v>
      </c>
      <c r="BO22" s="327">
        <v>-0.15605062811248699</v>
      </c>
      <c r="BP22" s="326">
        <v>2071630.8595</v>
      </c>
      <c r="BQ22" s="326">
        <v>2293858.2025000001</v>
      </c>
      <c r="BR22" s="327">
        <v>-9.6879285196356801E-2</v>
      </c>
      <c r="BS22" s="326">
        <v>2071630.8595</v>
      </c>
      <c r="BT22" s="326">
        <v>2293858.2025000001</v>
      </c>
      <c r="BU22" s="327">
        <v>-9.6879285196356801E-2</v>
      </c>
      <c r="BV22" s="326">
        <v>157976.601</v>
      </c>
      <c r="BW22" s="326">
        <v>196595.054</v>
      </c>
      <c r="BX22" s="327">
        <v>-0.19643654412587599</v>
      </c>
      <c r="BY22" s="326">
        <v>157976.601</v>
      </c>
      <c r="BZ22" s="326">
        <v>196595.054</v>
      </c>
      <c r="CA22" s="327">
        <v>-0.19643654412587599</v>
      </c>
      <c r="CB22" s="326">
        <v>2033012.4065</v>
      </c>
      <c r="CC22" s="326">
        <v>2263881.6940000001</v>
      </c>
      <c r="CD22" s="327">
        <v>-0.101979395880923</v>
      </c>
      <c r="CE22" s="326">
        <v>163545.4105</v>
      </c>
      <c r="CF22" s="326">
        <v>180749.24400000001</v>
      </c>
      <c r="CG22" s="327">
        <v>-9.5180666426466498E-2</v>
      </c>
      <c r="CH22" s="326">
        <v>321522.01150000002</v>
      </c>
      <c r="CI22" s="326">
        <v>377344.29800000001</v>
      </c>
      <c r="CJ22" s="327">
        <v>-0.147934623090555</v>
      </c>
      <c r="CK22" s="326">
        <v>2015808.5730000001</v>
      </c>
      <c r="CL22" s="326">
        <v>2240420.85</v>
      </c>
      <c r="CM22" s="327">
        <v>-0.100254502184266</v>
      </c>
      <c r="CN22" s="326">
        <v>166066.3235</v>
      </c>
      <c r="CO22" s="326">
        <v>200779.5105</v>
      </c>
      <c r="CP22" s="327">
        <v>-0.17289207904508799</v>
      </c>
      <c r="CQ22" s="326">
        <v>487588.33500000002</v>
      </c>
      <c r="CR22" s="326">
        <v>578123.80850000004</v>
      </c>
      <c r="CS22" s="327">
        <v>-0.15660222286105699</v>
      </c>
      <c r="CT22" s="326">
        <v>1981095.3859999999</v>
      </c>
      <c r="CU22" s="326">
        <v>2225804.8820000002</v>
      </c>
      <c r="CV22" s="327">
        <v>-0.109942025008102</v>
      </c>
      <c r="CW22" s="326">
        <v>133880.0595</v>
      </c>
      <c r="CX22" s="326">
        <v>175342.614</v>
      </c>
      <c r="CY22" s="327">
        <v>-0.23646593120825701</v>
      </c>
      <c r="CZ22" s="326">
        <v>621468.39450000005</v>
      </c>
      <c r="DA22" s="326">
        <v>753466.42249999999</v>
      </c>
      <c r="DB22" s="327">
        <v>-0.17518767135240201</v>
      </c>
      <c r="DC22" s="326">
        <v>1939632.8315000001</v>
      </c>
      <c r="DD22" s="326">
        <v>2233516.321</v>
      </c>
      <c r="DE22" s="327">
        <v>-0.131578841281277</v>
      </c>
      <c r="DF22" s="326">
        <v>139503.08600000001</v>
      </c>
      <c r="DG22" s="326">
        <v>154682.19</v>
      </c>
      <c r="DH22" s="327">
        <v>-9.8130909576597203E-2</v>
      </c>
      <c r="DI22" s="326">
        <v>760971.48049999995</v>
      </c>
      <c r="DJ22" s="326">
        <v>908148.61250000005</v>
      </c>
      <c r="DK22" s="327">
        <v>-0.16206282757493101</v>
      </c>
      <c r="DL22" s="326">
        <v>1924453.7275</v>
      </c>
      <c r="DM22" s="326">
        <v>2251171.1800000002</v>
      </c>
      <c r="DN22" s="327">
        <v>-0.14513221180274699</v>
      </c>
      <c r="DO22" s="326">
        <v>0</v>
      </c>
      <c r="DP22" s="326">
        <v>0</v>
      </c>
      <c r="DQ22" s="327">
        <v>0</v>
      </c>
      <c r="DR22" s="326">
        <v>0</v>
      </c>
      <c r="DS22" s="326">
        <v>0</v>
      </c>
      <c r="DT22" s="327">
        <v>0</v>
      </c>
      <c r="DU22" s="326">
        <v>0</v>
      </c>
      <c r="DV22" s="326">
        <v>0</v>
      </c>
      <c r="DW22" s="327">
        <v>0</v>
      </c>
      <c r="DX22" s="326">
        <v>0</v>
      </c>
      <c r="DY22" s="326">
        <v>0</v>
      </c>
      <c r="DZ22" s="327">
        <v>0</v>
      </c>
      <c r="EA22" s="326">
        <v>0</v>
      </c>
      <c r="EB22" s="326">
        <v>0</v>
      </c>
      <c r="EC22" s="327">
        <v>0</v>
      </c>
      <c r="ED22" s="326">
        <v>0</v>
      </c>
      <c r="EE22" s="326">
        <v>0</v>
      </c>
      <c r="EF22" s="327">
        <v>0</v>
      </c>
      <c r="EG22" s="326">
        <v>0</v>
      </c>
      <c r="EH22" s="326">
        <v>0</v>
      </c>
      <c r="EI22" s="327">
        <v>0</v>
      </c>
      <c r="EJ22" s="326">
        <v>0</v>
      </c>
      <c r="EK22" s="326">
        <v>0</v>
      </c>
      <c r="EL22" s="327">
        <v>0</v>
      </c>
      <c r="EM22" s="326">
        <v>0</v>
      </c>
      <c r="EN22" s="326">
        <v>0</v>
      </c>
      <c r="EO22" s="327">
        <v>0</v>
      </c>
      <c r="EP22" s="326">
        <v>0</v>
      </c>
      <c r="EQ22" s="326">
        <v>0</v>
      </c>
      <c r="ER22" s="327">
        <v>0</v>
      </c>
      <c r="ES22" s="326">
        <v>0</v>
      </c>
      <c r="ET22" s="326">
        <v>0</v>
      </c>
      <c r="EU22" s="327">
        <v>0</v>
      </c>
      <c r="EV22" s="326">
        <v>0</v>
      </c>
      <c r="EW22" s="326">
        <v>0</v>
      </c>
      <c r="EX22" s="327">
        <v>0</v>
      </c>
      <c r="EY22" s="326">
        <v>0</v>
      </c>
      <c r="EZ22" s="326">
        <v>0</v>
      </c>
      <c r="FA22" s="327">
        <v>0</v>
      </c>
      <c r="FB22" s="326">
        <v>0</v>
      </c>
      <c r="FC22" s="326">
        <v>0</v>
      </c>
      <c r="FD22" s="327">
        <v>0</v>
      </c>
      <c r="FE22" s="326">
        <v>0</v>
      </c>
      <c r="FF22" s="326">
        <v>0</v>
      </c>
      <c r="FG22" s="327">
        <v>0</v>
      </c>
      <c r="FH22" s="326">
        <v>0</v>
      </c>
      <c r="FI22" s="326">
        <v>0</v>
      </c>
      <c r="FJ22" s="327">
        <v>0</v>
      </c>
      <c r="FK22" s="326">
        <v>0</v>
      </c>
      <c r="FL22" s="326">
        <v>0</v>
      </c>
      <c r="FM22" s="327">
        <v>0</v>
      </c>
      <c r="FN22" s="326">
        <v>0</v>
      </c>
      <c r="FO22" s="326">
        <v>0</v>
      </c>
      <c r="FP22" s="327">
        <v>0</v>
      </c>
      <c r="FQ22" s="326">
        <v>0</v>
      </c>
      <c r="FR22" s="326">
        <v>0</v>
      </c>
      <c r="FS22" s="327">
        <v>0</v>
      </c>
      <c r="FT22" s="326">
        <v>0</v>
      </c>
      <c r="FU22" s="326">
        <v>0</v>
      </c>
      <c r="FV22" s="327">
        <v>0</v>
      </c>
      <c r="FW22" s="326">
        <v>0</v>
      </c>
      <c r="FX22" s="326">
        <v>0</v>
      </c>
      <c r="FY22" s="327">
        <v>0</v>
      </c>
      <c r="FZ22" s="326">
        <v>0</v>
      </c>
      <c r="GA22" s="326">
        <v>0</v>
      </c>
      <c r="GB22" s="327">
        <v>0</v>
      </c>
      <c r="GC22" s="326">
        <v>0</v>
      </c>
      <c r="GD22" s="326">
        <v>0</v>
      </c>
      <c r="GE22" s="327">
        <v>0</v>
      </c>
      <c r="GF22" s="326">
        <v>0</v>
      </c>
      <c r="GG22" s="326">
        <v>0</v>
      </c>
      <c r="GH22" s="327">
        <v>0</v>
      </c>
      <c r="GI22" s="326">
        <v>0</v>
      </c>
      <c r="GJ22" s="326">
        <v>0</v>
      </c>
      <c r="GK22" s="327">
        <v>0</v>
      </c>
      <c r="GL22" s="326">
        <v>0</v>
      </c>
      <c r="GM22" s="326">
        <v>0</v>
      </c>
      <c r="GN22" s="327">
        <v>0</v>
      </c>
      <c r="GO22" s="326">
        <v>0</v>
      </c>
      <c r="GP22" s="326">
        <v>0</v>
      </c>
      <c r="GQ22" s="327">
        <v>0</v>
      </c>
      <c r="GR22" s="326">
        <v>0</v>
      </c>
      <c r="GS22" s="326">
        <v>0</v>
      </c>
      <c r="GT22" s="327">
        <v>0</v>
      </c>
      <c r="GU22" s="326">
        <v>0</v>
      </c>
      <c r="GV22" s="326">
        <v>0</v>
      </c>
      <c r="GW22" s="327">
        <v>0</v>
      </c>
      <c r="GX22" s="326">
        <v>0</v>
      </c>
      <c r="GY22" s="326">
        <v>0</v>
      </c>
      <c r="GZ22" s="327">
        <v>0</v>
      </c>
      <c r="HA22" s="326">
        <v>0</v>
      </c>
      <c r="HB22" s="326">
        <v>0</v>
      </c>
      <c r="HC22" s="327">
        <v>0</v>
      </c>
      <c r="HD22" s="326">
        <v>0</v>
      </c>
      <c r="HE22" s="326">
        <v>0</v>
      </c>
      <c r="HF22" s="327">
        <v>0</v>
      </c>
      <c r="HG22" s="326">
        <v>0</v>
      </c>
      <c r="HH22" s="326">
        <v>0</v>
      </c>
      <c r="HI22" s="327">
        <v>0</v>
      </c>
      <c r="HJ22" s="326">
        <v>0</v>
      </c>
      <c r="HK22" s="326">
        <v>0</v>
      </c>
      <c r="HL22" s="327">
        <v>0</v>
      </c>
      <c r="HM22" s="326">
        <v>0</v>
      </c>
      <c r="HN22" s="326">
        <v>0</v>
      </c>
      <c r="HO22" s="327">
        <v>0</v>
      </c>
      <c r="HP22" s="326">
        <v>0</v>
      </c>
      <c r="HQ22" s="326">
        <v>0</v>
      </c>
      <c r="HR22" s="327">
        <v>0</v>
      </c>
      <c r="HS22" s="326">
        <v>0</v>
      </c>
      <c r="HT22" s="326">
        <v>0</v>
      </c>
      <c r="HU22" s="327">
        <v>0</v>
      </c>
      <c r="HV22" s="326">
        <v>0</v>
      </c>
      <c r="HW22" s="326">
        <v>0</v>
      </c>
      <c r="HX22" s="327">
        <v>0</v>
      </c>
      <c r="HY22" s="326">
        <v>0</v>
      </c>
      <c r="HZ22" s="326">
        <v>0</v>
      </c>
      <c r="IA22" s="327">
        <v>0</v>
      </c>
      <c r="IB22" s="326">
        <v>525.83900000000006</v>
      </c>
      <c r="IC22" s="326">
        <v>476.22399999999999</v>
      </c>
      <c r="ID22" s="327">
        <v>0.10418416543475401</v>
      </c>
      <c r="IE22" s="326">
        <v>2563.7044999999998</v>
      </c>
      <c r="IF22" s="326">
        <v>2462.2950000000001</v>
      </c>
      <c r="IG22" s="327">
        <v>4.1184951437581503E-2</v>
      </c>
      <c r="IH22" s="326">
        <v>5448.2484999999997</v>
      </c>
      <c r="II22" s="326">
        <v>5252.0860000000002</v>
      </c>
      <c r="IJ22" s="327">
        <v>3.7349445534593198E-2</v>
      </c>
      <c r="IK22" s="326">
        <v>453.58850000000001</v>
      </c>
      <c r="IL22" s="326">
        <v>420.48149999999998</v>
      </c>
      <c r="IM22" s="327">
        <v>7.8735925361757997E-2</v>
      </c>
      <c r="IN22" s="326">
        <v>3017.2930000000001</v>
      </c>
      <c r="IO22" s="326">
        <v>2882.7764999999999</v>
      </c>
      <c r="IP22" s="327">
        <v>4.6662132843111603E-2</v>
      </c>
      <c r="IQ22" s="326">
        <v>5481.3554999999997</v>
      </c>
      <c r="IR22" s="326">
        <v>5237.8860000000004</v>
      </c>
      <c r="IS22" s="327">
        <v>4.6482397669594E-2</v>
      </c>
      <c r="IT22" s="326">
        <v>426.11700000000002</v>
      </c>
      <c r="IU22" s="326">
        <v>461.947</v>
      </c>
      <c r="IV22" s="327">
        <v>-7.7563010475227595E-2</v>
      </c>
      <c r="IW22" s="326">
        <v>3443.41</v>
      </c>
      <c r="IX22" s="326">
        <v>3344.7235000000001</v>
      </c>
      <c r="IY22" s="327">
        <v>2.9505129497251401E-2</v>
      </c>
      <c r="IZ22" s="326">
        <v>5445.5254999999997</v>
      </c>
      <c r="JA22" s="326">
        <v>5274.2</v>
      </c>
      <c r="JB22" s="327">
        <v>3.24836942095484E-2</v>
      </c>
      <c r="JC22" s="326">
        <v>392.62700000000001</v>
      </c>
      <c r="JD22" s="326">
        <v>470.89150000000001</v>
      </c>
      <c r="JE22" s="327">
        <v>-0.16620495379508901</v>
      </c>
      <c r="JF22" s="326">
        <v>3836.0369999999998</v>
      </c>
      <c r="JG22" s="326">
        <v>3815.6149999999998</v>
      </c>
      <c r="JH22" s="327">
        <v>5.3522171393078303E-3</v>
      </c>
      <c r="JI22" s="326">
        <v>5367.2610000000004</v>
      </c>
      <c r="JJ22" s="326">
        <v>5404.0855000000001</v>
      </c>
      <c r="JK22" s="327">
        <v>-6.8141964075142296E-3</v>
      </c>
      <c r="JL22" s="326">
        <v>369.74200000000002</v>
      </c>
      <c r="JM22" s="326">
        <v>430.50400000000002</v>
      </c>
      <c r="JN22" s="327">
        <v>-0.14114154572315199</v>
      </c>
      <c r="JO22" s="326">
        <v>4205.7790000000005</v>
      </c>
      <c r="JP22" s="326">
        <v>4246.1189999999997</v>
      </c>
      <c r="JQ22" s="327">
        <v>-9.5004402844101297E-3</v>
      </c>
      <c r="JR22" s="326">
        <v>5306.4989999999998</v>
      </c>
      <c r="JS22" s="326">
        <v>5385.7250000000004</v>
      </c>
      <c r="JT22" s="327">
        <v>-1.47103686133251E-2</v>
      </c>
      <c r="JU22" s="326">
        <v>311.85250000000002</v>
      </c>
      <c r="JV22" s="326">
        <v>414.20150000000001</v>
      </c>
      <c r="JW22" s="327">
        <v>-0.24709953971678</v>
      </c>
      <c r="JX22" s="326">
        <v>4517.6315000000004</v>
      </c>
      <c r="JY22" s="326">
        <v>4660.3204999999998</v>
      </c>
      <c r="JZ22" s="327">
        <v>-3.0617851282974898E-2</v>
      </c>
      <c r="KA22" s="326">
        <v>5204.1499999999996</v>
      </c>
      <c r="KB22" s="326">
        <v>5302.6660000000002</v>
      </c>
      <c r="KC22" s="327">
        <v>-1.85785791524491E-2</v>
      </c>
      <c r="KD22" s="326">
        <v>463.25900000000001</v>
      </c>
      <c r="KE22" s="326">
        <v>109.871</v>
      </c>
      <c r="KF22" s="327">
        <v>3.2163901302436502</v>
      </c>
      <c r="KG22" s="326">
        <v>4980.8905000000004</v>
      </c>
      <c r="KH22" s="326">
        <v>4770.1914999999999</v>
      </c>
      <c r="KI22" s="327">
        <v>4.4169924834254699E-2</v>
      </c>
      <c r="KJ22" s="326">
        <v>5557.5379999999996</v>
      </c>
      <c r="KK22" s="326">
        <v>5325.2465000000002</v>
      </c>
      <c r="KL22" s="327">
        <v>4.3620797647582997E-2</v>
      </c>
      <c r="KM22" s="326">
        <v>416.108</v>
      </c>
      <c r="KN22" s="326">
        <v>576.64750000000004</v>
      </c>
      <c r="KO22" s="327">
        <v>-0.27840144975916797</v>
      </c>
      <c r="KP22" s="326">
        <v>5396.9984999999997</v>
      </c>
      <c r="KQ22" s="326">
        <v>5346.8389999999999</v>
      </c>
      <c r="KR22" s="327">
        <v>9.3811502459677093E-3</v>
      </c>
      <c r="KS22" s="326">
        <v>5396.9984999999997</v>
      </c>
      <c r="KT22" s="326">
        <v>5346.8389999999999</v>
      </c>
      <c r="KU22" s="327">
        <v>9.3811502459677093E-3</v>
      </c>
      <c r="KV22" s="326">
        <v>104.48</v>
      </c>
      <c r="KW22" s="326">
        <v>549.42399999999998</v>
      </c>
      <c r="KX22" s="327">
        <v>-0.80983721133405195</v>
      </c>
      <c r="KY22" s="326">
        <v>104.48</v>
      </c>
      <c r="KZ22" s="326">
        <v>549.42399999999998</v>
      </c>
      <c r="LA22" s="327">
        <v>-0.80983721133405195</v>
      </c>
      <c r="LB22" s="326">
        <v>4952.0545000000002</v>
      </c>
      <c r="LC22" s="326">
        <v>5375.1875</v>
      </c>
      <c r="LD22" s="327">
        <v>-7.87196725695615E-2</v>
      </c>
      <c r="LE22" s="326">
        <v>394.33350000000002</v>
      </c>
      <c r="LF22" s="326">
        <v>489.697</v>
      </c>
      <c r="LG22" s="327">
        <v>-0.194739808493824</v>
      </c>
      <c r="LH22" s="326">
        <v>498.81349999999998</v>
      </c>
      <c r="LI22" s="326">
        <v>1039.1210000000001</v>
      </c>
      <c r="LJ22" s="327">
        <v>-0.519965913498043</v>
      </c>
      <c r="LK22" s="326">
        <v>4856.6909999999998</v>
      </c>
      <c r="LL22" s="326">
        <v>5380.4040000000005</v>
      </c>
      <c r="LM22" s="327">
        <v>-9.73371144620368E-2</v>
      </c>
      <c r="LN22" s="326">
        <v>544.75549999999998</v>
      </c>
      <c r="LO22" s="326">
        <v>538.43399999999997</v>
      </c>
      <c r="LP22" s="327">
        <v>1.17405290156268E-2</v>
      </c>
      <c r="LQ22" s="326">
        <v>1043.569</v>
      </c>
      <c r="LR22" s="326">
        <v>1577.5550000000001</v>
      </c>
      <c r="LS22" s="327">
        <v>-0.33848962476744099</v>
      </c>
      <c r="LT22" s="326">
        <v>4863.0124999999998</v>
      </c>
      <c r="LU22" s="326">
        <v>5394.6175000000003</v>
      </c>
      <c r="LV22" s="327">
        <v>-9.8543594610739402E-2</v>
      </c>
      <c r="LW22" s="326">
        <v>481.928</v>
      </c>
      <c r="LX22" s="326">
        <v>460.31049999999999</v>
      </c>
      <c r="LY22" s="327">
        <v>4.6962865283325099E-2</v>
      </c>
      <c r="LZ22" s="326">
        <v>1525.4970000000001</v>
      </c>
      <c r="MA22" s="326">
        <v>2037.8655000000001</v>
      </c>
      <c r="MB22" s="327">
        <v>-0.251424100363837</v>
      </c>
      <c r="MC22" s="326">
        <v>4884.63</v>
      </c>
      <c r="MD22" s="326">
        <v>5398.6334999999999</v>
      </c>
      <c r="ME22" s="327">
        <v>-9.5209926734237393E-2</v>
      </c>
      <c r="MF22" s="326">
        <v>494.11099999999999</v>
      </c>
      <c r="MG22" s="326">
        <v>525.83900000000006</v>
      </c>
      <c r="MH22" s="327">
        <v>-6.0337860067435203E-2</v>
      </c>
      <c r="MI22" s="326">
        <v>2019.6079999999999</v>
      </c>
      <c r="MJ22" s="326">
        <v>2563.7044999999998</v>
      </c>
      <c r="MK22" s="327">
        <v>-0.212230582736817</v>
      </c>
      <c r="ML22" s="326">
        <v>4852.902</v>
      </c>
      <c r="MM22" s="326">
        <v>5448.2484999999997</v>
      </c>
      <c r="MN22" s="327">
        <v>-0.10927300764640201</v>
      </c>
      <c r="MO22" s="326">
        <v>13087.209000000001</v>
      </c>
      <c r="MP22" s="326">
        <v>10524.592000000001</v>
      </c>
      <c r="MQ22" s="327">
        <v>0.243488488674905</v>
      </c>
      <c r="MR22" s="326">
        <v>54047.771000000001</v>
      </c>
      <c r="MS22" s="326">
        <v>44148.561000000002</v>
      </c>
      <c r="MT22" s="327">
        <v>0.22422497530553701</v>
      </c>
      <c r="MU22" s="326">
        <v>145656.95449999999</v>
      </c>
      <c r="MV22" s="326">
        <v>136847.5485</v>
      </c>
      <c r="MW22" s="327">
        <v>6.4373867830010797E-2</v>
      </c>
      <c r="MX22" s="326">
        <v>13341.946</v>
      </c>
      <c r="MY22" s="326">
        <v>14709.154500000001</v>
      </c>
      <c r="MZ22" s="327">
        <v>-9.2949496179403096E-2</v>
      </c>
      <c r="NA22" s="326">
        <v>67389.717000000004</v>
      </c>
      <c r="NB22" s="326">
        <v>58857.715499999998</v>
      </c>
      <c r="NC22" s="327">
        <v>0.144959780166799</v>
      </c>
      <c r="ND22" s="326">
        <v>144289.74600000001</v>
      </c>
      <c r="NE22" s="326">
        <v>137510.01749999999</v>
      </c>
      <c r="NF22" s="327">
        <v>4.9303524377778699E-2</v>
      </c>
      <c r="NG22" s="326">
        <v>14442.4645</v>
      </c>
      <c r="NH22" s="326">
        <v>14429.119000000001</v>
      </c>
      <c r="NI22" s="327">
        <v>9.24900543130835E-4</v>
      </c>
      <c r="NJ22" s="326">
        <v>81832.181500000006</v>
      </c>
      <c r="NK22" s="326">
        <v>73286.834499999997</v>
      </c>
      <c r="NL22" s="327">
        <v>0.116601393119251</v>
      </c>
      <c r="NM22" s="326">
        <v>144303.09150000001</v>
      </c>
      <c r="NN22" s="326">
        <v>137883.34599999999</v>
      </c>
      <c r="NO22" s="327">
        <v>4.6559252340743297E-2</v>
      </c>
      <c r="NP22" s="326">
        <v>12562.136</v>
      </c>
      <c r="NQ22" s="326">
        <v>14961.362499999999</v>
      </c>
      <c r="NR22" s="327">
        <v>-0.16036149782481399</v>
      </c>
      <c r="NS22" s="326">
        <v>94394.317500000005</v>
      </c>
      <c r="NT22" s="326">
        <v>88248.197</v>
      </c>
      <c r="NU22" s="327">
        <v>6.9645847835282201E-2</v>
      </c>
      <c r="NV22" s="326">
        <v>141903.86499999999</v>
      </c>
      <c r="NW22" s="326">
        <v>138519.0355</v>
      </c>
      <c r="NX22" s="327">
        <v>2.4435843693121798E-2</v>
      </c>
      <c r="NY22" s="326">
        <v>13691.565000000001</v>
      </c>
      <c r="NZ22" s="326">
        <v>13453.5695</v>
      </c>
      <c r="OA22" s="327">
        <v>1.7690137922132899E-2</v>
      </c>
      <c r="OB22" s="326">
        <v>108085.88250000001</v>
      </c>
      <c r="OC22" s="326">
        <v>101701.7665</v>
      </c>
      <c r="OD22" s="327">
        <v>6.2772911618993496E-2</v>
      </c>
      <c r="OE22" s="326">
        <v>142141.86050000001</v>
      </c>
      <c r="OF22" s="326">
        <v>136945.98000000001</v>
      </c>
      <c r="OG22" s="327">
        <v>3.7941095459684201E-2</v>
      </c>
      <c r="OH22" s="326">
        <v>14954.476000000001</v>
      </c>
      <c r="OI22" s="326">
        <v>13897.673500000001</v>
      </c>
      <c r="OJ22" s="327">
        <v>7.6041684243049704E-2</v>
      </c>
      <c r="OK22" s="326">
        <v>123040.3585</v>
      </c>
      <c r="OL22" s="326">
        <v>115599.44</v>
      </c>
      <c r="OM22" s="327">
        <v>6.4368118911302702E-2</v>
      </c>
      <c r="ON22" s="326">
        <v>143198.663</v>
      </c>
      <c r="OO22" s="326">
        <v>136860.66399999999</v>
      </c>
      <c r="OP22" s="327">
        <v>4.6309865923199203E-2</v>
      </c>
      <c r="OQ22" s="326">
        <v>13874.806</v>
      </c>
      <c r="OR22" s="326">
        <v>7033.3760000000002</v>
      </c>
      <c r="OS22" s="327">
        <v>0.97270926508123601</v>
      </c>
      <c r="OT22" s="326">
        <v>136915.16450000001</v>
      </c>
      <c r="OU22" s="326">
        <v>122632.81600000001</v>
      </c>
      <c r="OV22" s="327">
        <v>0.11646432794954301</v>
      </c>
      <c r="OW22" s="326">
        <v>150040.09299999999</v>
      </c>
      <c r="OX22" s="326">
        <v>132614.8125</v>
      </c>
      <c r="OY22" s="327">
        <v>0.13139769360228901</v>
      </c>
      <c r="OZ22" s="326">
        <v>8548.0964999999997</v>
      </c>
      <c r="PA22" s="326">
        <v>13124.9285</v>
      </c>
      <c r="PB22" s="327">
        <v>-0.34871290917889602</v>
      </c>
      <c r="PC22" s="326">
        <v>145463.261</v>
      </c>
      <c r="PD22" s="326">
        <v>135757.7445</v>
      </c>
      <c r="PE22" s="327">
        <v>7.1491438928554099E-2</v>
      </c>
      <c r="PF22" s="326">
        <v>145463.261</v>
      </c>
      <c r="PG22" s="326">
        <v>135757.7445</v>
      </c>
      <c r="PH22" s="327">
        <v>7.1491438928554099E-2</v>
      </c>
      <c r="PI22" s="326">
        <v>9261.9230000000007</v>
      </c>
      <c r="PJ22" s="326">
        <v>9560.5395000000008</v>
      </c>
      <c r="PK22" s="327">
        <v>-3.1234272919431001E-2</v>
      </c>
      <c r="PL22" s="326">
        <v>9261.9230000000007</v>
      </c>
      <c r="PM22" s="326">
        <v>9560.5395000000008</v>
      </c>
      <c r="PN22" s="327">
        <v>-3.1234272919431001E-2</v>
      </c>
      <c r="PO22" s="326">
        <v>145164.64449999999</v>
      </c>
      <c r="PP22" s="326">
        <v>137836.85949999999</v>
      </c>
      <c r="PQ22" s="327">
        <v>5.3162739100276801E-2</v>
      </c>
      <c r="PR22" s="326">
        <v>6095.5330000000004</v>
      </c>
      <c r="PS22" s="326">
        <v>6860.0294999999996</v>
      </c>
      <c r="PT22" s="327">
        <v>-0.11144215925019001</v>
      </c>
      <c r="PU22" s="326">
        <v>15357.456</v>
      </c>
      <c r="PV22" s="326">
        <v>16420.569</v>
      </c>
      <c r="PW22" s="327">
        <v>-6.4742762568093706E-2</v>
      </c>
      <c r="PX22" s="326">
        <v>144400.14799999999</v>
      </c>
      <c r="PY22" s="326">
        <v>140240.9345</v>
      </c>
      <c r="PZ22" s="327">
        <v>2.9657628244055802E-2</v>
      </c>
      <c r="QA22" s="326">
        <v>10531.687</v>
      </c>
      <c r="QB22" s="326">
        <v>11083.6625</v>
      </c>
      <c r="QC22" s="327">
        <v>-4.9800821704919299E-2</v>
      </c>
      <c r="QD22" s="326">
        <v>25889.143</v>
      </c>
      <c r="QE22" s="326">
        <v>27504.231500000002</v>
      </c>
      <c r="QF22" s="327">
        <v>-5.8721455278617801E-2</v>
      </c>
      <c r="QG22" s="326">
        <v>143848.17249999999</v>
      </c>
      <c r="QH22" s="326">
        <v>140124.74549999999</v>
      </c>
      <c r="QI22" s="327">
        <v>2.6572230241802601E-2</v>
      </c>
      <c r="QJ22" s="326">
        <v>4815.29</v>
      </c>
      <c r="QK22" s="326">
        <v>13456.3305</v>
      </c>
      <c r="QL22" s="327">
        <v>-0.64215430053535005</v>
      </c>
      <c r="QM22" s="326">
        <v>30704.433000000001</v>
      </c>
      <c r="QN22" s="326">
        <v>40960.561999999998</v>
      </c>
      <c r="QO22" s="327">
        <v>-0.25039033888255702</v>
      </c>
      <c r="QP22" s="326">
        <v>135207.13200000001</v>
      </c>
      <c r="QQ22" s="326">
        <v>143094.33749999999</v>
      </c>
      <c r="QR22" s="327">
        <v>-5.5118921110347802E-2</v>
      </c>
      <c r="QS22" s="326">
        <v>5365.5940000000001</v>
      </c>
      <c r="QT22" s="326">
        <v>13087.209000000001</v>
      </c>
      <c r="QU22" s="327">
        <v>-0.59001235481147996</v>
      </c>
      <c r="QV22" s="326">
        <v>36070.027000000002</v>
      </c>
      <c r="QW22" s="326">
        <v>54047.771000000001</v>
      </c>
      <c r="QX22" s="327">
        <v>-0.33262692738984601</v>
      </c>
      <c r="QY22" s="326">
        <v>127485.51700000001</v>
      </c>
      <c r="QZ22" s="326">
        <v>145656.95449999999</v>
      </c>
      <c r="RA22" s="327">
        <v>-0.124755028432233</v>
      </c>
      <c r="RB22" s="326">
        <v>0</v>
      </c>
      <c r="RC22" s="326">
        <v>0</v>
      </c>
      <c r="RD22" s="327">
        <v>0</v>
      </c>
      <c r="RE22" s="326">
        <v>0</v>
      </c>
      <c r="RF22" s="326">
        <v>0</v>
      </c>
      <c r="RG22" s="327">
        <v>0</v>
      </c>
      <c r="RH22" s="326">
        <v>0</v>
      </c>
      <c r="RI22" s="326">
        <v>0</v>
      </c>
      <c r="RJ22" s="327">
        <v>0</v>
      </c>
      <c r="RK22" s="326">
        <v>0</v>
      </c>
      <c r="RL22" s="326">
        <v>0</v>
      </c>
      <c r="RM22" s="327">
        <v>0</v>
      </c>
      <c r="RN22" s="326">
        <v>0</v>
      </c>
      <c r="RO22" s="326">
        <v>0</v>
      </c>
      <c r="RP22" s="327">
        <v>0</v>
      </c>
      <c r="RQ22" s="326">
        <v>0</v>
      </c>
      <c r="RR22" s="326">
        <v>0</v>
      </c>
      <c r="RS22" s="327">
        <v>0</v>
      </c>
      <c r="RT22" s="326">
        <v>0</v>
      </c>
      <c r="RU22" s="326">
        <v>0</v>
      </c>
      <c r="RV22" s="327">
        <v>0</v>
      </c>
      <c r="RW22" s="326">
        <v>0</v>
      </c>
      <c r="RX22" s="326">
        <v>0</v>
      </c>
      <c r="RY22" s="327">
        <v>0</v>
      </c>
      <c r="RZ22" s="326">
        <v>0</v>
      </c>
      <c r="SA22" s="326">
        <v>0</v>
      </c>
      <c r="SB22" s="327">
        <v>0</v>
      </c>
      <c r="SC22" s="326">
        <v>0</v>
      </c>
      <c r="SD22" s="326">
        <v>0</v>
      </c>
      <c r="SE22" s="327">
        <v>0</v>
      </c>
      <c r="SF22" s="326">
        <v>0</v>
      </c>
      <c r="SG22" s="326">
        <v>0</v>
      </c>
      <c r="SH22" s="327">
        <v>0</v>
      </c>
      <c r="SI22" s="326">
        <v>0</v>
      </c>
      <c r="SJ22" s="326">
        <v>0</v>
      </c>
      <c r="SK22" s="327">
        <v>0</v>
      </c>
      <c r="SL22" s="326">
        <v>0</v>
      </c>
      <c r="SM22" s="326">
        <v>0</v>
      </c>
      <c r="SN22" s="327">
        <v>0</v>
      </c>
      <c r="SO22" s="326">
        <v>0</v>
      </c>
      <c r="SP22" s="326">
        <v>0</v>
      </c>
      <c r="SQ22" s="327">
        <v>0</v>
      </c>
      <c r="SR22" s="326">
        <v>0</v>
      </c>
      <c r="SS22" s="326">
        <v>0</v>
      </c>
      <c r="ST22" s="327">
        <v>0</v>
      </c>
      <c r="SU22" s="326">
        <v>0</v>
      </c>
      <c r="SV22" s="326">
        <v>0</v>
      </c>
      <c r="SW22" s="327">
        <v>0</v>
      </c>
      <c r="SX22" s="326">
        <v>0</v>
      </c>
      <c r="SY22" s="326">
        <v>0</v>
      </c>
      <c r="SZ22" s="327">
        <v>0</v>
      </c>
      <c r="TA22" s="326">
        <v>0</v>
      </c>
      <c r="TB22" s="326">
        <v>0</v>
      </c>
      <c r="TC22" s="327">
        <v>0</v>
      </c>
      <c r="TD22" s="326">
        <v>0</v>
      </c>
      <c r="TE22" s="326">
        <v>0</v>
      </c>
      <c r="TF22" s="327">
        <v>0</v>
      </c>
      <c r="TG22" s="326">
        <v>0</v>
      </c>
      <c r="TH22" s="326">
        <v>0</v>
      </c>
      <c r="TI22" s="327">
        <v>0</v>
      </c>
      <c r="TJ22" s="326">
        <v>0</v>
      </c>
      <c r="TK22" s="326">
        <v>0</v>
      </c>
      <c r="TL22" s="327">
        <v>0</v>
      </c>
      <c r="TM22" s="326">
        <v>0</v>
      </c>
      <c r="TN22" s="326">
        <v>0</v>
      </c>
      <c r="TO22" s="327">
        <v>0</v>
      </c>
      <c r="TP22" s="326">
        <v>0</v>
      </c>
      <c r="TQ22" s="326">
        <v>0</v>
      </c>
      <c r="TR22" s="327">
        <v>0</v>
      </c>
      <c r="TS22" s="326">
        <v>0</v>
      </c>
      <c r="TT22" s="326">
        <v>0</v>
      </c>
      <c r="TU22" s="327">
        <v>0</v>
      </c>
      <c r="TV22" s="326">
        <v>0</v>
      </c>
      <c r="TW22" s="326">
        <v>0</v>
      </c>
      <c r="TX22" s="327">
        <v>0</v>
      </c>
      <c r="TY22" s="326">
        <v>0</v>
      </c>
      <c r="TZ22" s="326">
        <v>0</v>
      </c>
      <c r="UA22" s="327">
        <v>0</v>
      </c>
      <c r="UB22" s="326">
        <v>0</v>
      </c>
      <c r="UC22" s="326">
        <v>0</v>
      </c>
      <c r="UD22" s="327">
        <v>0</v>
      </c>
      <c r="UE22" s="326">
        <v>0</v>
      </c>
      <c r="UF22" s="326">
        <v>0</v>
      </c>
      <c r="UG22" s="327">
        <v>0</v>
      </c>
      <c r="UH22" s="326">
        <v>0</v>
      </c>
      <c r="UI22" s="326">
        <v>0</v>
      </c>
      <c r="UJ22" s="327">
        <v>0</v>
      </c>
      <c r="UK22" s="326">
        <v>0</v>
      </c>
      <c r="UL22" s="326">
        <v>0</v>
      </c>
      <c r="UM22" s="327">
        <v>0</v>
      </c>
      <c r="UN22" s="326">
        <v>0</v>
      </c>
      <c r="UO22" s="326">
        <v>0</v>
      </c>
      <c r="UP22" s="327">
        <v>0</v>
      </c>
      <c r="UQ22" s="326">
        <v>0</v>
      </c>
      <c r="UR22" s="326">
        <v>0</v>
      </c>
      <c r="US22" s="327">
        <v>0</v>
      </c>
      <c r="UT22" s="326">
        <v>0</v>
      </c>
      <c r="UU22" s="326">
        <v>0</v>
      </c>
      <c r="UV22" s="327">
        <v>0</v>
      </c>
      <c r="UW22" s="326">
        <v>0</v>
      </c>
      <c r="UX22" s="326">
        <v>0</v>
      </c>
      <c r="UY22" s="327">
        <v>0</v>
      </c>
      <c r="UZ22" s="326">
        <v>0</v>
      </c>
      <c r="VA22" s="326">
        <v>0</v>
      </c>
      <c r="VB22" s="327">
        <v>0</v>
      </c>
      <c r="VC22" s="326">
        <v>0</v>
      </c>
      <c r="VD22" s="326">
        <v>0</v>
      </c>
      <c r="VE22" s="327">
        <v>0</v>
      </c>
      <c r="VF22" s="326">
        <v>0</v>
      </c>
      <c r="VG22" s="326">
        <v>0</v>
      </c>
      <c r="VH22" s="327">
        <v>0</v>
      </c>
      <c r="VI22" s="326">
        <v>0</v>
      </c>
      <c r="VJ22" s="326">
        <v>0</v>
      </c>
      <c r="VK22" s="327">
        <v>0</v>
      </c>
      <c r="VL22" s="326">
        <v>0</v>
      </c>
      <c r="VM22" s="326">
        <v>0</v>
      </c>
      <c r="VN22" s="328">
        <v>0</v>
      </c>
      <c r="VO22" s="323"/>
    </row>
    <row r="23" spans="1:587">
      <c r="A23" s="183" t="s">
        <v>10</v>
      </c>
      <c r="B23" s="329">
        <v>19517208.566091999</v>
      </c>
      <c r="C23" s="329">
        <v>19018097.824000001</v>
      </c>
      <c r="D23" s="330">
        <v>2.6243988579243999E-2</v>
      </c>
      <c r="E23" s="329">
        <v>101090160.36478999</v>
      </c>
      <c r="F23" s="329">
        <v>104365259.62100001</v>
      </c>
      <c r="G23" s="330">
        <v>-3.1381124984534603E-2</v>
      </c>
      <c r="H23" s="329">
        <v>243620800.19035599</v>
      </c>
      <c r="I23" s="329">
        <v>250954302.889</v>
      </c>
      <c r="J23" s="330">
        <v>-2.9222462473128701E-2</v>
      </c>
      <c r="K23" s="329">
        <v>19662220.097658001</v>
      </c>
      <c r="L23" s="329">
        <v>18664719.179000001</v>
      </c>
      <c r="M23" s="330">
        <v>5.3443124918820598E-2</v>
      </c>
      <c r="N23" s="329">
        <v>120752380.462448</v>
      </c>
      <c r="O23" s="329">
        <v>123029978.8</v>
      </c>
      <c r="P23" s="330">
        <v>-1.8512547590165001E-2</v>
      </c>
      <c r="Q23" s="329">
        <v>244618301.109014</v>
      </c>
      <c r="R23" s="329">
        <v>248760671.19999999</v>
      </c>
      <c r="S23" s="330">
        <v>-1.6652029724005601E-2</v>
      </c>
      <c r="T23" s="329">
        <v>22322113.555160001</v>
      </c>
      <c r="U23" s="329">
        <v>20506906.054000001</v>
      </c>
      <c r="V23" s="330">
        <v>8.8516887744064701E-2</v>
      </c>
      <c r="W23" s="329">
        <v>143074494.01760799</v>
      </c>
      <c r="X23" s="329">
        <v>143536884.854</v>
      </c>
      <c r="Y23" s="330">
        <v>-3.2214077716839901E-3</v>
      </c>
      <c r="Z23" s="329">
        <v>246433508.610174</v>
      </c>
      <c r="AA23" s="329">
        <v>247798581.58500001</v>
      </c>
      <c r="AB23" s="330">
        <v>-5.5088005996423803E-3</v>
      </c>
      <c r="AC23" s="329">
        <v>21125322.288888</v>
      </c>
      <c r="AD23" s="329">
        <v>20962283.114</v>
      </c>
      <c r="AE23" s="330">
        <v>7.7777393808365902E-3</v>
      </c>
      <c r="AF23" s="329">
        <v>164199816.30649599</v>
      </c>
      <c r="AG23" s="329">
        <v>164499167.96799999</v>
      </c>
      <c r="AH23" s="330">
        <v>-1.8197761435624E-3</v>
      </c>
      <c r="AI23" s="329">
        <v>246596547.78506199</v>
      </c>
      <c r="AJ23" s="329">
        <v>248447901.07100001</v>
      </c>
      <c r="AK23" s="330">
        <v>-7.4516760977139298E-3</v>
      </c>
      <c r="AL23" s="329">
        <v>20175411.688568</v>
      </c>
      <c r="AM23" s="329">
        <v>19774852.414558001</v>
      </c>
      <c r="AN23" s="330">
        <v>2.02559930973298E-2</v>
      </c>
      <c r="AO23" s="329">
        <v>184375227.99506399</v>
      </c>
      <c r="AP23" s="329">
        <v>184274020.38255799</v>
      </c>
      <c r="AQ23" s="330">
        <v>5.4922344612584302E-4</v>
      </c>
      <c r="AR23" s="329">
        <v>246997107.05907199</v>
      </c>
      <c r="AS23" s="329">
        <v>249190276.05655801</v>
      </c>
      <c r="AT23" s="330">
        <v>-8.8011821014566706E-3</v>
      </c>
      <c r="AU23" s="329">
        <v>19889495.256269999</v>
      </c>
      <c r="AV23" s="329">
        <v>20907193.896086</v>
      </c>
      <c r="AW23" s="330">
        <v>-4.8676959943750202E-2</v>
      </c>
      <c r="AX23" s="329">
        <v>204264723.25133401</v>
      </c>
      <c r="AY23" s="329">
        <v>205181214.278644</v>
      </c>
      <c r="AZ23" s="330">
        <v>-4.4667394650729697E-3</v>
      </c>
      <c r="BA23" s="329">
        <v>245979408.419256</v>
      </c>
      <c r="BB23" s="329">
        <v>249904431.04364401</v>
      </c>
      <c r="BC23" s="330">
        <v>-1.5706094557813199E-2</v>
      </c>
      <c r="BD23" s="329">
        <v>21550483.84747</v>
      </c>
      <c r="BE23" s="329">
        <v>21143744.718702</v>
      </c>
      <c r="BF23" s="330">
        <v>1.9236853933836801E-2</v>
      </c>
      <c r="BG23" s="329">
        <v>225815207.098804</v>
      </c>
      <c r="BH23" s="329">
        <v>226324958.99734601</v>
      </c>
      <c r="BI23" s="330">
        <v>-2.25230085448934E-3</v>
      </c>
      <c r="BJ23" s="329">
        <v>246386147.548024</v>
      </c>
      <c r="BK23" s="329">
        <v>249464125.503346</v>
      </c>
      <c r="BL23" s="330">
        <v>-1.23383590691107E-2</v>
      </c>
      <c r="BM23" s="329">
        <v>21270659.824050002</v>
      </c>
      <c r="BN23" s="329">
        <v>20570940.449220002</v>
      </c>
      <c r="BO23" s="330">
        <v>3.4014943388576899E-2</v>
      </c>
      <c r="BP23" s="329">
        <v>247085866.92285401</v>
      </c>
      <c r="BQ23" s="329">
        <v>246895899.44656599</v>
      </c>
      <c r="BR23" s="330">
        <v>7.6942337525198095E-4</v>
      </c>
      <c r="BS23" s="329">
        <v>247085866.92285401</v>
      </c>
      <c r="BT23" s="329">
        <v>246895899.44656599</v>
      </c>
      <c r="BU23" s="330">
        <v>7.6942337525198095E-4</v>
      </c>
      <c r="BV23" s="329">
        <v>21622261.198982</v>
      </c>
      <c r="BW23" s="329">
        <v>23456305.547982</v>
      </c>
      <c r="BX23" s="330">
        <v>-7.8189821719720498E-2</v>
      </c>
      <c r="BY23" s="329">
        <v>21622261.198982</v>
      </c>
      <c r="BZ23" s="329">
        <v>23456305.547982</v>
      </c>
      <c r="CA23" s="330">
        <v>-7.8189821719720498E-2</v>
      </c>
      <c r="CB23" s="329">
        <v>245251822.573854</v>
      </c>
      <c r="CC23" s="329">
        <v>248619115.21454799</v>
      </c>
      <c r="CD23" s="330">
        <v>-1.35439812734762E-2</v>
      </c>
      <c r="CE23" s="329">
        <v>19309654.998852</v>
      </c>
      <c r="CF23" s="329">
        <v>19566203.000498001</v>
      </c>
      <c r="CG23" s="330">
        <v>-1.3111792903276701E-2</v>
      </c>
      <c r="CH23" s="329">
        <v>40931916.197834</v>
      </c>
      <c r="CI23" s="329">
        <v>43022508.548479997</v>
      </c>
      <c r="CJ23" s="330">
        <v>-4.8592990534017999E-2</v>
      </c>
      <c r="CK23" s="329">
        <v>244995274.57220799</v>
      </c>
      <c r="CL23" s="329">
        <v>247413790.557046</v>
      </c>
      <c r="CM23" s="330">
        <v>-9.7751866595342501E-3</v>
      </c>
      <c r="CN23" s="329">
        <v>19995821.206333999</v>
      </c>
      <c r="CO23" s="329">
        <v>19789598.213210002</v>
      </c>
      <c r="CP23" s="330">
        <v>1.0420777162941E-2</v>
      </c>
      <c r="CQ23" s="329">
        <v>60927737.404168002</v>
      </c>
      <c r="CR23" s="329">
        <v>62812106.761689998</v>
      </c>
      <c r="CS23" s="330">
        <v>-3.0000097985430099E-2</v>
      </c>
      <c r="CT23" s="329">
        <v>245201497.565332</v>
      </c>
      <c r="CU23" s="329">
        <v>244030649.028256</v>
      </c>
      <c r="CV23" s="330">
        <v>4.7979569031117702E-3</v>
      </c>
      <c r="CW23" s="329">
        <v>16650509.475576</v>
      </c>
      <c r="CX23" s="329">
        <v>18760845.037007999</v>
      </c>
      <c r="CY23" s="330">
        <v>-0.11248616772160901</v>
      </c>
      <c r="CZ23" s="329">
        <v>77578246.879743993</v>
      </c>
      <c r="DA23" s="329">
        <v>81572951.798697993</v>
      </c>
      <c r="DB23" s="330">
        <v>-4.8970949694353803E-2</v>
      </c>
      <c r="DC23" s="329">
        <v>243091162.00389999</v>
      </c>
      <c r="DD23" s="329">
        <v>243121689.448264</v>
      </c>
      <c r="DE23" s="330">
        <v>-1.2556446293730499E-4</v>
      </c>
      <c r="DF23" s="329">
        <v>17108120.489812002</v>
      </c>
      <c r="DG23" s="329">
        <v>19517208.566091999</v>
      </c>
      <c r="DH23" s="330">
        <v>-0.12343404888675499</v>
      </c>
      <c r="DI23" s="329">
        <v>94686367.369555995</v>
      </c>
      <c r="DJ23" s="329">
        <v>101090160.36478999</v>
      </c>
      <c r="DK23" s="330">
        <v>-6.3347342334066206E-2</v>
      </c>
      <c r="DL23" s="329">
        <v>240682073.92761999</v>
      </c>
      <c r="DM23" s="329">
        <v>243620800.19035599</v>
      </c>
      <c r="DN23" s="330">
        <v>-1.20627067165027E-2</v>
      </c>
      <c r="DO23" s="329">
        <v>16753.54</v>
      </c>
      <c r="DP23" s="329">
        <v>16342.903</v>
      </c>
      <c r="DQ23" s="330">
        <v>2.51263193570933E-2</v>
      </c>
      <c r="DR23" s="329">
        <v>82422.634999999995</v>
      </c>
      <c r="DS23" s="329">
        <v>85886.67</v>
      </c>
      <c r="DT23" s="330">
        <v>-4.0332626704470201E-2</v>
      </c>
      <c r="DU23" s="329">
        <v>203892.18900000001</v>
      </c>
      <c r="DV23" s="329">
        <v>206689.46900000001</v>
      </c>
      <c r="DW23" s="330">
        <v>-1.3533732577347799E-2</v>
      </c>
      <c r="DX23" s="329">
        <v>16642.239000000001</v>
      </c>
      <c r="DY23" s="329">
        <v>15983.727000000001</v>
      </c>
      <c r="DZ23" s="330">
        <v>4.1198901858121098E-2</v>
      </c>
      <c r="EA23" s="329">
        <v>99064.873999999996</v>
      </c>
      <c r="EB23" s="329">
        <v>101870.397</v>
      </c>
      <c r="EC23" s="330">
        <v>-2.75401204139805E-2</v>
      </c>
      <c r="ED23" s="329">
        <v>204550.701</v>
      </c>
      <c r="EE23" s="329">
        <v>205502.34</v>
      </c>
      <c r="EF23" s="330">
        <v>-4.6307939851195599E-3</v>
      </c>
      <c r="EG23" s="329">
        <v>18185.252</v>
      </c>
      <c r="EH23" s="329">
        <v>17164.591</v>
      </c>
      <c r="EI23" s="330">
        <v>5.9463170430335298E-2</v>
      </c>
      <c r="EJ23" s="329">
        <v>117250.126</v>
      </c>
      <c r="EK23" s="329">
        <v>119034.988</v>
      </c>
      <c r="EL23" s="330">
        <v>-1.49944317212011E-2</v>
      </c>
      <c r="EM23" s="329">
        <v>205571.36199999999</v>
      </c>
      <c r="EN23" s="329">
        <v>205084.951</v>
      </c>
      <c r="EO23" s="330">
        <v>2.3717537421847298E-3</v>
      </c>
      <c r="EP23" s="329">
        <v>18656.52</v>
      </c>
      <c r="EQ23" s="329">
        <v>17711.763999999999</v>
      </c>
      <c r="ER23" s="330">
        <v>5.33405932915548E-2</v>
      </c>
      <c r="ES23" s="329">
        <v>135906.64600000001</v>
      </c>
      <c r="ET23" s="329">
        <v>136746.75200000001</v>
      </c>
      <c r="EU23" s="330">
        <v>-6.1435170321264398E-3</v>
      </c>
      <c r="EV23" s="329">
        <v>206516.11799999999</v>
      </c>
      <c r="EW23" s="329">
        <v>204123.27600000001</v>
      </c>
      <c r="EX23" s="330">
        <v>1.17225337888462E-2</v>
      </c>
      <c r="EY23" s="329">
        <v>17603.892</v>
      </c>
      <c r="EZ23" s="329">
        <v>18075.437000000002</v>
      </c>
      <c r="FA23" s="330">
        <v>-2.6087612708893201E-2</v>
      </c>
      <c r="FB23" s="329">
        <v>153510.538</v>
      </c>
      <c r="FC23" s="329">
        <v>154822.18900000001</v>
      </c>
      <c r="FD23" s="330">
        <v>-8.4719833020832896E-3</v>
      </c>
      <c r="FE23" s="329">
        <v>206044.573</v>
      </c>
      <c r="FF23" s="329">
        <v>205021.78099999999</v>
      </c>
      <c r="FG23" s="330">
        <v>4.9886992250838796E-3</v>
      </c>
      <c r="FH23" s="329">
        <v>17669.151999999998</v>
      </c>
      <c r="FI23" s="329">
        <v>17854.131000000001</v>
      </c>
      <c r="FJ23" s="330">
        <v>-1.03605714554241E-2</v>
      </c>
      <c r="FK23" s="329">
        <v>171179.69</v>
      </c>
      <c r="FL23" s="329">
        <v>172676.32</v>
      </c>
      <c r="FM23" s="330">
        <v>-8.6672567495066806E-3</v>
      </c>
      <c r="FN23" s="329">
        <v>205859.59400000001</v>
      </c>
      <c r="FO23" s="329">
        <v>206911.32</v>
      </c>
      <c r="FP23" s="330">
        <v>-5.0829795102560098E-3</v>
      </c>
      <c r="FQ23" s="329">
        <v>17157.330999999998</v>
      </c>
      <c r="FR23" s="329">
        <v>17385.027999999998</v>
      </c>
      <c r="FS23" s="330">
        <v>-1.3097304186107699E-2</v>
      </c>
      <c r="FT23" s="329">
        <v>188337.02100000001</v>
      </c>
      <c r="FU23" s="329">
        <v>190061.348</v>
      </c>
      <c r="FV23" s="330">
        <v>-9.0724759039382298E-3</v>
      </c>
      <c r="FW23" s="329">
        <v>205631.897</v>
      </c>
      <c r="FX23" s="329">
        <v>207923.3</v>
      </c>
      <c r="FY23" s="330">
        <v>-1.1020424358405299E-2</v>
      </c>
      <c r="FZ23" s="329">
        <v>17711.219000000001</v>
      </c>
      <c r="GA23" s="329">
        <v>17294.876</v>
      </c>
      <c r="GB23" s="330">
        <v>2.4073199484055299E-2</v>
      </c>
      <c r="GC23" s="329">
        <v>206048.24</v>
      </c>
      <c r="GD23" s="329">
        <v>207356.22399999999</v>
      </c>
      <c r="GE23" s="330">
        <v>-6.30790807610398E-3</v>
      </c>
      <c r="GF23" s="329">
        <v>206048.24</v>
      </c>
      <c r="GG23" s="329">
        <v>207356.22399999999</v>
      </c>
      <c r="GH23" s="330">
        <v>-6.30790807610398E-3</v>
      </c>
      <c r="GI23" s="329">
        <v>17835.113000000001</v>
      </c>
      <c r="GJ23" s="329">
        <v>17830.239000000001</v>
      </c>
      <c r="GK23" s="330">
        <v>2.7335584228546601E-4</v>
      </c>
      <c r="GL23" s="329">
        <v>17835.113000000001</v>
      </c>
      <c r="GM23" s="329">
        <v>17830.239000000001</v>
      </c>
      <c r="GN23" s="330">
        <v>2.7335584228546601E-4</v>
      </c>
      <c r="GO23" s="329">
        <v>206053.114</v>
      </c>
      <c r="GP23" s="329">
        <v>206642.402</v>
      </c>
      <c r="GQ23" s="330">
        <v>-2.8517283688949801E-3</v>
      </c>
      <c r="GR23" s="329">
        <v>15770.011</v>
      </c>
      <c r="GS23" s="329">
        <v>16019.527</v>
      </c>
      <c r="GT23" s="330">
        <v>-1.55757407818595E-2</v>
      </c>
      <c r="GU23" s="329">
        <v>33605.124000000003</v>
      </c>
      <c r="GV23" s="329">
        <v>33849.766000000003</v>
      </c>
      <c r="GW23" s="330">
        <v>-7.22728777504695E-3</v>
      </c>
      <c r="GX23" s="329">
        <v>205803.598</v>
      </c>
      <c r="GY23" s="329">
        <v>205562.86300000001</v>
      </c>
      <c r="GZ23" s="330">
        <v>1.1711016108975601E-3</v>
      </c>
      <c r="HA23" s="329">
        <v>16608.196</v>
      </c>
      <c r="HB23" s="329">
        <v>16598.235000000001</v>
      </c>
      <c r="HC23" s="330">
        <v>6.0012404933412105E-4</v>
      </c>
      <c r="HD23" s="329">
        <v>50213.32</v>
      </c>
      <c r="HE23" s="329">
        <v>50448.000999999997</v>
      </c>
      <c r="HF23" s="330">
        <v>-4.6519385376636996E-3</v>
      </c>
      <c r="HG23" s="329">
        <v>205813.55900000001</v>
      </c>
      <c r="HH23" s="329">
        <v>204576.12400000001</v>
      </c>
      <c r="HI23" s="330">
        <v>6.0487752715464799E-3</v>
      </c>
      <c r="HJ23" s="329">
        <v>15531.111000000001</v>
      </c>
      <c r="HK23" s="329">
        <v>15221.093999999999</v>
      </c>
      <c r="HL23" s="330">
        <v>2.0367589872318001E-2</v>
      </c>
      <c r="HM23" s="329">
        <v>65744.430999999997</v>
      </c>
      <c r="HN23" s="329">
        <v>65669.095000000001</v>
      </c>
      <c r="HO23" s="330">
        <v>1.14720630762455E-3</v>
      </c>
      <c r="HP23" s="329">
        <v>206123.576</v>
      </c>
      <c r="HQ23" s="329">
        <v>203481.552</v>
      </c>
      <c r="HR23" s="330">
        <v>1.29840959734768E-2</v>
      </c>
      <c r="HS23" s="329">
        <v>15827.471</v>
      </c>
      <c r="HT23" s="329">
        <v>16753.54</v>
      </c>
      <c r="HU23" s="330">
        <v>-5.5276019277119802E-2</v>
      </c>
      <c r="HV23" s="329">
        <v>81571.902000000002</v>
      </c>
      <c r="HW23" s="329">
        <v>82422.634999999995</v>
      </c>
      <c r="HX23" s="330">
        <v>-1.0321594304768301E-2</v>
      </c>
      <c r="HY23" s="329">
        <v>205197.50700000001</v>
      </c>
      <c r="HZ23" s="329">
        <v>203892.18900000001</v>
      </c>
      <c r="IA23" s="330">
        <v>6.4020010104457702E-3</v>
      </c>
      <c r="IB23" s="329">
        <v>16956.698</v>
      </c>
      <c r="IC23" s="329">
        <v>16501.419999999998</v>
      </c>
      <c r="ID23" s="330">
        <v>2.7590231628550899E-2</v>
      </c>
      <c r="IE23" s="329">
        <v>83456.288</v>
      </c>
      <c r="IF23" s="329">
        <v>84273.663</v>
      </c>
      <c r="IG23" s="330">
        <v>-9.6990562757428202E-3</v>
      </c>
      <c r="IH23" s="329">
        <v>212131.68100000001</v>
      </c>
      <c r="II23" s="329">
        <v>212514.962</v>
      </c>
      <c r="IJ23" s="330">
        <v>-1.80354830734218E-3</v>
      </c>
      <c r="IK23" s="329">
        <v>17069.632000000001</v>
      </c>
      <c r="IL23" s="329">
        <v>17017.004000000001</v>
      </c>
      <c r="IM23" s="330">
        <v>3.09267130688792E-3</v>
      </c>
      <c r="IN23" s="329">
        <v>100525.92</v>
      </c>
      <c r="IO23" s="329">
        <v>101290.667</v>
      </c>
      <c r="IP23" s="330">
        <v>-7.5500243275129896E-3</v>
      </c>
      <c r="IQ23" s="329">
        <v>212184.30900000001</v>
      </c>
      <c r="IR23" s="329">
        <v>211521.78099999999</v>
      </c>
      <c r="IS23" s="330">
        <v>3.1321975300502001E-3</v>
      </c>
      <c r="IT23" s="329">
        <v>19981.724999999999</v>
      </c>
      <c r="IU23" s="329">
        <v>19115.601999999999</v>
      </c>
      <c r="IV23" s="330">
        <v>4.5309742272307198E-2</v>
      </c>
      <c r="IW23" s="329">
        <v>120507.645</v>
      </c>
      <c r="IX23" s="329">
        <v>120406.269</v>
      </c>
      <c r="IY23" s="330">
        <v>8.41949516764811E-4</v>
      </c>
      <c r="IZ23" s="329">
        <v>213050.432</v>
      </c>
      <c r="JA23" s="329">
        <v>210952.45800000001</v>
      </c>
      <c r="JB23" s="330">
        <v>9.9452455775603608E-3</v>
      </c>
      <c r="JC23" s="329">
        <v>21285.859</v>
      </c>
      <c r="JD23" s="329">
        <v>21420.526000000002</v>
      </c>
      <c r="JE23" s="330">
        <v>-6.2868204076778501E-3</v>
      </c>
      <c r="JF23" s="329">
        <v>141793.50399999999</v>
      </c>
      <c r="JG23" s="329">
        <v>141826.79500000001</v>
      </c>
      <c r="JH23" s="330">
        <v>-2.34729974684949E-4</v>
      </c>
      <c r="JI23" s="329">
        <v>212915.76500000001</v>
      </c>
      <c r="JJ23" s="329">
        <v>211587.06400000001</v>
      </c>
      <c r="JK23" s="330">
        <v>6.2796891968783198E-3</v>
      </c>
      <c r="JL23" s="329">
        <v>18638.026000000002</v>
      </c>
      <c r="JM23" s="329">
        <v>19431.863000000001</v>
      </c>
      <c r="JN23" s="330">
        <v>-4.0852336186190698E-2</v>
      </c>
      <c r="JO23" s="329">
        <v>160431.53</v>
      </c>
      <c r="JP23" s="329">
        <v>161258.658</v>
      </c>
      <c r="JQ23" s="330">
        <v>-5.1292005667071001E-3</v>
      </c>
      <c r="JR23" s="329">
        <v>212121.92800000001</v>
      </c>
      <c r="JS23" s="329">
        <v>213185.62599999999</v>
      </c>
      <c r="JT23" s="330">
        <v>-4.9895390226731501E-3</v>
      </c>
      <c r="JU23" s="329">
        <v>17507.116000000002</v>
      </c>
      <c r="JV23" s="329">
        <v>17666.249</v>
      </c>
      <c r="JW23" s="330">
        <v>-9.0077412584868306E-3</v>
      </c>
      <c r="JX23" s="329">
        <v>177938.64600000001</v>
      </c>
      <c r="JY23" s="329">
        <v>178924.90700000001</v>
      </c>
      <c r="JZ23" s="330">
        <v>-5.5121504129103599E-3</v>
      </c>
      <c r="KA23" s="329">
        <v>211962.79500000001</v>
      </c>
      <c r="KB23" s="329">
        <v>213377.29699999999</v>
      </c>
      <c r="KC23" s="330">
        <v>-6.6291119996705998E-3</v>
      </c>
      <c r="KD23" s="329">
        <v>16251.094999999999</v>
      </c>
      <c r="KE23" s="329">
        <v>16615.788</v>
      </c>
      <c r="KF23" s="330">
        <v>-2.1948582877923201E-2</v>
      </c>
      <c r="KG23" s="329">
        <v>194189.74100000001</v>
      </c>
      <c r="KH23" s="329">
        <v>195540.69500000001</v>
      </c>
      <c r="KI23" s="330">
        <v>-6.90881251086889E-3</v>
      </c>
      <c r="KJ23" s="329">
        <v>211598.10200000001</v>
      </c>
      <c r="KK23" s="329">
        <v>213584.408</v>
      </c>
      <c r="KL23" s="330">
        <v>-9.2998642485176697E-3</v>
      </c>
      <c r="KM23" s="329">
        <v>16714.883999999998</v>
      </c>
      <c r="KN23" s="329">
        <v>17408.361000000001</v>
      </c>
      <c r="KO23" s="330">
        <v>-3.9835858183317897E-2</v>
      </c>
      <c r="KP23" s="329">
        <v>210904.625</v>
      </c>
      <c r="KQ23" s="329">
        <v>212949.05600000001</v>
      </c>
      <c r="KR23" s="330">
        <v>-9.6005638080875599E-3</v>
      </c>
      <c r="KS23" s="329">
        <v>210904.625</v>
      </c>
      <c r="KT23" s="329">
        <v>212949.05600000001</v>
      </c>
      <c r="KU23" s="330">
        <v>-9.6005638080875599E-3</v>
      </c>
      <c r="KV23" s="329">
        <v>17812.698</v>
      </c>
      <c r="KW23" s="329">
        <v>18530.186000000002</v>
      </c>
      <c r="KX23" s="330">
        <v>-3.8719956723586101E-2</v>
      </c>
      <c r="KY23" s="329">
        <v>17812.698</v>
      </c>
      <c r="KZ23" s="329">
        <v>18530.186000000002</v>
      </c>
      <c r="LA23" s="330">
        <v>-3.8719956723586101E-2</v>
      </c>
      <c r="LB23" s="329">
        <v>210187.13699999999</v>
      </c>
      <c r="LC23" s="329">
        <v>213293.269</v>
      </c>
      <c r="LD23" s="330">
        <v>-1.4562728653195399E-2</v>
      </c>
      <c r="LE23" s="329">
        <v>15817.3</v>
      </c>
      <c r="LF23" s="329">
        <v>15963.18</v>
      </c>
      <c r="LG23" s="330">
        <v>-9.1385300422596998E-3</v>
      </c>
      <c r="LH23" s="329">
        <v>33629.998</v>
      </c>
      <c r="LI23" s="329">
        <v>34493.366000000002</v>
      </c>
      <c r="LJ23" s="330">
        <v>-2.5029972430061002E-2</v>
      </c>
      <c r="LK23" s="329">
        <v>210041.25700000001</v>
      </c>
      <c r="LL23" s="329">
        <v>212226.81099999999</v>
      </c>
      <c r="LM23" s="330">
        <v>-1.0298199316579401E-2</v>
      </c>
      <c r="LN23" s="329">
        <v>15729.352000000001</v>
      </c>
      <c r="LO23" s="329">
        <v>16622.098999999998</v>
      </c>
      <c r="LP23" s="330">
        <v>-5.370843958997E-2</v>
      </c>
      <c r="LQ23" s="329">
        <v>49359.35</v>
      </c>
      <c r="LR23" s="329">
        <v>51115.464999999997</v>
      </c>
      <c r="LS23" s="330">
        <v>-3.4355845143930502E-2</v>
      </c>
      <c r="LT23" s="329">
        <v>209148.51</v>
      </c>
      <c r="LU23" s="329">
        <v>212146.91800000001</v>
      </c>
      <c r="LV23" s="330">
        <v>-1.41336392169506E-2</v>
      </c>
      <c r="LW23" s="329">
        <v>14737.721</v>
      </c>
      <c r="LX23" s="329">
        <v>15384.125</v>
      </c>
      <c r="LY23" s="330">
        <v>-4.20175993109781E-2</v>
      </c>
      <c r="LZ23" s="329">
        <v>64097.071000000004</v>
      </c>
      <c r="MA23" s="329">
        <v>66499.59</v>
      </c>
      <c r="MB23" s="330">
        <v>-3.6128328009240297E-2</v>
      </c>
      <c r="MC23" s="329">
        <v>208502.106</v>
      </c>
      <c r="MD23" s="329">
        <v>211676.40299999999</v>
      </c>
      <c r="ME23" s="330">
        <v>-1.49959889482814E-2</v>
      </c>
      <c r="MF23" s="329">
        <v>15573.759</v>
      </c>
      <c r="MG23" s="329">
        <v>16956.698</v>
      </c>
      <c r="MH23" s="330">
        <v>-8.1557093250112594E-2</v>
      </c>
      <c r="MI23" s="329">
        <v>79670.83</v>
      </c>
      <c r="MJ23" s="329">
        <v>83456.288</v>
      </c>
      <c r="MK23" s="330">
        <v>-4.5358571423641698E-2</v>
      </c>
      <c r="ML23" s="329">
        <v>207119.16699999999</v>
      </c>
      <c r="MM23" s="329">
        <v>212131.68100000001</v>
      </c>
      <c r="MN23" s="330">
        <v>-2.36292569613871E-2</v>
      </c>
      <c r="MO23" s="329">
        <v>333849.07400000002</v>
      </c>
      <c r="MP23" s="329">
        <v>386312.41499999998</v>
      </c>
      <c r="MQ23" s="330">
        <v>-0.13580547495477199</v>
      </c>
      <c r="MR23" s="329">
        <v>1606978.5589999999</v>
      </c>
      <c r="MS23" s="329">
        <v>1826351.125</v>
      </c>
      <c r="MT23" s="330">
        <v>-0.12011521935575201</v>
      </c>
      <c r="MU23" s="329">
        <v>4604677.5870000003</v>
      </c>
      <c r="MV23" s="329">
        <v>4855815.8859999999</v>
      </c>
      <c r="MW23" s="330">
        <v>-5.17190735596188E-2</v>
      </c>
      <c r="MX23" s="329">
        <v>380077.60600000003</v>
      </c>
      <c r="MY23" s="329">
        <v>427694.46</v>
      </c>
      <c r="MZ23" s="330">
        <v>-0.111333810589924</v>
      </c>
      <c r="NA23" s="329">
        <v>1987056.165</v>
      </c>
      <c r="NB23" s="329">
        <v>2254045.585</v>
      </c>
      <c r="NC23" s="330">
        <v>-0.118448988688044</v>
      </c>
      <c r="ND23" s="329">
        <v>4557060.733</v>
      </c>
      <c r="NE23" s="329">
        <v>4819461.8260000004</v>
      </c>
      <c r="NF23" s="330">
        <v>-5.4446139937119303E-2</v>
      </c>
      <c r="NG23" s="329">
        <v>518210.39399999997</v>
      </c>
      <c r="NH23" s="329">
        <v>523749.33299999998</v>
      </c>
      <c r="NI23" s="330">
        <v>-1.0575553324857399E-2</v>
      </c>
      <c r="NJ23" s="329">
        <v>2505266.5589999999</v>
      </c>
      <c r="NK23" s="329">
        <v>2777794.9180000001</v>
      </c>
      <c r="NL23" s="330">
        <v>-9.8109603856651503E-2</v>
      </c>
      <c r="NM23" s="329">
        <v>4551521.7939999998</v>
      </c>
      <c r="NN23" s="329">
        <v>4820718.7630000003</v>
      </c>
      <c r="NO23" s="330">
        <v>-5.5841666405877503E-2</v>
      </c>
      <c r="NP23" s="329">
        <v>519329.13299999997</v>
      </c>
      <c r="NQ23" s="329">
        <v>550998.98699999996</v>
      </c>
      <c r="NR23" s="330">
        <v>-5.74771546721555E-2</v>
      </c>
      <c r="NS23" s="329">
        <v>3024595.6919999998</v>
      </c>
      <c r="NT23" s="329">
        <v>3328793.9049999998</v>
      </c>
      <c r="NU23" s="330">
        <v>-9.13839131173248E-2</v>
      </c>
      <c r="NV23" s="329">
        <v>4519851.9400000004</v>
      </c>
      <c r="NW23" s="329">
        <v>4831932.2429999998</v>
      </c>
      <c r="NX23" s="330">
        <v>-6.4587061097992601E-2</v>
      </c>
      <c r="NY23" s="329">
        <v>419423.571</v>
      </c>
      <c r="NZ23" s="329">
        <v>470052.07900000003</v>
      </c>
      <c r="OA23" s="330">
        <v>-0.10770829502064599</v>
      </c>
      <c r="OB23" s="329">
        <v>3444019.2629999998</v>
      </c>
      <c r="OC23" s="329">
        <v>3798845.9840000002</v>
      </c>
      <c r="OD23" s="330">
        <v>-9.3403818552913506E-2</v>
      </c>
      <c r="OE23" s="329">
        <v>4469223.432</v>
      </c>
      <c r="OF23" s="329">
        <v>4881321.0190000003</v>
      </c>
      <c r="OG23" s="330">
        <v>-8.4423373385187406E-2</v>
      </c>
      <c r="OH23" s="329">
        <v>352737.66499999998</v>
      </c>
      <c r="OI23" s="329">
        <v>384149.56400000001</v>
      </c>
      <c r="OJ23" s="330">
        <v>-8.1769971760269997E-2</v>
      </c>
      <c r="OK23" s="329">
        <v>3796756.9279999998</v>
      </c>
      <c r="OL23" s="329">
        <v>4182995.548</v>
      </c>
      <c r="OM23" s="330">
        <v>-9.2335412640988906E-2</v>
      </c>
      <c r="ON23" s="329">
        <v>4437811.5329999998</v>
      </c>
      <c r="OO23" s="329">
        <v>4883713.4460000005</v>
      </c>
      <c r="OP23" s="330">
        <v>-9.1303864964725798E-2</v>
      </c>
      <c r="OQ23" s="329">
        <v>321298.62900000002</v>
      </c>
      <c r="OR23" s="329">
        <v>331627.163</v>
      </c>
      <c r="OS23" s="330">
        <v>-3.1145018117831099E-2</v>
      </c>
      <c r="OT23" s="329">
        <v>4118055.557</v>
      </c>
      <c r="OU23" s="329">
        <v>4514622.7110000001</v>
      </c>
      <c r="OV23" s="330">
        <v>-8.7840596963674106E-2</v>
      </c>
      <c r="OW23" s="329">
        <v>4427482.9989999998</v>
      </c>
      <c r="OX23" s="329">
        <v>4881813.3559999997</v>
      </c>
      <c r="OY23" s="330">
        <v>-9.3065900694790898E-2</v>
      </c>
      <c r="OZ23" s="329">
        <v>302197.98</v>
      </c>
      <c r="PA23" s="329">
        <v>309427.44199999998</v>
      </c>
      <c r="PB23" s="330">
        <v>-2.3363997560371701E-2</v>
      </c>
      <c r="PC23" s="329">
        <v>4420253.5369999995</v>
      </c>
      <c r="PD23" s="329">
        <v>4824050.1529999999</v>
      </c>
      <c r="PE23" s="330">
        <v>-8.3704895926275696E-2</v>
      </c>
      <c r="PF23" s="329">
        <v>4420253.5369999995</v>
      </c>
      <c r="PG23" s="329">
        <v>4824050.1529999999</v>
      </c>
      <c r="PH23" s="330">
        <v>-8.3704895926275696E-2</v>
      </c>
      <c r="PI23" s="329">
        <v>320304.83899999998</v>
      </c>
      <c r="PJ23" s="329">
        <v>340540.70500000002</v>
      </c>
      <c r="PK23" s="330">
        <v>-5.9422752413694699E-2</v>
      </c>
      <c r="PL23" s="329">
        <v>320304.83899999998</v>
      </c>
      <c r="PM23" s="329">
        <v>340540.70500000002</v>
      </c>
      <c r="PN23" s="330">
        <v>-5.9422752413694699E-2</v>
      </c>
      <c r="PO23" s="329">
        <v>4400017.6710000001</v>
      </c>
      <c r="PP23" s="329">
        <v>4814240.7879999997</v>
      </c>
      <c r="PQ23" s="330">
        <v>-8.6041212984712998E-2</v>
      </c>
      <c r="PR23" s="329">
        <v>287506.98</v>
      </c>
      <c r="PS23" s="329">
        <v>296120.78399999999</v>
      </c>
      <c r="PT23" s="330">
        <v>-2.9088819378514302E-2</v>
      </c>
      <c r="PU23" s="329">
        <v>607811.81900000002</v>
      </c>
      <c r="PV23" s="329">
        <v>636661.48899999994</v>
      </c>
      <c r="PW23" s="330">
        <v>-4.5313986315261498E-2</v>
      </c>
      <c r="PX23" s="329">
        <v>4391403.8669999996</v>
      </c>
      <c r="PY23" s="329">
        <v>4752755.2019999996</v>
      </c>
      <c r="PZ23" s="330">
        <v>-7.6029864708357001E-2</v>
      </c>
      <c r="QA23" s="329">
        <v>290496.56099999999</v>
      </c>
      <c r="QB23" s="329">
        <v>314490.85700000002</v>
      </c>
      <c r="QC23" s="330">
        <v>-7.6295687031689999E-2</v>
      </c>
      <c r="QD23" s="329">
        <v>898308.38</v>
      </c>
      <c r="QE23" s="329">
        <v>951152.34600000002</v>
      </c>
      <c r="QF23" s="330">
        <v>-5.5557835947344501E-2</v>
      </c>
      <c r="QG23" s="329">
        <v>4367409.5710000005</v>
      </c>
      <c r="QH23" s="329">
        <v>4695512.818</v>
      </c>
      <c r="QI23" s="330">
        <v>-6.9875913391660702E-2</v>
      </c>
      <c r="QJ23" s="329">
        <v>241128.215</v>
      </c>
      <c r="QK23" s="329">
        <v>321977.13900000002</v>
      </c>
      <c r="QL23" s="330">
        <v>-0.251101442329419</v>
      </c>
      <c r="QM23" s="329">
        <v>1139436.595</v>
      </c>
      <c r="QN23" s="329">
        <v>1273129.4850000001</v>
      </c>
      <c r="QO23" s="330">
        <v>-0.105011227510766</v>
      </c>
      <c r="QP23" s="329">
        <v>4286560.6469999999</v>
      </c>
      <c r="QQ23" s="329">
        <v>4657140.9280000003</v>
      </c>
      <c r="QR23" s="330">
        <v>-7.9572485937019793E-2</v>
      </c>
      <c r="QS23" s="329">
        <v>247204.67199999999</v>
      </c>
      <c r="QT23" s="329">
        <v>333849.07400000002</v>
      </c>
      <c r="QU23" s="330">
        <v>-0.25953165291691099</v>
      </c>
      <c r="QV23" s="329">
        <v>1386641.267</v>
      </c>
      <c r="QW23" s="329">
        <v>1606978.5589999999</v>
      </c>
      <c r="QX23" s="330">
        <v>-0.13711277649971501</v>
      </c>
      <c r="QY23" s="329">
        <v>4199916.2450000001</v>
      </c>
      <c r="QZ23" s="329">
        <v>4604677.5870000003</v>
      </c>
      <c r="RA23" s="330">
        <v>-8.7902211252038495E-2</v>
      </c>
      <c r="RB23" s="329">
        <v>724435.55099999998</v>
      </c>
      <c r="RC23" s="329">
        <v>715948.39199999999</v>
      </c>
      <c r="RD23" s="330">
        <v>1.18544284683582E-2</v>
      </c>
      <c r="RE23" s="329">
        <v>3598115.1719999998</v>
      </c>
      <c r="RF23" s="329">
        <v>3586781.6170000001</v>
      </c>
      <c r="RG23" s="330">
        <v>3.1598118341756199E-3</v>
      </c>
      <c r="RH23" s="329">
        <v>8852980.7050000001</v>
      </c>
      <c r="RI23" s="329">
        <v>8935897.8530000001</v>
      </c>
      <c r="RJ23" s="330">
        <v>-9.2791065166621996E-3</v>
      </c>
      <c r="RK23" s="329">
        <v>714687.23699999996</v>
      </c>
      <c r="RL23" s="329">
        <v>707399.82900000003</v>
      </c>
      <c r="RM23" s="330">
        <v>1.03016818795415E-2</v>
      </c>
      <c r="RN23" s="329">
        <v>4312802.409</v>
      </c>
      <c r="RO23" s="329">
        <v>4294181.4460000005</v>
      </c>
      <c r="RP23" s="330">
        <v>4.3363242178191602E-3</v>
      </c>
      <c r="RQ23" s="329">
        <v>8860268.1129999999</v>
      </c>
      <c r="RR23" s="329">
        <v>8913140.5989999995</v>
      </c>
      <c r="RS23" s="330">
        <v>-5.9319703770778298E-3</v>
      </c>
      <c r="RT23" s="329">
        <v>765145.18099999998</v>
      </c>
      <c r="RU23" s="329">
        <v>759043.16</v>
      </c>
      <c r="RV23" s="330">
        <v>8.0390962221436098E-3</v>
      </c>
      <c r="RW23" s="329">
        <v>5077947.59</v>
      </c>
      <c r="RX23" s="329">
        <v>5053224.6059999997</v>
      </c>
      <c r="RY23" s="330">
        <v>4.8925163489950798E-3</v>
      </c>
      <c r="RZ23" s="329">
        <v>8866370.1339999996</v>
      </c>
      <c r="SA23" s="329">
        <v>8902343.7949999999</v>
      </c>
      <c r="SB23" s="330">
        <v>-4.0409202147644596E-3</v>
      </c>
      <c r="SC23" s="329">
        <v>788634.09600000002</v>
      </c>
      <c r="SD23" s="329">
        <v>782334.35199999996</v>
      </c>
      <c r="SE23" s="330">
        <v>8.0524956930436101E-3</v>
      </c>
      <c r="SF23" s="329">
        <v>5866581.6859999998</v>
      </c>
      <c r="SG23" s="329">
        <v>5835558.9579999996</v>
      </c>
      <c r="SH23" s="330">
        <v>5.3161536406847098E-3</v>
      </c>
      <c r="SI23" s="329">
        <v>8872669.8780000005</v>
      </c>
      <c r="SJ23" s="329">
        <v>8877614.7280000001</v>
      </c>
      <c r="SK23" s="330">
        <v>-5.57002094763747E-4</v>
      </c>
      <c r="SL23" s="329">
        <v>752601.81700000004</v>
      </c>
      <c r="SM23" s="329">
        <v>764565.74399999995</v>
      </c>
      <c r="SN23" s="330">
        <v>-1.5648002927005199E-2</v>
      </c>
      <c r="SO23" s="329">
        <v>6619183.5029999996</v>
      </c>
      <c r="SP23" s="329">
        <v>6600124.7019999996</v>
      </c>
      <c r="SQ23" s="330">
        <v>2.8876425613935299E-3</v>
      </c>
      <c r="SR23" s="329">
        <v>8860705.9509999994</v>
      </c>
      <c r="SS23" s="329">
        <v>8883195.1620000005</v>
      </c>
      <c r="ST23" s="330">
        <v>-2.5316578764587299E-3</v>
      </c>
      <c r="SU23" s="329">
        <v>773767.58799999999</v>
      </c>
      <c r="SV23" s="329">
        <v>778708.41899999999</v>
      </c>
      <c r="SW23" s="330">
        <v>-6.3449050754387799E-3</v>
      </c>
      <c r="SX23" s="329">
        <v>7392951.091</v>
      </c>
      <c r="SY23" s="329">
        <v>7378833.1210000003</v>
      </c>
      <c r="SZ23" s="330">
        <v>1.9133065849966499E-3</v>
      </c>
      <c r="TA23" s="329">
        <v>8855765.1199999992</v>
      </c>
      <c r="TB23" s="329">
        <v>8872042.1170000006</v>
      </c>
      <c r="TC23" s="330">
        <v>-1.8346392843213101E-3</v>
      </c>
      <c r="TD23" s="329">
        <v>734376.79500000004</v>
      </c>
      <c r="TE23" s="329">
        <v>720885.31700000004</v>
      </c>
      <c r="TF23" s="330">
        <v>1.8715151608504701E-2</v>
      </c>
      <c r="TG23" s="329">
        <v>8127327.8859999999</v>
      </c>
      <c r="TH23" s="329">
        <v>8099718.4380000001</v>
      </c>
      <c r="TI23" s="330">
        <v>3.4086923158303298E-3</v>
      </c>
      <c r="TJ23" s="329">
        <v>8869256.5979999993</v>
      </c>
      <c r="TK23" s="329">
        <v>8849166.1109999996</v>
      </c>
      <c r="TL23" s="330">
        <v>2.2703254462616701E-3</v>
      </c>
      <c r="TM23" s="329">
        <v>747599.96799999999</v>
      </c>
      <c r="TN23" s="329">
        <v>741928.71200000006</v>
      </c>
      <c r="TO23" s="330">
        <v>7.6439365511439296E-3</v>
      </c>
      <c r="TP23" s="329">
        <v>8874927.8540000003</v>
      </c>
      <c r="TQ23" s="329">
        <v>8841647.1500000004</v>
      </c>
      <c r="TR23" s="330">
        <v>3.7640841616256998E-3</v>
      </c>
      <c r="TS23" s="329">
        <v>8874927.8540000003</v>
      </c>
      <c r="TT23" s="329">
        <v>8841647.1500000004</v>
      </c>
      <c r="TU23" s="330">
        <v>3.7640841616256998E-3</v>
      </c>
      <c r="TV23" s="329">
        <v>756963.04200000002</v>
      </c>
      <c r="TW23" s="329">
        <v>755349.34400000004</v>
      </c>
      <c r="TX23" s="330">
        <v>2.1363598351120802E-3</v>
      </c>
      <c r="TY23" s="329">
        <v>756963.04200000002</v>
      </c>
      <c r="TZ23" s="329">
        <v>755349.34400000004</v>
      </c>
      <c r="UA23" s="330">
        <v>2.1363598351120802E-3</v>
      </c>
      <c r="UB23" s="329">
        <v>8876541.5519999992</v>
      </c>
      <c r="UC23" s="329">
        <v>8841709.2829999998</v>
      </c>
      <c r="UD23" s="330">
        <v>3.9395401822328096E-3</v>
      </c>
      <c r="UE23" s="329">
        <v>705858.09499999997</v>
      </c>
      <c r="UF23" s="329">
        <v>678572.40099999995</v>
      </c>
      <c r="UG23" s="330">
        <v>4.0210438797377297E-2</v>
      </c>
      <c r="UH23" s="329">
        <v>1462821.1370000001</v>
      </c>
      <c r="UI23" s="329">
        <v>1433921.7450000001</v>
      </c>
      <c r="UJ23" s="330">
        <v>2.01540928581148E-2</v>
      </c>
      <c r="UK23" s="329">
        <v>8903827.2459999993</v>
      </c>
      <c r="UL23" s="329">
        <v>8837858.0989999995</v>
      </c>
      <c r="UM23" s="330">
        <v>7.4643817835756097E-3</v>
      </c>
      <c r="UN23" s="329">
        <v>681116.81799999997</v>
      </c>
      <c r="UO23" s="329">
        <v>738613.34100000001</v>
      </c>
      <c r="UP23" s="330">
        <v>-7.78438728471329E-2</v>
      </c>
      <c r="UQ23" s="329">
        <v>2143937.9550000001</v>
      </c>
      <c r="UR23" s="329">
        <v>2172535.0860000001</v>
      </c>
      <c r="US23" s="330">
        <v>-1.3163023780045E-2</v>
      </c>
      <c r="UT23" s="329">
        <v>8846330.7229999993</v>
      </c>
      <c r="UU23" s="329">
        <v>8846574.7100000009</v>
      </c>
      <c r="UV23" s="330">
        <v>-2.7579826994953602E-5</v>
      </c>
      <c r="UW23" s="329">
        <v>548161.25300000003</v>
      </c>
      <c r="UX23" s="329">
        <v>701144.53500000003</v>
      </c>
      <c r="UY23" s="330">
        <v>-0.21819079285842199</v>
      </c>
      <c r="UZ23" s="329">
        <v>2692099.2080000001</v>
      </c>
      <c r="VA23" s="329">
        <v>2873679.6209999998</v>
      </c>
      <c r="VB23" s="330">
        <v>-6.3187424120999397E-2</v>
      </c>
      <c r="VC23" s="329">
        <v>8693347.4409999996</v>
      </c>
      <c r="VD23" s="329">
        <v>8844493.5460000001</v>
      </c>
      <c r="VE23" s="330">
        <v>-1.7089288856834299E-2</v>
      </c>
      <c r="VF23" s="329">
        <v>581072.87100000004</v>
      </c>
      <c r="VG23" s="329">
        <v>724435.55099999998</v>
      </c>
      <c r="VH23" s="330">
        <v>-0.19789569935117701</v>
      </c>
      <c r="VI23" s="329">
        <v>3273172.0789999999</v>
      </c>
      <c r="VJ23" s="329">
        <v>3598115.1719999998</v>
      </c>
      <c r="VK23" s="330">
        <v>-9.0309252891252301E-2</v>
      </c>
      <c r="VL23" s="329">
        <v>8549984.7609999999</v>
      </c>
      <c r="VM23" s="329">
        <v>8852980.7050000001</v>
      </c>
      <c r="VN23" s="331">
        <v>-3.4225302651893698E-2</v>
      </c>
      <c r="VO23" s="323"/>
    </row>
    <row r="24" spans="1:587">
      <c r="A24" s="180" t="s">
        <v>123</v>
      </c>
      <c r="B24" s="326">
        <v>-222711.79390399999</v>
      </c>
      <c r="C24" s="326">
        <v>-213243.54462900001</v>
      </c>
      <c r="D24" s="327">
        <v>4.4401106216241097E-2</v>
      </c>
      <c r="E24" s="326">
        <v>-1341629.2753900001</v>
      </c>
      <c r="F24" s="326">
        <v>-2152127.4468129999</v>
      </c>
      <c r="G24" s="327">
        <v>-0.37660324095733</v>
      </c>
      <c r="H24" s="326">
        <v>-2387934.2075499999</v>
      </c>
      <c r="I24" s="326">
        <v>-3935876.9978129999</v>
      </c>
      <c r="J24" s="327">
        <v>-0.39329043847740303</v>
      </c>
      <c r="K24" s="326">
        <v>-70794.484951999999</v>
      </c>
      <c r="L24" s="326">
        <v>-83652.090872000001</v>
      </c>
      <c r="M24" s="327">
        <v>-0.153703341852794</v>
      </c>
      <c r="N24" s="326">
        <v>-1412423.7603420001</v>
      </c>
      <c r="O24" s="326">
        <v>-2235779.5376849999</v>
      </c>
      <c r="P24" s="327">
        <v>-0.36826340140653102</v>
      </c>
      <c r="Q24" s="326">
        <v>-2375076.6016299999</v>
      </c>
      <c r="R24" s="326">
        <v>-3826837.5136850001</v>
      </c>
      <c r="S24" s="327">
        <v>-0.37936309207365498</v>
      </c>
      <c r="T24" s="326">
        <v>-79229.421952000004</v>
      </c>
      <c r="U24" s="326">
        <v>-57907.585936000003</v>
      </c>
      <c r="V24" s="327">
        <v>0.368204539549708</v>
      </c>
      <c r="W24" s="326">
        <v>-1491653.1822939999</v>
      </c>
      <c r="X24" s="326">
        <v>-2293687.123621</v>
      </c>
      <c r="Y24" s="327">
        <v>-0.34967015904978499</v>
      </c>
      <c r="Z24" s="326">
        <v>-2396398.4376460002</v>
      </c>
      <c r="AA24" s="326">
        <v>-3710712.2876209999</v>
      </c>
      <c r="AB24" s="327">
        <v>-0.35419449100367401</v>
      </c>
      <c r="AC24" s="326">
        <v>-113611.379904</v>
      </c>
      <c r="AD24" s="326">
        <v>-68842.044160000005</v>
      </c>
      <c r="AE24" s="327">
        <v>0.65031967441217797</v>
      </c>
      <c r="AF24" s="326">
        <v>-1605264.562198</v>
      </c>
      <c r="AG24" s="326">
        <v>-2362529.167781</v>
      </c>
      <c r="AH24" s="327">
        <v>-0.32053132545841101</v>
      </c>
      <c r="AI24" s="326">
        <v>-2441167.7733900002</v>
      </c>
      <c r="AJ24" s="326">
        <v>-3574634.7117809998</v>
      </c>
      <c r="AK24" s="327">
        <v>-0.31708608844853697</v>
      </c>
      <c r="AL24" s="326">
        <v>-188466.135048</v>
      </c>
      <c r="AM24" s="326">
        <v>-48817.158287999999</v>
      </c>
      <c r="AN24" s="327">
        <v>2.8606535418578001</v>
      </c>
      <c r="AO24" s="326">
        <v>-1793730.6972459999</v>
      </c>
      <c r="AP24" s="326">
        <v>-2411346.3260690002</v>
      </c>
      <c r="AQ24" s="327">
        <v>-0.256128960882132</v>
      </c>
      <c r="AR24" s="326">
        <v>-2580816.7501500002</v>
      </c>
      <c r="AS24" s="326">
        <v>-3459063.1390689998</v>
      </c>
      <c r="AT24" s="327">
        <v>-0.25389718360427999</v>
      </c>
      <c r="AU24" s="326">
        <v>-180307.19699999999</v>
      </c>
      <c r="AV24" s="326">
        <v>-343464.47804800002</v>
      </c>
      <c r="AW24" s="327">
        <v>-0.47503393065642802</v>
      </c>
      <c r="AX24" s="326">
        <v>-1974037.8942460001</v>
      </c>
      <c r="AY24" s="326">
        <v>-2754810.8041170002</v>
      </c>
      <c r="AZ24" s="327">
        <v>-0.28342160873775901</v>
      </c>
      <c r="BA24" s="326">
        <v>-2417659.4691019999</v>
      </c>
      <c r="BB24" s="326">
        <v>-3580366.6901170001</v>
      </c>
      <c r="BC24" s="327">
        <v>-0.32474529053810502</v>
      </c>
      <c r="BD24" s="326">
        <v>-350171.47100000002</v>
      </c>
      <c r="BE24" s="326">
        <v>-220547.03604800001</v>
      </c>
      <c r="BF24" s="327">
        <v>0.587740544034282</v>
      </c>
      <c r="BG24" s="326">
        <v>-2324209.3652459998</v>
      </c>
      <c r="BH24" s="326">
        <v>-2975357.8401649999</v>
      </c>
      <c r="BI24" s="327">
        <v>-0.21884711348968</v>
      </c>
      <c r="BJ24" s="326">
        <v>-2547283.904054</v>
      </c>
      <c r="BK24" s="326">
        <v>-3530739.562165</v>
      </c>
      <c r="BL24" s="327">
        <v>-0.27854098009652101</v>
      </c>
      <c r="BM24" s="326">
        <v>-700754.10199999996</v>
      </c>
      <c r="BN24" s="326">
        <v>-223074.53880800001</v>
      </c>
      <c r="BO24" s="327">
        <v>2.1413450667408398</v>
      </c>
      <c r="BP24" s="326">
        <v>-3024963.4672460002</v>
      </c>
      <c r="BQ24" s="326">
        <v>-3198432.3789730002</v>
      </c>
      <c r="BR24" s="327">
        <v>-5.4235603937545201E-2</v>
      </c>
      <c r="BS24" s="326">
        <v>-3024963.4672460002</v>
      </c>
      <c r="BT24" s="326">
        <v>-3198432.3789730002</v>
      </c>
      <c r="BU24" s="327">
        <v>-5.4235603937545201E-2</v>
      </c>
      <c r="BV24" s="326">
        <v>-399378.15299999999</v>
      </c>
      <c r="BW24" s="326">
        <v>-268754.95043199998</v>
      </c>
      <c r="BX24" s="327">
        <v>0.48603087071711498</v>
      </c>
      <c r="BY24" s="326">
        <v>-399378.15299999999</v>
      </c>
      <c r="BZ24" s="326">
        <v>-268754.95043199998</v>
      </c>
      <c r="CA24" s="327">
        <v>0.48603087071711498</v>
      </c>
      <c r="CB24" s="326">
        <v>-3155586.6698139999</v>
      </c>
      <c r="CC24" s="326">
        <v>-3075729.352405</v>
      </c>
      <c r="CD24" s="327">
        <v>2.5963701047544099E-2</v>
      </c>
      <c r="CE24" s="326">
        <v>-392604.82500000001</v>
      </c>
      <c r="CF24" s="326">
        <v>-304124.852144</v>
      </c>
      <c r="CG24" s="327">
        <v>0.29093305671088499</v>
      </c>
      <c r="CH24" s="326">
        <v>-791982.978</v>
      </c>
      <c r="CI24" s="326">
        <v>-572879.80257599999</v>
      </c>
      <c r="CJ24" s="327">
        <v>0.38245924265227199</v>
      </c>
      <c r="CK24" s="326">
        <v>-3244066.64267</v>
      </c>
      <c r="CL24" s="326">
        <v>-3125993.115549</v>
      </c>
      <c r="CM24" s="327">
        <v>3.7771525002307398E-2</v>
      </c>
      <c r="CN24" s="326">
        <v>-631232.19499999995</v>
      </c>
      <c r="CO24" s="326">
        <v>-332555.76095800003</v>
      </c>
      <c r="CP24" s="327">
        <v>0.898124372230379</v>
      </c>
      <c r="CQ24" s="326">
        <v>-1423215.173</v>
      </c>
      <c r="CR24" s="326">
        <v>-905435.56353399996</v>
      </c>
      <c r="CS24" s="327">
        <v>0.57185693860428599</v>
      </c>
      <c r="CT24" s="326">
        <v>-3542743.0767120002</v>
      </c>
      <c r="CU24" s="326">
        <v>-2725052.452507</v>
      </c>
      <c r="CV24" s="327">
        <v>0.30006417801343199</v>
      </c>
      <c r="CW24" s="326">
        <v>-699831.40899999999</v>
      </c>
      <c r="CX24" s="326">
        <v>-213481.91795199999</v>
      </c>
      <c r="CY24" s="327">
        <v>2.27817651121793</v>
      </c>
      <c r="CZ24" s="326">
        <v>-2123046.5819999999</v>
      </c>
      <c r="DA24" s="326">
        <v>-1118917.4814859999</v>
      </c>
      <c r="DB24" s="327">
        <v>0.89741121854709704</v>
      </c>
      <c r="DC24" s="326">
        <v>-4029092.56776</v>
      </c>
      <c r="DD24" s="326">
        <v>-2378465.9582750001</v>
      </c>
      <c r="DE24" s="327">
        <v>0.69398790583579695</v>
      </c>
      <c r="DF24" s="326">
        <v>-414691.85800000001</v>
      </c>
      <c r="DG24" s="326">
        <v>-222711.79390399999</v>
      </c>
      <c r="DH24" s="327">
        <v>0.86201121517055002</v>
      </c>
      <c r="DI24" s="326">
        <v>-2537738.44</v>
      </c>
      <c r="DJ24" s="326">
        <v>-1341629.2753900001</v>
      </c>
      <c r="DK24" s="327">
        <v>0.891534782782897</v>
      </c>
      <c r="DL24" s="326">
        <v>-4221072.6318560001</v>
      </c>
      <c r="DM24" s="326">
        <v>-2387934.2075499999</v>
      </c>
      <c r="DN24" s="327">
        <v>0.76766705653368295</v>
      </c>
      <c r="DO24" s="326">
        <v>0</v>
      </c>
      <c r="DP24" s="326">
        <v>0</v>
      </c>
      <c r="DQ24" s="327">
        <v>0</v>
      </c>
      <c r="DR24" s="326">
        <v>0</v>
      </c>
      <c r="DS24" s="326">
        <v>0</v>
      </c>
      <c r="DT24" s="327">
        <v>0</v>
      </c>
      <c r="DU24" s="326">
        <v>0</v>
      </c>
      <c r="DV24" s="326">
        <v>0</v>
      </c>
      <c r="DW24" s="327">
        <v>0</v>
      </c>
      <c r="DX24" s="326">
        <v>0</v>
      </c>
      <c r="DY24" s="326">
        <v>0</v>
      </c>
      <c r="DZ24" s="327">
        <v>0</v>
      </c>
      <c r="EA24" s="326">
        <v>0</v>
      </c>
      <c r="EB24" s="326">
        <v>0</v>
      </c>
      <c r="EC24" s="327">
        <v>0</v>
      </c>
      <c r="ED24" s="326">
        <v>0</v>
      </c>
      <c r="EE24" s="326">
        <v>0</v>
      </c>
      <c r="EF24" s="327">
        <v>0</v>
      </c>
      <c r="EG24" s="326">
        <v>0</v>
      </c>
      <c r="EH24" s="326">
        <v>0</v>
      </c>
      <c r="EI24" s="327">
        <v>0</v>
      </c>
      <c r="EJ24" s="326">
        <v>0</v>
      </c>
      <c r="EK24" s="326">
        <v>0</v>
      </c>
      <c r="EL24" s="327">
        <v>0</v>
      </c>
      <c r="EM24" s="326">
        <v>0</v>
      </c>
      <c r="EN24" s="326">
        <v>0</v>
      </c>
      <c r="EO24" s="327">
        <v>0</v>
      </c>
      <c r="EP24" s="326">
        <v>0</v>
      </c>
      <c r="EQ24" s="326">
        <v>0</v>
      </c>
      <c r="ER24" s="327">
        <v>0</v>
      </c>
      <c r="ES24" s="326">
        <v>0</v>
      </c>
      <c r="ET24" s="326">
        <v>0</v>
      </c>
      <c r="EU24" s="327">
        <v>0</v>
      </c>
      <c r="EV24" s="326">
        <v>0</v>
      </c>
      <c r="EW24" s="326">
        <v>0</v>
      </c>
      <c r="EX24" s="327">
        <v>0</v>
      </c>
      <c r="EY24" s="326">
        <v>0</v>
      </c>
      <c r="EZ24" s="326">
        <v>0</v>
      </c>
      <c r="FA24" s="327">
        <v>0</v>
      </c>
      <c r="FB24" s="326">
        <v>0</v>
      </c>
      <c r="FC24" s="326">
        <v>0</v>
      </c>
      <c r="FD24" s="327">
        <v>0</v>
      </c>
      <c r="FE24" s="326">
        <v>0</v>
      </c>
      <c r="FF24" s="326">
        <v>0</v>
      </c>
      <c r="FG24" s="327">
        <v>0</v>
      </c>
      <c r="FH24" s="326">
        <v>0</v>
      </c>
      <c r="FI24" s="326">
        <v>0</v>
      </c>
      <c r="FJ24" s="327">
        <v>0</v>
      </c>
      <c r="FK24" s="326">
        <v>0</v>
      </c>
      <c r="FL24" s="326">
        <v>0</v>
      </c>
      <c r="FM24" s="327">
        <v>0</v>
      </c>
      <c r="FN24" s="326">
        <v>0</v>
      </c>
      <c r="FO24" s="326">
        <v>0</v>
      </c>
      <c r="FP24" s="327">
        <v>0</v>
      </c>
      <c r="FQ24" s="326">
        <v>0</v>
      </c>
      <c r="FR24" s="326">
        <v>0</v>
      </c>
      <c r="FS24" s="327">
        <v>0</v>
      </c>
      <c r="FT24" s="326">
        <v>0</v>
      </c>
      <c r="FU24" s="326">
        <v>0</v>
      </c>
      <c r="FV24" s="327">
        <v>0</v>
      </c>
      <c r="FW24" s="326">
        <v>0</v>
      </c>
      <c r="FX24" s="326">
        <v>0</v>
      </c>
      <c r="FY24" s="327">
        <v>0</v>
      </c>
      <c r="FZ24" s="326">
        <v>0</v>
      </c>
      <c r="GA24" s="326">
        <v>0</v>
      </c>
      <c r="GB24" s="327">
        <v>0</v>
      </c>
      <c r="GC24" s="326">
        <v>0</v>
      </c>
      <c r="GD24" s="326">
        <v>0</v>
      </c>
      <c r="GE24" s="327">
        <v>0</v>
      </c>
      <c r="GF24" s="326">
        <v>0</v>
      </c>
      <c r="GG24" s="326">
        <v>0</v>
      </c>
      <c r="GH24" s="327">
        <v>0</v>
      </c>
      <c r="GI24" s="326">
        <v>0</v>
      </c>
      <c r="GJ24" s="326">
        <v>0</v>
      </c>
      <c r="GK24" s="327">
        <v>0</v>
      </c>
      <c r="GL24" s="326">
        <v>0</v>
      </c>
      <c r="GM24" s="326">
        <v>0</v>
      </c>
      <c r="GN24" s="327">
        <v>0</v>
      </c>
      <c r="GO24" s="326">
        <v>0</v>
      </c>
      <c r="GP24" s="326">
        <v>0</v>
      </c>
      <c r="GQ24" s="327">
        <v>0</v>
      </c>
      <c r="GR24" s="326">
        <v>0</v>
      </c>
      <c r="GS24" s="326">
        <v>0</v>
      </c>
      <c r="GT24" s="327">
        <v>0</v>
      </c>
      <c r="GU24" s="326">
        <v>0</v>
      </c>
      <c r="GV24" s="326">
        <v>0</v>
      </c>
      <c r="GW24" s="327">
        <v>0</v>
      </c>
      <c r="GX24" s="326">
        <v>0</v>
      </c>
      <c r="GY24" s="326">
        <v>0</v>
      </c>
      <c r="GZ24" s="327">
        <v>0</v>
      </c>
      <c r="HA24" s="326">
        <v>0</v>
      </c>
      <c r="HB24" s="326">
        <v>0</v>
      </c>
      <c r="HC24" s="327">
        <v>0</v>
      </c>
      <c r="HD24" s="326">
        <v>0</v>
      </c>
      <c r="HE24" s="326">
        <v>0</v>
      </c>
      <c r="HF24" s="327">
        <v>0</v>
      </c>
      <c r="HG24" s="326">
        <v>0</v>
      </c>
      <c r="HH24" s="326">
        <v>0</v>
      </c>
      <c r="HI24" s="327">
        <v>0</v>
      </c>
      <c r="HJ24" s="326">
        <v>0</v>
      </c>
      <c r="HK24" s="326">
        <v>0</v>
      </c>
      <c r="HL24" s="327">
        <v>0</v>
      </c>
      <c r="HM24" s="326">
        <v>0</v>
      </c>
      <c r="HN24" s="326">
        <v>0</v>
      </c>
      <c r="HO24" s="327">
        <v>0</v>
      </c>
      <c r="HP24" s="326">
        <v>0</v>
      </c>
      <c r="HQ24" s="326">
        <v>0</v>
      </c>
      <c r="HR24" s="327">
        <v>0</v>
      </c>
      <c r="HS24" s="326">
        <v>0</v>
      </c>
      <c r="HT24" s="326">
        <v>0</v>
      </c>
      <c r="HU24" s="327">
        <v>0</v>
      </c>
      <c r="HV24" s="326">
        <v>0</v>
      </c>
      <c r="HW24" s="326">
        <v>0</v>
      </c>
      <c r="HX24" s="327">
        <v>0</v>
      </c>
      <c r="HY24" s="326">
        <v>0</v>
      </c>
      <c r="HZ24" s="326">
        <v>0</v>
      </c>
      <c r="IA24" s="327">
        <v>0</v>
      </c>
      <c r="IB24" s="326">
        <v>0</v>
      </c>
      <c r="IC24" s="326">
        <v>0</v>
      </c>
      <c r="ID24" s="327">
        <v>0</v>
      </c>
      <c r="IE24" s="326">
        <v>0</v>
      </c>
      <c r="IF24" s="326">
        <v>0</v>
      </c>
      <c r="IG24" s="327">
        <v>0</v>
      </c>
      <c r="IH24" s="326">
        <v>0</v>
      </c>
      <c r="II24" s="326">
        <v>0</v>
      </c>
      <c r="IJ24" s="327">
        <v>0</v>
      </c>
      <c r="IK24" s="326">
        <v>0</v>
      </c>
      <c r="IL24" s="326">
        <v>0</v>
      </c>
      <c r="IM24" s="327">
        <v>0</v>
      </c>
      <c r="IN24" s="326">
        <v>0</v>
      </c>
      <c r="IO24" s="326">
        <v>0</v>
      </c>
      <c r="IP24" s="327">
        <v>0</v>
      </c>
      <c r="IQ24" s="326">
        <v>0</v>
      </c>
      <c r="IR24" s="326">
        <v>0</v>
      </c>
      <c r="IS24" s="327">
        <v>0</v>
      </c>
      <c r="IT24" s="326">
        <v>0</v>
      </c>
      <c r="IU24" s="326">
        <v>0</v>
      </c>
      <c r="IV24" s="327">
        <v>0</v>
      </c>
      <c r="IW24" s="326">
        <v>0</v>
      </c>
      <c r="IX24" s="326">
        <v>0</v>
      </c>
      <c r="IY24" s="327">
        <v>0</v>
      </c>
      <c r="IZ24" s="326">
        <v>0</v>
      </c>
      <c r="JA24" s="326">
        <v>0</v>
      </c>
      <c r="JB24" s="327">
        <v>0</v>
      </c>
      <c r="JC24" s="326">
        <v>0</v>
      </c>
      <c r="JD24" s="326">
        <v>0</v>
      </c>
      <c r="JE24" s="327">
        <v>0</v>
      </c>
      <c r="JF24" s="326">
        <v>0</v>
      </c>
      <c r="JG24" s="326">
        <v>0</v>
      </c>
      <c r="JH24" s="327">
        <v>0</v>
      </c>
      <c r="JI24" s="326">
        <v>0</v>
      </c>
      <c r="JJ24" s="326">
        <v>0</v>
      </c>
      <c r="JK24" s="327">
        <v>0</v>
      </c>
      <c r="JL24" s="326">
        <v>0</v>
      </c>
      <c r="JM24" s="326">
        <v>0</v>
      </c>
      <c r="JN24" s="327">
        <v>0</v>
      </c>
      <c r="JO24" s="326">
        <v>0</v>
      </c>
      <c r="JP24" s="326">
        <v>0</v>
      </c>
      <c r="JQ24" s="327">
        <v>0</v>
      </c>
      <c r="JR24" s="326">
        <v>0</v>
      </c>
      <c r="JS24" s="326">
        <v>0</v>
      </c>
      <c r="JT24" s="327">
        <v>0</v>
      </c>
      <c r="JU24" s="326">
        <v>0</v>
      </c>
      <c r="JV24" s="326">
        <v>0</v>
      </c>
      <c r="JW24" s="327">
        <v>0</v>
      </c>
      <c r="JX24" s="326">
        <v>0</v>
      </c>
      <c r="JY24" s="326">
        <v>0</v>
      </c>
      <c r="JZ24" s="327">
        <v>0</v>
      </c>
      <c r="KA24" s="326">
        <v>0</v>
      </c>
      <c r="KB24" s="326">
        <v>0</v>
      </c>
      <c r="KC24" s="327">
        <v>0</v>
      </c>
      <c r="KD24" s="326">
        <v>0</v>
      </c>
      <c r="KE24" s="326">
        <v>0</v>
      </c>
      <c r="KF24" s="327">
        <v>0</v>
      </c>
      <c r="KG24" s="326">
        <v>0</v>
      </c>
      <c r="KH24" s="326">
        <v>0</v>
      </c>
      <c r="KI24" s="327">
        <v>0</v>
      </c>
      <c r="KJ24" s="326">
        <v>0</v>
      </c>
      <c r="KK24" s="326">
        <v>0</v>
      </c>
      <c r="KL24" s="327">
        <v>0</v>
      </c>
      <c r="KM24" s="326">
        <v>0</v>
      </c>
      <c r="KN24" s="326">
        <v>0</v>
      </c>
      <c r="KO24" s="327">
        <v>0</v>
      </c>
      <c r="KP24" s="326">
        <v>0</v>
      </c>
      <c r="KQ24" s="326">
        <v>0</v>
      </c>
      <c r="KR24" s="327">
        <v>0</v>
      </c>
      <c r="KS24" s="326">
        <v>0</v>
      </c>
      <c r="KT24" s="326">
        <v>0</v>
      </c>
      <c r="KU24" s="327">
        <v>0</v>
      </c>
      <c r="KV24" s="326">
        <v>0</v>
      </c>
      <c r="KW24" s="326">
        <v>0</v>
      </c>
      <c r="KX24" s="327">
        <v>0</v>
      </c>
      <c r="KY24" s="326">
        <v>0</v>
      </c>
      <c r="KZ24" s="326">
        <v>0</v>
      </c>
      <c r="LA24" s="327">
        <v>0</v>
      </c>
      <c r="LB24" s="326">
        <v>0</v>
      </c>
      <c r="LC24" s="326">
        <v>0</v>
      </c>
      <c r="LD24" s="327">
        <v>0</v>
      </c>
      <c r="LE24" s="326">
        <v>0</v>
      </c>
      <c r="LF24" s="326">
        <v>0</v>
      </c>
      <c r="LG24" s="327">
        <v>0</v>
      </c>
      <c r="LH24" s="326">
        <v>0</v>
      </c>
      <c r="LI24" s="326">
        <v>0</v>
      </c>
      <c r="LJ24" s="327">
        <v>0</v>
      </c>
      <c r="LK24" s="326">
        <v>0</v>
      </c>
      <c r="LL24" s="326">
        <v>0</v>
      </c>
      <c r="LM24" s="327">
        <v>0</v>
      </c>
      <c r="LN24" s="326">
        <v>0</v>
      </c>
      <c r="LO24" s="326">
        <v>0</v>
      </c>
      <c r="LP24" s="327">
        <v>0</v>
      </c>
      <c r="LQ24" s="326">
        <v>0</v>
      </c>
      <c r="LR24" s="326">
        <v>0</v>
      </c>
      <c r="LS24" s="327">
        <v>0</v>
      </c>
      <c r="LT24" s="326">
        <v>0</v>
      </c>
      <c r="LU24" s="326">
        <v>0</v>
      </c>
      <c r="LV24" s="327">
        <v>0</v>
      </c>
      <c r="LW24" s="326">
        <v>0</v>
      </c>
      <c r="LX24" s="326">
        <v>0</v>
      </c>
      <c r="LY24" s="327">
        <v>0</v>
      </c>
      <c r="LZ24" s="326">
        <v>0</v>
      </c>
      <c r="MA24" s="326">
        <v>0</v>
      </c>
      <c r="MB24" s="327">
        <v>0</v>
      </c>
      <c r="MC24" s="326">
        <v>0</v>
      </c>
      <c r="MD24" s="326">
        <v>0</v>
      </c>
      <c r="ME24" s="327">
        <v>0</v>
      </c>
      <c r="MF24" s="326">
        <v>0</v>
      </c>
      <c r="MG24" s="326">
        <v>0</v>
      </c>
      <c r="MH24" s="327">
        <v>0</v>
      </c>
      <c r="MI24" s="326">
        <v>0</v>
      </c>
      <c r="MJ24" s="326">
        <v>0</v>
      </c>
      <c r="MK24" s="327">
        <v>0</v>
      </c>
      <c r="ML24" s="326">
        <v>0</v>
      </c>
      <c r="MM24" s="326">
        <v>0</v>
      </c>
      <c r="MN24" s="327">
        <v>0</v>
      </c>
      <c r="MO24" s="326">
        <v>0</v>
      </c>
      <c r="MP24" s="326">
        <v>0</v>
      </c>
      <c r="MQ24" s="327">
        <v>0</v>
      </c>
      <c r="MR24" s="326">
        <v>0</v>
      </c>
      <c r="MS24" s="326">
        <v>0</v>
      </c>
      <c r="MT24" s="327">
        <v>0</v>
      </c>
      <c r="MU24" s="326">
        <v>0</v>
      </c>
      <c r="MV24" s="326">
        <v>0</v>
      </c>
      <c r="MW24" s="327">
        <v>0</v>
      </c>
      <c r="MX24" s="326">
        <v>0</v>
      </c>
      <c r="MY24" s="326">
        <v>0</v>
      </c>
      <c r="MZ24" s="327">
        <v>0</v>
      </c>
      <c r="NA24" s="326">
        <v>0</v>
      </c>
      <c r="NB24" s="326">
        <v>0</v>
      </c>
      <c r="NC24" s="327">
        <v>0</v>
      </c>
      <c r="ND24" s="326">
        <v>0</v>
      </c>
      <c r="NE24" s="326">
        <v>0</v>
      </c>
      <c r="NF24" s="327">
        <v>0</v>
      </c>
      <c r="NG24" s="326">
        <v>0</v>
      </c>
      <c r="NH24" s="326">
        <v>0</v>
      </c>
      <c r="NI24" s="327">
        <v>0</v>
      </c>
      <c r="NJ24" s="326">
        <v>0</v>
      </c>
      <c r="NK24" s="326">
        <v>0</v>
      </c>
      <c r="NL24" s="327">
        <v>0</v>
      </c>
      <c r="NM24" s="326">
        <v>0</v>
      </c>
      <c r="NN24" s="326">
        <v>0</v>
      </c>
      <c r="NO24" s="327">
        <v>0</v>
      </c>
      <c r="NP24" s="326">
        <v>0</v>
      </c>
      <c r="NQ24" s="326">
        <v>0</v>
      </c>
      <c r="NR24" s="327">
        <v>0</v>
      </c>
      <c r="NS24" s="326">
        <v>0</v>
      </c>
      <c r="NT24" s="326">
        <v>0</v>
      </c>
      <c r="NU24" s="327">
        <v>0</v>
      </c>
      <c r="NV24" s="326">
        <v>0</v>
      </c>
      <c r="NW24" s="326">
        <v>0</v>
      </c>
      <c r="NX24" s="327">
        <v>0</v>
      </c>
      <c r="NY24" s="326">
        <v>0</v>
      </c>
      <c r="NZ24" s="326">
        <v>0</v>
      </c>
      <c r="OA24" s="327">
        <v>0</v>
      </c>
      <c r="OB24" s="326">
        <v>0</v>
      </c>
      <c r="OC24" s="326">
        <v>0</v>
      </c>
      <c r="OD24" s="327">
        <v>0</v>
      </c>
      <c r="OE24" s="326">
        <v>0</v>
      </c>
      <c r="OF24" s="326">
        <v>0</v>
      </c>
      <c r="OG24" s="327">
        <v>0</v>
      </c>
      <c r="OH24" s="326">
        <v>0</v>
      </c>
      <c r="OI24" s="326">
        <v>0</v>
      </c>
      <c r="OJ24" s="327">
        <v>0</v>
      </c>
      <c r="OK24" s="326">
        <v>0</v>
      </c>
      <c r="OL24" s="326">
        <v>0</v>
      </c>
      <c r="OM24" s="327">
        <v>0</v>
      </c>
      <c r="ON24" s="326">
        <v>0</v>
      </c>
      <c r="OO24" s="326">
        <v>0</v>
      </c>
      <c r="OP24" s="327">
        <v>0</v>
      </c>
      <c r="OQ24" s="326">
        <v>0</v>
      </c>
      <c r="OR24" s="326">
        <v>0</v>
      </c>
      <c r="OS24" s="327">
        <v>0</v>
      </c>
      <c r="OT24" s="326">
        <v>0</v>
      </c>
      <c r="OU24" s="326">
        <v>0</v>
      </c>
      <c r="OV24" s="327">
        <v>0</v>
      </c>
      <c r="OW24" s="326">
        <v>0</v>
      </c>
      <c r="OX24" s="326">
        <v>0</v>
      </c>
      <c r="OY24" s="327">
        <v>0</v>
      </c>
      <c r="OZ24" s="326">
        <v>0</v>
      </c>
      <c r="PA24" s="326">
        <v>0</v>
      </c>
      <c r="PB24" s="327">
        <v>0</v>
      </c>
      <c r="PC24" s="326">
        <v>0</v>
      </c>
      <c r="PD24" s="326">
        <v>0</v>
      </c>
      <c r="PE24" s="327">
        <v>0</v>
      </c>
      <c r="PF24" s="326">
        <v>0</v>
      </c>
      <c r="PG24" s="326">
        <v>0</v>
      </c>
      <c r="PH24" s="327">
        <v>0</v>
      </c>
      <c r="PI24" s="326">
        <v>0</v>
      </c>
      <c r="PJ24" s="326">
        <v>0</v>
      </c>
      <c r="PK24" s="327">
        <v>0</v>
      </c>
      <c r="PL24" s="326">
        <v>0</v>
      </c>
      <c r="PM24" s="326">
        <v>0</v>
      </c>
      <c r="PN24" s="327">
        <v>0</v>
      </c>
      <c r="PO24" s="326">
        <v>0</v>
      </c>
      <c r="PP24" s="326">
        <v>0</v>
      </c>
      <c r="PQ24" s="327">
        <v>0</v>
      </c>
      <c r="PR24" s="326">
        <v>0</v>
      </c>
      <c r="PS24" s="326">
        <v>0</v>
      </c>
      <c r="PT24" s="327">
        <v>0</v>
      </c>
      <c r="PU24" s="326">
        <v>0</v>
      </c>
      <c r="PV24" s="326">
        <v>0</v>
      </c>
      <c r="PW24" s="327">
        <v>0</v>
      </c>
      <c r="PX24" s="326">
        <v>0</v>
      </c>
      <c r="PY24" s="326">
        <v>0</v>
      </c>
      <c r="PZ24" s="327">
        <v>0</v>
      </c>
      <c r="QA24" s="326">
        <v>0</v>
      </c>
      <c r="QB24" s="326">
        <v>0</v>
      </c>
      <c r="QC24" s="327">
        <v>0</v>
      </c>
      <c r="QD24" s="326">
        <v>0</v>
      </c>
      <c r="QE24" s="326">
        <v>0</v>
      </c>
      <c r="QF24" s="327">
        <v>0</v>
      </c>
      <c r="QG24" s="326">
        <v>0</v>
      </c>
      <c r="QH24" s="326">
        <v>0</v>
      </c>
      <c r="QI24" s="327">
        <v>0</v>
      </c>
      <c r="QJ24" s="326">
        <v>0</v>
      </c>
      <c r="QK24" s="326">
        <v>0</v>
      </c>
      <c r="QL24" s="327">
        <v>0</v>
      </c>
      <c r="QM24" s="326">
        <v>0</v>
      </c>
      <c r="QN24" s="326">
        <v>0</v>
      </c>
      <c r="QO24" s="327">
        <v>0</v>
      </c>
      <c r="QP24" s="326">
        <v>0</v>
      </c>
      <c r="QQ24" s="326">
        <v>0</v>
      </c>
      <c r="QR24" s="327">
        <v>0</v>
      </c>
      <c r="QS24" s="326">
        <v>0</v>
      </c>
      <c r="QT24" s="326">
        <v>0</v>
      </c>
      <c r="QU24" s="327">
        <v>0</v>
      </c>
      <c r="QV24" s="326">
        <v>0</v>
      </c>
      <c r="QW24" s="326">
        <v>0</v>
      </c>
      <c r="QX24" s="327">
        <v>0</v>
      </c>
      <c r="QY24" s="326">
        <v>0</v>
      </c>
      <c r="QZ24" s="326">
        <v>0</v>
      </c>
      <c r="RA24" s="327">
        <v>0</v>
      </c>
      <c r="RB24" s="326">
        <v>0</v>
      </c>
      <c r="RC24" s="326">
        <v>0</v>
      </c>
      <c r="RD24" s="327">
        <v>0</v>
      </c>
      <c r="RE24" s="326">
        <v>0</v>
      </c>
      <c r="RF24" s="326">
        <v>0</v>
      </c>
      <c r="RG24" s="327">
        <v>0</v>
      </c>
      <c r="RH24" s="326">
        <v>0</v>
      </c>
      <c r="RI24" s="326">
        <v>0</v>
      </c>
      <c r="RJ24" s="327">
        <v>0</v>
      </c>
      <c r="RK24" s="326">
        <v>0</v>
      </c>
      <c r="RL24" s="326">
        <v>0</v>
      </c>
      <c r="RM24" s="327">
        <v>0</v>
      </c>
      <c r="RN24" s="326">
        <v>0</v>
      </c>
      <c r="RO24" s="326">
        <v>0</v>
      </c>
      <c r="RP24" s="327">
        <v>0</v>
      </c>
      <c r="RQ24" s="326">
        <v>0</v>
      </c>
      <c r="RR24" s="326">
        <v>0</v>
      </c>
      <c r="RS24" s="327">
        <v>0</v>
      </c>
      <c r="RT24" s="326">
        <v>0</v>
      </c>
      <c r="RU24" s="326">
        <v>0</v>
      </c>
      <c r="RV24" s="327">
        <v>0</v>
      </c>
      <c r="RW24" s="326">
        <v>0</v>
      </c>
      <c r="RX24" s="326">
        <v>0</v>
      </c>
      <c r="RY24" s="327">
        <v>0</v>
      </c>
      <c r="RZ24" s="326">
        <v>0</v>
      </c>
      <c r="SA24" s="326">
        <v>0</v>
      </c>
      <c r="SB24" s="327">
        <v>0</v>
      </c>
      <c r="SC24" s="326">
        <v>0</v>
      </c>
      <c r="SD24" s="326">
        <v>0</v>
      </c>
      <c r="SE24" s="327">
        <v>0</v>
      </c>
      <c r="SF24" s="326">
        <v>0</v>
      </c>
      <c r="SG24" s="326">
        <v>0</v>
      </c>
      <c r="SH24" s="327">
        <v>0</v>
      </c>
      <c r="SI24" s="326">
        <v>0</v>
      </c>
      <c r="SJ24" s="326">
        <v>0</v>
      </c>
      <c r="SK24" s="327">
        <v>0</v>
      </c>
      <c r="SL24" s="326">
        <v>0</v>
      </c>
      <c r="SM24" s="326">
        <v>0</v>
      </c>
      <c r="SN24" s="327">
        <v>0</v>
      </c>
      <c r="SO24" s="326">
        <v>0</v>
      </c>
      <c r="SP24" s="326">
        <v>0</v>
      </c>
      <c r="SQ24" s="327">
        <v>0</v>
      </c>
      <c r="SR24" s="326">
        <v>0</v>
      </c>
      <c r="SS24" s="326">
        <v>0</v>
      </c>
      <c r="ST24" s="327">
        <v>0</v>
      </c>
      <c r="SU24" s="326">
        <v>0</v>
      </c>
      <c r="SV24" s="326">
        <v>0</v>
      </c>
      <c r="SW24" s="327">
        <v>0</v>
      </c>
      <c r="SX24" s="326">
        <v>0</v>
      </c>
      <c r="SY24" s="326">
        <v>0</v>
      </c>
      <c r="SZ24" s="327">
        <v>0</v>
      </c>
      <c r="TA24" s="326">
        <v>0</v>
      </c>
      <c r="TB24" s="326">
        <v>0</v>
      </c>
      <c r="TC24" s="327">
        <v>0</v>
      </c>
      <c r="TD24" s="326">
        <v>0</v>
      </c>
      <c r="TE24" s="326">
        <v>0</v>
      </c>
      <c r="TF24" s="327">
        <v>0</v>
      </c>
      <c r="TG24" s="326">
        <v>0</v>
      </c>
      <c r="TH24" s="326">
        <v>0</v>
      </c>
      <c r="TI24" s="327">
        <v>0</v>
      </c>
      <c r="TJ24" s="326">
        <v>0</v>
      </c>
      <c r="TK24" s="326">
        <v>0</v>
      </c>
      <c r="TL24" s="327">
        <v>0</v>
      </c>
      <c r="TM24" s="326">
        <v>0</v>
      </c>
      <c r="TN24" s="326">
        <v>0</v>
      </c>
      <c r="TO24" s="327">
        <v>0</v>
      </c>
      <c r="TP24" s="326">
        <v>0</v>
      </c>
      <c r="TQ24" s="326">
        <v>0</v>
      </c>
      <c r="TR24" s="327">
        <v>0</v>
      </c>
      <c r="TS24" s="326">
        <v>0</v>
      </c>
      <c r="TT24" s="326">
        <v>0</v>
      </c>
      <c r="TU24" s="327">
        <v>0</v>
      </c>
      <c r="TV24" s="326">
        <v>0</v>
      </c>
      <c r="TW24" s="326">
        <v>0</v>
      </c>
      <c r="TX24" s="327">
        <v>0</v>
      </c>
      <c r="TY24" s="326">
        <v>0</v>
      </c>
      <c r="TZ24" s="326">
        <v>0</v>
      </c>
      <c r="UA24" s="327">
        <v>0</v>
      </c>
      <c r="UB24" s="326">
        <v>0</v>
      </c>
      <c r="UC24" s="326">
        <v>0</v>
      </c>
      <c r="UD24" s="327">
        <v>0</v>
      </c>
      <c r="UE24" s="326">
        <v>0</v>
      </c>
      <c r="UF24" s="326">
        <v>0</v>
      </c>
      <c r="UG24" s="327">
        <v>0</v>
      </c>
      <c r="UH24" s="326">
        <v>0</v>
      </c>
      <c r="UI24" s="326">
        <v>0</v>
      </c>
      <c r="UJ24" s="327">
        <v>0</v>
      </c>
      <c r="UK24" s="326">
        <v>0</v>
      </c>
      <c r="UL24" s="326">
        <v>0</v>
      </c>
      <c r="UM24" s="327">
        <v>0</v>
      </c>
      <c r="UN24" s="326">
        <v>0</v>
      </c>
      <c r="UO24" s="326">
        <v>0</v>
      </c>
      <c r="UP24" s="327">
        <v>0</v>
      </c>
      <c r="UQ24" s="326">
        <v>0</v>
      </c>
      <c r="UR24" s="326">
        <v>0</v>
      </c>
      <c r="US24" s="327">
        <v>0</v>
      </c>
      <c r="UT24" s="326">
        <v>0</v>
      </c>
      <c r="UU24" s="326">
        <v>0</v>
      </c>
      <c r="UV24" s="327">
        <v>0</v>
      </c>
      <c r="UW24" s="326">
        <v>0</v>
      </c>
      <c r="UX24" s="326">
        <v>0</v>
      </c>
      <c r="UY24" s="327">
        <v>0</v>
      </c>
      <c r="UZ24" s="326">
        <v>0</v>
      </c>
      <c r="VA24" s="326">
        <v>0</v>
      </c>
      <c r="VB24" s="327">
        <v>0</v>
      </c>
      <c r="VC24" s="326">
        <v>0</v>
      </c>
      <c r="VD24" s="326">
        <v>0</v>
      </c>
      <c r="VE24" s="327">
        <v>0</v>
      </c>
      <c r="VF24" s="326">
        <v>0</v>
      </c>
      <c r="VG24" s="326">
        <v>0</v>
      </c>
      <c r="VH24" s="327">
        <v>0</v>
      </c>
      <c r="VI24" s="326">
        <v>0</v>
      </c>
      <c r="VJ24" s="326">
        <v>0</v>
      </c>
      <c r="VK24" s="327">
        <v>0</v>
      </c>
      <c r="VL24" s="326">
        <v>0</v>
      </c>
      <c r="VM24" s="326">
        <v>0</v>
      </c>
      <c r="VN24" s="328">
        <v>0</v>
      </c>
      <c r="VO24" s="323"/>
    </row>
    <row r="25" spans="1:587">
      <c r="A25" s="180" t="s">
        <v>97</v>
      </c>
      <c r="B25" s="326">
        <v>-143161.29999999999</v>
      </c>
      <c r="C25" s="326">
        <v>-89565.091</v>
      </c>
      <c r="D25" s="327">
        <v>0.59840511969110799</v>
      </c>
      <c r="E25" s="326">
        <v>-646396.027</v>
      </c>
      <c r="F25" s="326">
        <v>-432226.71399999998</v>
      </c>
      <c r="G25" s="327">
        <v>0.49550225856701702</v>
      </c>
      <c r="H25" s="326">
        <v>-1447527.4550000001</v>
      </c>
      <c r="I25" s="326">
        <v>-1239867.5560000001</v>
      </c>
      <c r="J25" s="327">
        <v>0.167485549561392</v>
      </c>
      <c r="K25" s="326">
        <v>-159634.671</v>
      </c>
      <c r="L25" s="326">
        <v>-108623.63499999999</v>
      </c>
      <c r="M25" s="327">
        <v>0.46961267683593899</v>
      </c>
      <c r="N25" s="326">
        <v>-806030.69799999997</v>
      </c>
      <c r="O25" s="326">
        <v>-540850.34900000005</v>
      </c>
      <c r="P25" s="327">
        <v>0.49030263082995601</v>
      </c>
      <c r="Q25" s="326">
        <v>-1498538.4909999999</v>
      </c>
      <c r="R25" s="326">
        <v>-1234257.7760000001</v>
      </c>
      <c r="S25" s="327">
        <v>0.21412116669540801</v>
      </c>
      <c r="T25" s="326">
        <v>-201166.114</v>
      </c>
      <c r="U25" s="326">
        <v>-161791.603</v>
      </c>
      <c r="V25" s="327">
        <v>0.243365602848993</v>
      </c>
      <c r="W25" s="326">
        <v>-1007196.812</v>
      </c>
      <c r="X25" s="326">
        <v>-702641.95200000005</v>
      </c>
      <c r="Y25" s="327">
        <v>0.433442465445046</v>
      </c>
      <c r="Z25" s="326">
        <v>-1537913.0020000001</v>
      </c>
      <c r="AA25" s="326">
        <v>-1240837.92</v>
      </c>
      <c r="AB25" s="327">
        <v>0.23941489634681701</v>
      </c>
      <c r="AC25" s="326">
        <v>-185769.76199999999</v>
      </c>
      <c r="AD25" s="326">
        <v>-153133.58900000001</v>
      </c>
      <c r="AE25" s="327">
        <v>0.21312223668969199</v>
      </c>
      <c r="AF25" s="326">
        <v>-1192966.574</v>
      </c>
      <c r="AG25" s="326">
        <v>-855775.54099999997</v>
      </c>
      <c r="AH25" s="327">
        <v>0.39401807699012098</v>
      </c>
      <c r="AI25" s="326">
        <v>-1570549.175</v>
      </c>
      <c r="AJ25" s="326">
        <v>-1227095.264</v>
      </c>
      <c r="AK25" s="327">
        <v>0.27989180716127399</v>
      </c>
      <c r="AL25" s="326">
        <v>-153197.266</v>
      </c>
      <c r="AM25" s="326">
        <v>-107931.268</v>
      </c>
      <c r="AN25" s="327">
        <v>0.41939651816190998</v>
      </c>
      <c r="AO25" s="326">
        <v>-1346163.84</v>
      </c>
      <c r="AP25" s="326">
        <v>-963706.80900000001</v>
      </c>
      <c r="AQ25" s="327">
        <v>0.39686035984000201</v>
      </c>
      <c r="AR25" s="326">
        <v>-1615815.173</v>
      </c>
      <c r="AS25" s="326">
        <v>-1218921.909</v>
      </c>
      <c r="AT25" s="327">
        <v>0.32561008303280897</v>
      </c>
      <c r="AU25" s="326">
        <v>-137665.57</v>
      </c>
      <c r="AV25" s="326">
        <v>-92007.577000000005</v>
      </c>
      <c r="AW25" s="327">
        <v>0.49624166279262</v>
      </c>
      <c r="AX25" s="326">
        <v>-1483829.41</v>
      </c>
      <c r="AY25" s="326">
        <v>-1055714.3859999999</v>
      </c>
      <c r="AZ25" s="327">
        <v>0.405521635091179</v>
      </c>
      <c r="BA25" s="326">
        <v>-1661473.166</v>
      </c>
      <c r="BB25" s="326">
        <v>-1217643.1850000001</v>
      </c>
      <c r="BC25" s="327">
        <v>0.36449921164713001</v>
      </c>
      <c r="BD25" s="326">
        <v>-91396.834000000003</v>
      </c>
      <c r="BE25" s="326">
        <v>-65068.315000000002</v>
      </c>
      <c r="BF25" s="327">
        <v>0.404628873515474</v>
      </c>
      <c r="BG25" s="326">
        <v>-1575226.2439999999</v>
      </c>
      <c r="BH25" s="326">
        <v>-1120782.7009999999</v>
      </c>
      <c r="BI25" s="327">
        <v>0.40546980480206402</v>
      </c>
      <c r="BJ25" s="326">
        <v>-1687801.6850000001</v>
      </c>
      <c r="BK25" s="326">
        <v>-1212549.5660000001</v>
      </c>
      <c r="BL25" s="327">
        <v>0.391944488148042</v>
      </c>
      <c r="BM25" s="326">
        <v>-119614.27800000001</v>
      </c>
      <c r="BN25" s="326">
        <v>-112575.44100000001</v>
      </c>
      <c r="BO25" s="327">
        <v>6.2525511225845404E-2</v>
      </c>
      <c r="BP25" s="326">
        <v>-1694840.5220000001</v>
      </c>
      <c r="BQ25" s="326">
        <v>-1233358.142</v>
      </c>
      <c r="BR25" s="327">
        <v>0.374167376275366</v>
      </c>
      <c r="BS25" s="326">
        <v>-1694840.5220000001</v>
      </c>
      <c r="BT25" s="326">
        <v>-1233358.142</v>
      </c>
      <c r="BU25" s="327">
        <v>0.374167376275366</v>
      </c>
      <c r="BV25" s="326">
        <v>-136155.90100000001</v>
      </c>
      <c r="BW25" s="326">
        <v>-137254.99799999999</v>
      </c>
      <c r="BX25" s="327">
        <v>-8.0077011111826992E-3</v>
      </c>
      <c r="BY25" s="326">
        <v>-136155.90100000001</v>
      </c>
      <c r="BZ25" s="326">
        <v>-137254.99799999999</v>
      </c>
      <c r="CA25" s="327">
        <v>-8.0077011111826992E-3</v>
      </c>
      <c r="CB25" s="326">
        <v>-1693741.425</v>
      </c>
      <c r="CC25" s="326">
        <v>-1284409.311</v>
      </c>
      <c r="CD25" s="327">
        <v>0.31869288901472298</v>
      </c>
      <c r="CE25" s="326">
        <v>-115928.497</v>
      </c>
      <c r="CF25" s="326">
        <v>-119223.61900000001</v>
      </c>
      <c r="CG25" s="327">
        <v>-2.76381645485867E-2</v>
      </c>
      <c r="CH25" s="326">
        <v>-252084.39799999999</v>
      </c>
      <c r="CI25" s="326">
        <v>-256478.617</v>
      </c>
      <c r="CJ25" s="327">
        <v>-1.7132886364558099E-2</v>
      </c>
      <c r="CK25" s="326">
        <v>-1690446.3030000001</v>
      </c>
      <c r="CL25" s="326">
        <v>-1303639.531</v>
      </c>
      <c r="CM25" s="327">
        <v>0.29671298146604003</v>
      </c>
      <c r="CN25" s="326">
        <v>-112780.382</v>
      </c>
      <c r="CO25" s="326">
        <v>-122325.336</v>
      </c>
      <c r="CP25" s="327">
        <v>-7.8029248168179993E-2</v>
      </c>
      <c r="CQ25" s="326">
        <v>-364864.78</v>
      </c>
      <c r="CR25" s="326">
        <v>-378803.95299999998</v>
      </c>
      <c r="CS25" s="327">
        <v>-3.6797855169161703E-2</v>
      </c>
      <c r="CT25" s="326">
        <v>-1680901.3489999999</v>
      </c>
      <c r="CU25" s="326">
        <v>-1335967.9920000001</v>
      </c>
      <c r="CV25" s="327">
        <v>0.25818983618284203</v>
      </c>
      <c r="CW25" s="326">
        <v>-80581.305999999997</v>
      </c>
      <c r="CX25" s="326">
        <v>-124430.774</v>
      </c>
      <c r="CY25" s="327">
        <v>-0.35240050825369001</v>
      </c>
      <c r="CZ25" s="326">
        <v>-445446.08600000001</v>
      </c>
      <c r="DA25" s="326">
        <v>-503234.72700000001</v>
      </c>
      <c r="DB25" s="327">
        <v>-0.114834366349284</v>
      </c>
      <c r="DC25" s="326">
        <v>-1637051.8810000001</v>
      </c>
      <c r="DD25" s="326">
        <v>-1393931.246</v>
      </c>
      <c r="DE25" s="327">
        <v>0.17441364894979899</v>
      </c>
      <c r="DF25" s="326">
        <v>-79946.524000000005</v>
      </c>
      <c r="DG25" s="326">
        <v>-143161.29999999999</v>
      </c>
      <c r="DH25" s="327">
        <v>-0.44156329957886697</v>
      </c>
      <c r="DI25" s="326">
        <v>-525392.61</v>
      </c>
      <c r="DJ25" s="326">
        <v>-646396.027</v>
      </c>
      <c r="DK25" s="327">
        <v>-0.18719703083818601</v>
      </c>
      <c r="DL25" s="326">
        <v>-1573837.105</v>
      </c>
      <c r="DM25" s="326">
        <v>-1447527.4550000001</v>
      </c>
      <c r="DN25" s="327">
        <v>8.7258897621392495E-2</v>
      </c>
      <c r="DO25" s="326">
        <v>0</v>
      </c>
      <c r="DP25" s="326">
        <v>0</v>
      </c>
      <c r="DQ25" s="327">
        <v>0</v>
      </c>
      <c r="DR25" s="326">
        <v>0</v>
      </c>
      <c r="DS25" s="326">
        <v>0</v>
      </c>
      <c r="DT25" s="327">
        <v>0</v>
      </c>
      <c r="DU25" s="326">
        <v>0</v>
      </c>
      <c r="DV25" s="326">
        <v>0</v>
      </c>
      <c r="DW25" s="327">
        <v>0</v>
      </c>
      <c r="DX25" s="326">
        <v>0</v>
      </c>
      <c r="DY25" s="326">
        <v>0</v>
      </c>
      <c r="DZ25" s="327">
        <v>0</v>
      </c>
      <c r="EA25" s="326">
        <v>0</v>
      </c>
      <c r="EB25" s="326">
        <v>0</v>
      </c>
      <c r="EC25" s="327">
        <v>0</v>
      </c>
      <c r="ED25" s="326">
        <v>0</v>
      </c>
      <c r="EE25" s="326">
        <v>0</v>
      </c>
      <c r="EF25" s="327">
        <v>0</v>
      </c>
      <c r="EG25" s="326">
        <v>0</v>
      </c>
      <c r="EH25" s="326">
        <v>0</v>
      </c>
      <c r="EI25" s="327">
        <v>0</v>
      </c>
      <c r="EJ25" s="326">
        <v>0</v>
      </c>
      <c r="EK25" s="326">
        <v>0</v>
      </c>
      <c r="EL25" s="327">
        <v>0</v>
      </c>
      <c r="EM25" s="326">
        <v>0</v>
      </c>
      <c r="EN25" s="326">
        <v>0</v>
      </c>
      <c r="EO25" s="327">
        <v>0</v>
      </c>
      <c r="EP25" s="326">
        <v>0</v>
      </c>
      <c r="EQ25" s="326">
        <v>0</v>
      </c>
      <c r="ER25" s="327">
        <v>0</v>
      </c>
      <c r="ES25" s="326">
        <v>0</v>
      </c>
      <c r="ET25" s="326">
        <v>0</v>
      </c>
      <c r="EU25" s="327">
        <v>0</v>
      </c>
      <c r="EV25" s="326">
        <v>0</v>
      </c>
      <c r="EW25" s="326">
        <v>0</v>
      </c>
      <c r="EX25" s="327">
        <v>0</v>
      </c>
      <c r="EY25" s="326">
        <v>0</v>
      </c>
      <c r="EZ25" s="326">
        <v>0</v>
      </c>
      <c r="FA25" s="327">
        <v>0</v>
      </c>
      <c r="FB25" s="326">
        <v>0</v>
      </c>
      <c r="FC25" s="326">
        <v>0</v>
      </c>
      <c r="FD25" s="327">
        <v>0</v>
      </c>
      <c r="FE25" s="326">
        <v>0</v>
      </c>
      <c r="FF25" s="326">
        <v>0</v>
      </c>
      <c r="FG25" s="327">
        <v>0</v>
      </c>
      <c r="FH25" s="326">
        <v>0</v>
      </c>
      <c r="FI25" s="326">
        <v>0</v>
      </c>
      <c r="FJ25" s="327">
        <v>0</v>
      </c>
      <c r="FK25" s="326">
        <v>0</v>
      </c>
      <c r="FL25" s="326">
        <v>0</v>
      </c>
      <c r="FM25" s="327">
        <v>0</v>
      </c>
      <c r="FN25" s="326">
        <v>0</v>
      </c>
      <c r="FO25" s="326">
        <v>0</v>
      </c>
      <c r="FP25" s="327">
        <v>0</v>
      </c>
      <c r="FQ25" s="326">
        <v>0</v>
      </c>
      <c r="FR25" s="326">
        <v>0</v>
      </c>
      <c r="FS25" s="327">
        <v>0</v>
      </c>
      <c r="FT25" s="326">
        <v>0</v>
      </c>
      <c r="FU25" s="326">
        <v>0</v>
      </c>
      <c r="FV25" s="327">
        <v>0</v>
      </c>
      <c r="FW25" s="326">
        <v>0</v>
      </c>
      <c r="FX25" s="326">
        <v>0</v>
      </c>
      <c r="FY25" s="327">
        <v>0</v>
      </c>
      <c r="FZ25" s="326">
        <v>0</v>
      </c>
      <c r="GA25" s="326">
        <v>0</v>
      </c>
      <c r="GB25" s="327">
        <v>0</v>
      </c>
      <c r="GC25" s="326">
        <v>0</v>
      </c>
      <c r="GD25" s="326">
        <v>0</v>
      </c>
      <c r="GE25" s="327">
        <v>0</v>
      </c>
      <c r="GF25" s="326">
        <v>0</v>
      </c>
      <c r="GG25" s="326">
        <v>0</v>
      </c>
      <c r="GH25" s="327">
        <v>0</v>
      </c>
      <c r="GI25" s="326">
        <v>0</v>
      </c>
      <c r="GJ25" s="326">
        <v>0</v>
      </c>
      <c r="GK25" s="327">
        <v>0</v>
      </c>
      <c r="GL25" s="326">
        <v>0</v>
      </c>
      <c r="GM25" s="326">
        <v>0</v>
      </c>
      <c r="GN25" s="327">
        <v>0</v>
      </c>
      <c r="GO25" s="326">
        <v>0</v>
      </c>
      <c r="GP25" s="326">
        <v>0</v>
      </c>
      <c r="GQ25" s="327">
        <v>0</v>
      </c>
      <c r="GR25" s="326">
        <v>0</v>
      </c>
      <c r="GS25" s="326">
        <v>0</v>
      </c>
      <c r="GT25" s="327">
        <v>0</v>
      </c>
      <c r="GU25" s="326">
        <v>0</v>
      </c>
      <c r="GV25" s="326">
        <v>0</v>
      </c>
      <c r="GW25" s="327">
        <v>0</v>
      </c>
      <c r="GX25" s="326">
        <v>0</v>
      </c>
      <c r="GY25" s="326">
        <v>0</v>
      </c>
      <c r="GZ25" s="327">
        <v>0</v>
      </c>
      <c r="HA25" s="326">
        <v>0</v>
      </c>
      <c r="HB25" s="326">
        <v>0</v>
      </c>
      <c r="HC25" s="327">
        <v>0</v>
      </c>
      <c r="HD25" s="326">
        <v>0</v>
      </c>
      <c r="HE25" s="326">
        <v>0</v>
      </c>
      <c r="HF25" s="327">
        <v>0</v>
      </c>
      <c r="HG25" s="326">
        <v>0</v>
      </c>
      <c r="HH25" s="326">
        <v>0</v>
      </c>
      <c r="HI25" s="327">
        <v>0</v>
      </c>
      <c r="HJ25" s="326">
        <v>0</v>
      </c>
      <c r="HK25" s="326">
        <v>0</v>
      </c>
      <c r="HL25" s="327">
        <v>0</v>
      </c>
      <c r="HM25" s="326">
        <v>0</v>
      </c>
      <c r="HN25" s="326">
        <v>0</v>
      </c>
      <c r="HO25" s="327">
        <v>0</v>
      </c>
      <c r="HP25" s="326">
        <v>0</v>
      </c>
      <c r="HQ25" s="326">
        <v>0</v>
      </c>
      <c r="HR25" s="327">
        <v>0</v>
      </c>
      <c r="HS25" s="326">
        <v>0</v>
      </c>
      <c r="HT25" s="326">
        <v>0</v>
      </c>
      <c r="HU25" s="327">
        <v>0</v>
      </c>
      <c r="HV25" s="326">
        <v>0</v>
      </c>
      <c r="HW25" s="326">
        <v>0</v>
      </c>
      <c r="HX25" s="327">
        <v>0</v>
      </c>
      <c r="HY25" s="326">
        <v>0</v>
      </c>
      <c r="HZ25" s="326">
        <v>0</v>
      </c>
      <c r="IA25" s="327">
        <v>0</v>
      </c>
      <c r="IB25" s="326">
        <v>0</v>
      </c>
      <c r="IC25" s="326">
        <v>0</v>
      </c>
      <c r="ID25" s="327">
        <v>0</v>
      </c>
      <c r="IE25" s="326">
        <v>0</v>
      </c>
      <c r="IF25" s="326">
        <v>0</v>
      </c>
      <c r="IG25" s="327">
        <v>0</v>
      </c>
      <c r="IH25" s="326">
        <v>0</v>
      </c>
      <c r="II25" s="326">
        <v>0</v>
      </c>
      <c r="IJ25" s="327">
        <v>0</v>
      </c>
      <c r="IK25" s="326">
        <v>0</v>
      </c>
      <c r="IL25" s="326">
        <v>0</v>
      </c>
      <c r="IM25" s="327">
        <v>0</v>
      </c>
      <c r="IN25" s="326">
        <v>0</v>
      </c>
      <c r="IO25" s="326">
        <v>0</v>
      </c>
      <c r="IP25" s="327">
        <v>0</v>
      </c>
      <c r="IQ25" s="326">
        <v>0</v>
      </c>
      <c r="IR25" s="326">
        <v>0</v>
      </c>
      <c r="IS25" s="327">
        <v>0</v>
      </c>
      <c r="IT25" s="326">
        <v>0</v>
      </c>
      <c r="IU25" s="326">
        <v>0</v>
      </c>
      <c r="IV25" s="327">
        <v>0</v>
      </c>
      <c r="IW25" s="326">
        <v>0</v>
      </c>
      <c r="IX25" s="326">
        <v>0</v>
      </c>
      <c r="IY25" s="327">
        <v>0</v>
      </c>
      <c r="IZ25" s="326">
        <v>0</v>
      </c>
      <c r="JA25" s="326">
        <v>0</v>
      </c>
      <c r="JB25" s="327">
        <v>0</v>
      </c>
      <c r="JC25" s="326">
        <v>0</v>
      </c>
      <c r="JD25" s="326">
        <v>0</v>
      </c>
      <c r="JE25" s="327">
        <v>0</v>
      </c>
      <c r="JF25" s="326">
        <v>0</v>
      </c>
      <c r="JG25" s="326">
        <v>0</v>
      </c>
      <c r="JH25" s="327">
        <v>0</v>
      </c>
      <c r="JI25" s="326">
        <v>0</v>
      </c>
      <c r="JJ25" s="326">
        <v>0</v>
      </c>
      <c r="JK25" s="327">
        <v>0</v>
      </c>
      <c r="JL25" s="326">
        <v>0</v>
      </c>
      <c r="JM25" s="326">
        <v>0</v>
      </c>
      <c r="JN25" s="327">
        <v>0</v>
      </c>
      <c r="JO25" s="326">
        <v>0</v>
      </c>
      <c r="JP25" s="326">
        <v>0</v>
      </c>
      <c r="JQ25" s="327">
        <v>0</v>
      </c>
      <c r="JR25" s="326">
        <v>0</v>
      </c>
      <c r="JS25" s="326">
        <v>0</v>
      </c>
      <c r="JT25" s="327">
        <v>0</v>
      </c>
      <c r="JU25" s="326">
        <v>0</v>
      </c>
      <c r="JV25" s="326">
        <v>0</v>
      </c>
      <c r="JW25" s="327">
        <v>0</v>
      </c>
      <c r="JX25" s="326">
        <v>0</v>
      </c>
      <c r="JY25" s="326">
        <v>0</v>
      </c>
      <c r="JZ25" s="327">
        <v>0</v>
      </c>
      <c r="KA25" s="326">
        <v>0</v>
      </c>
      <c r="KB25" s="326">
        <v>0</v>
      </c>
      <c r="KC25" s="327">
        <v>0</v>
      </c>
      <c r="KD25" s="326">
        <v>0</v>
      </c>
      <c r="KE25" s="326">
        <v>0</v>
      </c>
      <c r="KF25" s="327">
        <v>0</v>
      </c>
      <c r="KG25" s="326">
        <v>0</v>
      </c>
      <c r="KH25" s="326">
        <v>0</v>
      </c>
      <c r="KI25" s="327">
        <v>0</v>
      </c>
      <c r="KJ25" s="326">
        <v>0</v>
      </c>
      <c r="KK25" s="326">
        <v>0</v>
      </c>
      <c r="KL25" s="327">
        <v>0</v>
      </c>
      <c r="KM25" s="326">
        <v>0</v>
      </c>
      <c r="KN25" s="326">
        <v>0</v>
      </c>
      <c r="KO25" s="327">
        <v>0</v>
      </c>
      <c r="KP25" s="326">
        <v>0</v>
      </c>
      <c r="KQ25" s="326">
        <v>0</v>
      </c>
      <c r="KR25" s="327">
        <v>0</v>
      </c>
      <c r="KS25" s="326">
        <v>0</v>
      </c>
      <c r="KT25" s="326">
        <v>0</v>
      </c>
      <c r="KU25" s="327">
        <v>0</v>
      </c>
      <c r="KV25" s="326">
        <v>0</v>
      </c>
      <c r="KW25" s="326">
        <v>0</v>
      </c>
      <c r="KX25" s="327">
        <v>0</v>
      </c>
      <c r="KY25" s="326">
        <v>0</v>
      </c>
      <c r="KZ25" s="326">
        <v>0</v>
      </c>
      <c r="LA25" s="327">
        <v>0</v>
      </c>
      <c r="LB25" s="326">
        <v>0</v>
      </c>
      <c r="LC25" s="326">
        <v>0</v>
      </c>
      <c r="LD25" s="327">
        <v>0</v>
      </c>
      <c r="LE25" s="326">
        <v>0</v>
      </c>
      <c r="LF25" s="326">
        <v>0</v>
      </c>
      <c r="LG25" s="327">
        <v>0</v>
      </c>
      <c r="LH25" s="326">
        <v>0</v>
      </c>
      <c r="LI25" s="326">
        <v>0</v>
      </c>
      <c r="LJ25" s="327">
        <v>0</v>
      </c>
      <c r="LK25" s="326">
        <v>0</v>
      </c>
      <c r="LL25" s="326">
        <v>0</v>
      </c>
      <c r="LM25" s="327">
        <v>0</v>
      </c>
      <c r="LN25" s="326">
        <v>0</v>
      </c>
      <c r="LO25" s="326">
        <v>0</v>
      </c>
      <c r="LP25" s="327">
        <v>0</v>
      </c>
      <c r="LQ25" s="326">
        <v>0</v>
      </c>
      <c r="LR25" s="326">
        <v>0</v>
      </c>
      <c r="LS25" s="327">
        <v>0</v>
      </c>
      <c r="LT25" s="326">
        <v>0</v>
      </c>
      <c r="LU25" s="326">
        <v>0</v>
      </c>
      <c r="LV25" s="327">
        <v>0</v>
      </c>
      <c r="LW25" s="326">
        <v>0</v>
      </c>
      <c r="LX25" s="326">
        <v>0</v>
      </c>
      <c r="LY25" s="327">
        <v>0</v>
      </c>
      <c r="LZ25" s="326">
        <v>0</v>
      </c>
      <c r="MA25" s="326">
        <v>0</v>
      </c>
      <c r="MB25" s="327">
        <v>0</v>
      </c>
      <c r="MC25" s="326">
        <v>0</v>
      </c>
      <c r="MD25" s="326">
        <v>0</v>
      </c>
      <c r="ME25" s="327">
        <v>0</v>
      </c>
      <c r="MF25" s="326">
        <v>0</v>
      </c>
      <c r="MG25" s="326">
        <v>0</v>
      </c>
      <c r="MH25" s="327">
        <v>0</v>
      </c>
      <c r="MI25" s="326">
        <v>0</v>
      </c>
      <c r="MJ25" s="326">
        <v>0</v>
      </c>
      <c r="MK25" s="327">
        <v>0</v>
      </c>
      <c r="ML25" s="326">
        <v>0</v>
      </c>
      <c r="MM25" s="326">
        <v>0</v>
      </c>
      <c r="MN25" s="327">
        <v>0</v>
      </c>
      <c r="MO25" s="326">
        <v>143161.29999999999</v>
      </c>
      <c r="MP25" s="326">
        <v>89565.091</v>
      </c>
      <c r="MQ25" s="327">
        <v>0.59840511969110799</v>
      </c>
      <c r="MR25" s="326">
        <v>646396.027</v>
      </c>
      <c r="MS25" s="326">
        <v>432226.71399999998</v>
      </c>
      <c r="MT25" s="327">
        <v>0.49550225856701702</v>
      </c>
      <c r="MU25" s="326">
        <v>1447527.4550000001</v>
      </c>
      <c r="MV25" s="326">
        <v>1239867.5560000001</v>
      </c>
      <c r="MW25" s="327">
        <v>0.167485549561392</v>
      </c>
      <c r="MX25" s="326">
        <v>159634.671</v>
      </c>
      <c r="MY25" s="326">
        <v>108623.63499999999</v>
      </c>
      <c r="MZ25" s="327">
        <v>0.46961267683593899</v>
      </c>
      <c r="NA25" s="326">
        <v>806030.69799999997</v>
      </c>
      <c r="NB25" s="326">
        <v>540850.34900000005</v>
      </c>
      <c r="NC25" s="327">
        <v>0.49030263082995601</v>
      </c>
      <c r="ND25" s="326">
        <v>1498538.4909999999</v>
      </c>
      <c r="NE25" s="326">
        <v>1234257.7760000001</v>
      </c>
      <c r="NF25" s="327">
        <v>0.21412116669540801</v>
      </c>
      <c r="NG25" s="326">
        <v>201166.114</v>
      </c>
      <c r="NH25" s="326">
        <v>161791.603</v>
      </c>
      <c r="NI25" s="327">
        <v>0.243365602848993</v>
      </c>
      <c r="NJ25" s="326">
        <v>1007196.812</v>
      </c>
      <c r="NK25" s="326">
        <v>702641.95200000005</v>
      </c>
      <c r="NL25" s="327">
        <v>0.433442465445046</v>
      </c>
      <c r="NM25" s="326">
        <v>1537913.0020000001</v>
      </c>
      <c r="NN25" s="326">
        <v>1240837.92</v>
      </c>
      <c r="NO25" s="327">
        <v>0.23941489634681701</v>
      </c>
      <c r="NP25" s="326">
        <v>185769.76199999999</v>
      </c>
      <c r="NQ25" s="326">
        <v>153133.58900000001</v>
      </c>
      <c r="NR25" s="327">
        <v>0.21312223668969199</v>
      </c>
      <c r="NS25" s="326">
        <v>1192966.574</v>
      </c>
      <c r="NT25" s="326">
        <v>855775.54099999997</v>
      </c>
      <c r="NU25" s="327">
        <v>0.39401807699012098</v>
      </c>
      <c r="NV25" s="326">
        <v>1570549.175</v>
      </c>
      <c r="NW25" s="326">
        <v>1227095.264</v>
      </c>
      <c r="NX25" s="327">
        <v>0.27989180716127399</v>
      </c>
      <c r="NY25" s="326">
        <v>153197.266</v>
      </c>
      <c r="NZ25" s="326">
        <v>107931.268</v>
      </c>
      <c r="OA25" s="327">
        <v>0.41939651816190998</v>
      </c>
      <c r="OB25" s="326">
        <v>1346163.84</v>
      </c>
      <c r="OC25" s="326">
        <v>963706.80900000001</v>
      </c>
      <c r="OD25" s="327">
        <v>0.39686035984000201</v>
      </c>
      <c r="OE25" s="326">
        <v>1615815.173</v>
      </c>
      <c r="OF25" s="326">
        <v>1218921.909</v>
      </c>
      <c r="OG25" s="327">
        <v>0.32561008303280897</v>
      </c>
      <c r="OH25" s="326">
        <v>137665.57</v>
      </c>
      <c r="OI25" s="326">
        <v>92007.577000000005</v>
      </c>
      <c r="OJ25" s="327">
        <v>0.49624166279262</v>
      </c>
      <c r="OK25" s="326">
        <v>1483829.41</v>
      </c>
      <c r="OL25" s="326">
        <v>1055714.3859999999</v>
      </c>
      <c r="OM25" s="327">
        <v>0.405521635091179</v>
      </c>
      <c r="ON25" s="326">
        <v>1661473.166</v>
      </c>
      <c r="OO25" s="326">
        <v>1217643.1850000001</v>
      </c>
      <c r="OP25" s="327">
        <v>0.36449921164713001</v>
      </c>
      <c r="OQ25" s="326">
        <v>91396.834000000003</v>
      </c>
      <c r="OR25" s="326">
        <v>65068.315000000002</v>
      </c>
      <c r="OS25" s="327">
        <v>0.404628873515474</v>
      </c>
      <c r="OT25" s="326">
        <v>1575226.2439999999</v>
      </c>
      <c r="OU25" s="326">
        <v>1120782.7009999999</v>
      </c>
      <c r="OV25" s="327">
        <v>0.40546980480206402</v>
      </c>
      <c r="OW25" s="326">
        <v>1687801.6850000001</v>
      </c>
      <c r="OX25" s="326">
        <v>1212549.5660000001</v>
      </c>
      <c r="OY25" s="327">
        <v>0.391944488148042</v>
      </c>
      <c r="OZ25" s="326">
        <v>119614.27800000001</v>
      </c>
      <c r="PA25" s="326">
        <v>112575.44100000001</v>
      </c>
      <c r="PB25" s="327">
        <v>6.2525511225845404E-2</v>
      </c>
      <c r="PC25" s="326">
        <v>1694840.5220000001</v>
      </c>
      <c r="PD25" s="326">
        <v>1233358.142</v>
      </c>
      <c r="PE25" s="327">
        <v>0.374167376275366</v>
      </c>
      <c r="PF25" s="326">
        <v>1694840.5220000001</v>
      </c>
      <c r="PG25" s="326">
        <v>1233358.142</v>
      </c>
      <c r="PH25" s="327">
        <v>0.374167376275366</v>
      </c>
      <c r="PI25" s="326">
        <v>136155.90100000001</v>
      </c>
      <c r="PJ25" s="326">
        <v>137254.99799999999</v>
      </c>
      <c r="PK25" s="327">
        <v>-8.0077011111826992E-3</v>
      </c>
      <c r="PL25" s="326">
        <v>136155.90100000001</v>
      </c>
      <c r="PM25" s="326">
        <v>137254.99799999999</v>
      </c>
      <c r="PN25" s="327">
        <v>-8.0077011111826992E-3</v>
      </c>
      <c r="PO25" s="326">
        <v>1693741.425</v>
      </c>
      <c r="PP25" s="326">
        <v>1284409.311</v>
      </c>
      <c r="PQ25" s="327">
        <v>0.31869288901472298</v>
      </c>
      <c r="PR25" s="326">
        <v>115928.497</v>
      </c>
      <c r="PS25" s="326">
        <v>119223.61900000001</v>
      </c>
      <c r="PT25" s="327">
        <v>-2.76381645485867E-2</v>
      </c>
      <c r="PU25" s="326">
        <v>252084.39799999999</v>
      </c>
      <c r="PV25" s="326">
        <v>256478.617</v>
      </c>
      <c r="PW25" s="327">
        <v>-1.7132886364558099E-2</v>
      </c>
      <c r="PX25" s="326">
        <v>1690446.3030000001</v>
      </c>
      <c r="PY25" s="326">
        <v>1303639.531</v>
      </c>
      <c r="PZ25" s="327">
        <v>0.29671298146604003</v>
      </c>
      <c r="QA25" s="326">
        <v>112780.382</v>
      </c>
      <c r="QB25" s="326">
        <v>122325.336</v>
      </c>
      <c r="QC25" s="327">
        <v>-7.8029248168179993E-2</v>
      </c>
      <c r="QD25" s="326">
        <v>364864.78</v>
      </c>
      <c r="QE25" s="326">
        <v>378803.95299999998</v>
      </c>
      <c r="QF25" s="327">
        <v>-3.6797855169161703E-2</v>
      </c>
      <c r="QG25" s="326">
        <v>1680901.3489999999</v>
      </c>
      <c r="QH25" s="326">
        <v>1335967.9920000001</v>
      </c>
      <c r="QI25" s="327">
        <v>0.25818983618284203</v>
      </c>
      <c r="QJ25" s="326">
        <v>80581.305999999997</v>
      </c>
      <c r="QK25" s="326">
        <v>124430.774</v>
      </c>
      <c r="QL25" s="327">
        <v>-0.35240050825369001</v>
      </c>
      <c r="QM25" s="326">
        <v>445446.08600000001</v>
      </c>
      <c r="QN25" s="326">
        <v>503234.72700000001</v>
      </c>
      <c r="QO25" s="327">
        <v>-0.114834366349284</v>
      </c>
      <c r="QP25" s="326">
        <v>1637051.8810000001</v>
      </c>
      <c r="QQ25" s="326">
        <v>1393931.246</v>
      </c>
      <c r="QR25" s="327">
        <v>0.17441364894979899</v>
      </c>
      <c r="QS25" s="326">
        <v>79946.524000000005</v>
      </c>
      <c r="QT25" s="326">
        <v>143161.29999999999</v>
      </c>
      <c r="QU25" s="327">
        <v>-0.44156329957886697</v>
      </c>
      <c r="QV25" s="326">
        <v>525392.61</v>
      </c>
      <c r="QW25" s="326">
        <v>646396.027</v>
      </c>
      <c r="QX25" s="327">
        <v>-0.18719703083818601</v>
      </c>
      <c r="QY25" s="326">
        <v>1573837.105</v>
      </c>
      <c r="QZ25" s="326">
        <v>1447527.4550000001</v>
      </c>
      <c r="RA25" s="327">
        <v>8.7258897621392495E-2</v>
      </c>
      <c r="RB25" s="326">
        <v>0</v>
      </c>
      <c r="RC25" s="326">
        <v>0</v>
      </c>
      <c r="RD25" s="327">
        <v>0</v>
      </c>
      <c r="RE25" s="326">
        <v>0</v>
      </c>
      <c r="RF25" s="326">
        <v>0</v>
      </c>
      <c r="RG25" s="327">
        <v>0</v>
      </c>
      <c r="RH25" s="326">
        <v>0</v>
      </c>
      <c r="RI25" s="326">
        <v>0</v>
      </c>
      <c r="RJ25" s="327">
        <v>0</v>
      </c>
      <c r="RK25" s="326">
        <v>0</v>
      </c>
      <c r="RL25" s="326">
        <v>0</v>
      </c>
      <c r="RM25" s="327">
        <v>0</v>
      </c>
      <c r="RN25" s="326">
        <v>0</v>
      </c>
      <c r="RO25" s="326">
        <v>0</v>
      </c>
      <c r="RP25" s="327">
        <v>0</v>
      </c>
      <c r="RQ25" s="326">
        <v>0</v>
      </c>
      <c r="RR25" s="326">
        <v>0</v>
      </c>
      <c r="RS25" s="327">
        <v>0</v>
      </c>
      <c r="RT25" s="326">
        <v>0</v>
      </c>
      <c r="RU25" s="326">
        <v>0</v>
      </c>
      <c r="RV25" s="327">
        <v>0</v>
      </c>
      <c r="RW25" s="326">
        <v>0</v>
      </c>
      <c r="RX25" s="326">
        <v>0</v>
      </c>
      <c r="RY25" s="327">
        <v>0</v>
      </c>
      <c r="RZ25" s="326">
        <v>0</v>
      </c>
      <c r="SA25" s="326">
        <v>0</v>
      </c>
      <c r="SB25" s="327">
        <v>0</v>
      </c>
      <c r="SC25" s="326">
        <v>0</v>
      </c>
      <c r="SD25" s="326">
        <v>0</v>
      </c>
      <c r="SE25" s="327">
        <v>0</v>
      </c>
      <c r="SF25" s="326">
        <v>0</v>
      </c>
      <c r="SG25" s="326">
        <v>0</v>
      </c>
      <c r="SH25" s="327">
        <v>0</v>
      </c>
      <c r="SI25" s="326">
        <v>0</v>
      </c>
      <c r="SJ25" s="326">
        <v>0</v>
      </c>
      <c r="SK25" s="327">
        <v>0</v>
      </c>
      <c r="SL25" s="326">
        <v>0</v>
      </c>
      <c r="SM25" s="326">
        <v>0</v>
      </c>
      <c r="SN25" s="327">
        <v>0</v>
      </c>
      <c r="SO25" s="326">
        <v>0</v>
      </c>
      <c r="SP25" s="326">
        <v>0</v>
      </c>
      <c r="SQ25" s="327">
        <v>0</v>
      </c>
      <c r="SR25" s="326">
        <v>0</v>
      </c>
      <c r="SS25" s="326">
        <v>0</v>
      </c>
      <c r="ST25" s="327">
        <v>0</v>
      </c>
      <c r="SU25" s="326">
        <v>0</v>
      </c>
      <c r="SV25" s="326">
        <v>0</v>
      </c>
      <c r="SW25" s="327">
        <v>0</v>
      </c>
      <c r="SX25" s="326">
        <v>0</v>
      </c>
      <c r="SY25" s="326">
        <v>0</v>
      </c>
      <c r="SZ25" s="327">
        <v>0</v>
      </c>
      <c r="TA25" s="326">
        <v>0</v>
      </c>
      <c r="TB25" s="326">
        <v>0</v>
      </c>
      <c r="TC25" s="327">
        <v>0</v>
      </c>
      <c r="TD25" s="326">
        <v>0</v>
      </c>
      <c r="TE25" s="326">
        <v>0</v>
      </c>
      <c r="TF25" s="327">
        <v>0</v>
      </c>
      <c r="TG25" s="326">
        <v>0</v>
      </c>
      <c r="TH25" s="326">
        <v>0</v>
      </c>
      <c r="TI25" s="327">
        <v>0</v>
      </c>
      <c r="TJ25" s="326">
        <v>0</v>
      </c>
      <c r="TK25" s="326">
        <v>0</v>
      </c>
      <c r="TL25" s="327">
        <v>0</v>
      </c>
      <c r="TM25" s="326">
        <v>0</v>
      </c>
      <c r="TN25" s="326">
        <v>0</v>
      </c>
      <c r="TO25" s="327">
        <v>0</v>
      </c>
      <c r="TP25" s="326">
        <v>0</v>
      </c>
      <c r="TQ25" s="326">
        <v>0</v>
      </c>
      <c r="TR25" s="327">
        <v>0</v>
      </c>
      <c r="TS25" s="326">
        <v>0</v>
      </c>
      <c r="TT25" s="326">
        <v>0</v>
      </c>
      <c r="TU25" s="327">
        <v>0</v>
      </c>
      <c r="TV25" s="326">
        <v>0</v>
      </c>
      <c r="TW25" s="326">
        <v>0</v>
      </c>
      <c r="TX25" s="327">
        <v>0</v>
      </c>
      <c r="TY25" s="326">
        <v>0</v>
      </c>
      <c r="TZ25" s="326">
        <v>0</v>
      </c>
      <c r="UA25" s="327">
        <v>0</v>
      </c>
      <c r="UB25" s="326">
        <v>0</v>
      </c>
      <c r="UC25" s="326">
        <v>0</v>
      </c>
      <c r="UD25" s="327">
        <v>0</v>
      </c>
      <c r="UE25" s="326">
        <v>0</v>
      </c>
      <c r="UF25" s="326">
        <v>0</v>
      </c>
      <c r="UG25" s="327">
        <v>0</v>
      </c>
      <c r="UH25" s="326">
        <v>0</v>
      </c>
      <c r="UI25" s="326">
        <v>0</v>
      </c>
      <c r="UJ25" s="327">
        <v>0</v>
      </c>
      <c r="UK25" s="326">
        <v>0</v>
      </c>
      <c r="UL25" s="326">
        <v>0</v>
      </c>
      <c r="UM25" s="327">
        <v>0</v>
      </c>
      <c r="UN25" s="326">
        <v>0</v>
      </c>
      <c r="UO25" s="326">
        <v>0</v>
      </c>
      <c r="UP25" s="327">
        <v>0</v>
      </c>
      <c r="UQ25" s="326">
        <v>0</v>
      </c>
      <c r="UR25" s="326">
        <v>0</v>
      </c>
      <c r="US25" s="327">
        <v>0</v>
      </c>
      <c r="UT25" s="326">
        <v>0</v>
      </c>
      <c r="UU25" s="326">
        <v>0</v>
      </c>
      <c r="UV25" s="327">
        <v>0</v>
      </c>
      <c r="UW25" s="326">
        <v>0</v>
      </c>
      <c r="UX25" s="326">
        <v>0</v>
      </c>
      <c r="UY25" s="327">
        <v>0</v>
      </c>
      <c r="UZ25" s="326">
        <v>0</v>
      </c>
      <c r="VA25" s="326">
        <v>0</v>
      </c>
      <c r="VB25" s="327">
        <v>0</v>
      </c>
      <c r="VC25" s="326">
        <v>0</v>
      </c>
      <c r="VD25" s="326">
        <v>0</v>
      </c>
      <c r="VE25" s="327">
        <v>0</v>
      </c>
      <c r="VF25" s="326">
        <v>0</v>
      </c>
      <c r="VG25" s="326">
        <v>0</v>
      </c>
      <c r="VH25" s="327">
        <v>0</v>
      </c>
      <c r="VI25" s="326">
        <v>0</v>
      </c>
      <c r="VJ25" s="326">
        <v>0</v>
      </c>
      <c r="VK25" s="327">
        <v>0</v>
      </c>
      <c r="VL25" s="326">
        <v>0</v>
      </c>
      <c r="VM25" s="326">
        <v>0</v>
      </c>
      <c r="VN25" s="328">
        <v>0</v>
      </c>
      <c r="VO25" s="323"/>
    </row>
    <row r="26" spans="1:587">
      <c r="A26" s="180" t="s">
        <v>124</v>
      </c>
      <c r="B26" s="326">
        <v>747800.53700000001</v>
      </c>
      <c r="C26" s="326">
        <v>1368360.9369999999</v>
      </c>
      <c r="D26" s="327">
        <v>-0.453506368985159</v>
      </c>
      <c r="E26" s="326">
        <v>4489227.4979999997</v>
      </c>
      <c r="F26" s="326">
        <v>4174738.6869999999</v>
      </c>
      <c r="G26" s="327">
        <v>7.5331376303697198E-2</v>
      </c>
      <c r="H26" s="326">
        <v>11416799.957</v>
      </c>
      <c r="I26" s="326">
        <v>9391120.4729999993</v>
      </c>
      <c r="J26" s="327">
        <v>0.21570157574103599</v>
      </c>
      <c r="K26" s="326">
        <v>536874.45299999998</v>
      </c>
      <c r="L26" s="326">
        <v>1863964.3</v>
      </c>
      <c r="M26" s="327">
        <v>-0.71197170836372803</v>
      </c>
      <c r="N26" s="326">
        <v>5026101.9510000004</v>
      </c>
      <c r="O26" s="326">
        <v>6038702.9869999997</v>
      </c>
      <c r="P26" s="327">
        <v>-0.16768518640176699</v>
      </c>
      <c r="Q26" s="326">
        <v>10089710.109999999</v>
      </c>
      <c r="R26" s="326">
        <v>10126209.089</v>
      </c>
      <c r="S26" s="327">
        <v>-3.6044070075196E-3</v>
      </c>
      <c r="T26" s="326">
        <v>657102.06200000003</v>
      </c>
      <c r="U26" s="326">
        <v>1893727.091</v>
      </c>
      <c r="V26" s="327">
        <v>-0.65301121522583705</v>
      </c>
      <c r="W26" s="326">
        <v>5683204.0130000003</v>
      </c>
      <c r="X26" s="326">
        <v>7932430.0779999997</v>
      </c>
      <c r="Y26" s="327">
        <v>-0.28354817412611799</v>
      </c>
      <c r="Z26" s="326">
        <v>8853085.0810000002</v>
      </c>
      <c r="AA26" s="326">
        <v>10746492.784</v>
      </c>
      <c r="AB26" s="327">
        <v>-0.17618843105901599</v>
      </c>
      <c r="AC26" s="326">
        <v>348801.69900000002</v>
      </c>
      <c r="AD26" s="326">
        <v>1244022.075</v>
      </c>
      <c r="AE26" s="327">
        <v>-0.71961775758681801</v>
      </c>
      <c r="AF26" s="326">
        <v>6032005.7120000003</v>
      </c>
      <c r="AG26" s="326">
        <v>9176452.1530000009</v>
      </c>
      <c r="AH26" s="327">
        <v>-0.34266472363962602</v>
      </c>
      <c r="AI26" s="326">
        <v>7957864.7050000001</v>
      </c>
      <c r="AJ26" s="326">
        <v>10162598.119000001</v>
      </c>
      <c r="AK26" s="327">
        <v>-0.21694584280352799</v>
      </c>
      <c r="AL26" s="326">
        <v>97964.608999999997</v>
      </c>
      <c r="AM26" s="326">
        <v>1124462.1510000001</v>
      </c>
      <c r="AN26" s="327">
        <v>-0.91287869590552395</v>
      </c>
      <c r="AO26" s="326">
        <v>6129970.3210000005</v>
      </c>
      <c r="AP26" s="326">
        <v>10300914.304</v>
      </c>
      <c r="AQ26" s="327">
        <v>-0.40491007496105103</v>
      </c>
      <c r="AR26" s="326">
        <v>6931367.1629999997</v>
      </c>
      <c r="AS26" s="326">
        <v>9893750.9289999995</v>
      </c>
      <c r="AT26" s="327">
        <v>-0.29941968291488202</v>
      </c>
      <c r="AU26" s="326">
        <v>580941.92099999997</v>
      </c>
      <c r="AV26" s="326">
        <v>-182468.56</v>
      </c>
      <c r="AW26" s="327">
        <v>-4.1837918872160804</v>
      </c>
      <c r="AX26" s="326">
        <v>6710912.2419999996</v>
      </c>
      <c r="AY26" s="326">
        <v>10118445.744000001</v>
      </c>
      <c r="AZ26" s="327">
        <v>-0.33676451781347799</v>
      </c>
      <c r="BA26" s="326">
        <v>7694777.6440000003</v>
      </c>
      <c r="BB26" s="326">
        <v>9428302.7510000002</v>
      </c>
      <c r="BC26" s="327">
        <v>-0.183863962876684</v>
      </c>
      <c r="BD26" s="326">
        <v>-297394.45500000002</v>
      </c>
      <c r="BE26" s="326">
        <v>44679.404000000002</v>
      </c>
      <c r="BF26" s="327">
        <v>-7.6561867074144496</v>
      </c>
      <c r="BG26" s="326">
        <v>6413517.7869999995</v>
      </c>
      <c r="BH26" s="326">
        <v>10163125.148</v>
      </c>
      <c r="BI26" s="327">
        <v>-0.36894235841796003</v>
      </c>
      <c r="BJ26" s="326">
        <v>7352703.7850000001</v>
      </c>
      <c r="BK26" s="326">
        <v>9823197.0319999997</v>
      </c>
      <c r="BL26" s="327">
        <v>-0.25149584589946999</v>
      </c>
      <c r="BM26" s="326">
        <v>448807.26199999999</v>
      </c>
      <c r="BN26" s="326">
        <v>939185.99800000002</v>
      </c>
      <c r="BO26" s="327">
        <v>-0.52213165128554195</v>
      </c>
      <c r="BP26" s="326">
        <v>6862325.0489999996</v>
      </c>
      <c r="BQ26" s="326">
        <v>11102311.146</v>
      </c>
      <c r="BR26" s="327">
        <v>-0.38190121329175702</v>
      </c>
      <c r="BS26" s="326">
        <v>6862325.0489999996</v>
      </c>
      <c r="BT26" s="326">
        <v>11102311.146</v>
      </c>
      <c r="BU26" s="327">
        <v>-0.38190121329175702</v>
      </c>
      <c r="BV26" s="326">
        <v>1482378.827</v>
      </c>
      <c r="BW26" s="326">
        <v>246353.446</v>
      </c>
      <c r="BX26" s="327">
        <v>5.01728472269878</v>
      </c>
      <c r="BY26" s="326">
        <v>1482378.827</v>
      </c>
      <c r="BZ26" s="326">
        <v>246353.446</v>
      </c>
      <c r="CA26" s="327">
        <v>5.01728472269878</v>
      </c>
      <c r="CB26" s="326">
        <v>8098350.4299999997</v>
      </c>
      <c r="CC26" s="326">
        <v>10008366.329</v>
      </c>
      <c r="CD26" s="327">
        <v>-0.190841925266623</v>
      </c>
      <c r="CE26" s="326">
        <v>1035781.722</v>
      </c>
      <c r="CF26" s="326">
        <v>1011775.148</v>
      </c>
      <c r="CG26" s="327">
        <v>2.3727182909616101E-2</v>
      </c>
      <c r="CH26" s="326">
        <v>2518160.5490000001</v>
      </c>
      <c r="CI26" s="326">
        <v>1258128.594</v>
      </c>
      <c r="CJ26" s="327">
        <v>1.0015128509192801</v>
      </c>
      <c r="CK26" s="326">
        <v>8122357.0039999997</v>
      </c>
      <c r="CL26" s="326">
        <v>10163038.483999999</v>
      </c>
      <c r="CM26" s="327">
        <v>-0.200794426117023</v>
      </c>
      <c r="CN26" s="326">
        <v>493775.81300000002</v>
      </c>
      <c r="CO26" s="326">
        <v>1392178.689</v>
      </c>
      <c r="CP26" s="327">
        <v>-0.64532152596397097</v>
      </c>
      <c r="CQ26" s="326">
        <v>3011936.3620000002</v>
      </c>
      <c r="CR26" s="326">
        <v>2650307.2829999998</v>
      </c>
      <c r="CS26" s="327">
        <v>0.13644798145468501</v>
      </c>
      <c r="CT26" s="326">
        <v>7223954.1279999996</v>
      </c>
      <c r="CU26" s="326">
        <v>11828839.205</v>
      </c>
      <c r="CV26" s="327">
        <v>-0.38929306563348498</v>
      </c>
      <c r="CW26" s="326">
        <v>232437.56099999999</v>
      </c>
      <c r="CX26" s="326">
        <v>1091119.6780000001</v>
      </c>
      <c r="CY26" s="327">
        <v>-0.78697335802241897</v>
      </c>
      <c r="CZ26" s="326">
        <v>3244373.923</v>
      </c>
      <c r="DA26" s="326">
        <v>3741426.9610000001</v>
      </c>
      <c r="DB26" s="327">
        <v>-0.13285119372399801</v>
      </c>
      <c r="DC26" s="326">
        <v>6365272.0109999999</v>
      </c>
      <c r="DD26" s="326">
        <v>12037360.357000001</v>
      </c>
      <c r="DE26" s="327">
        <v>-0.47120699038486102</v>
      </c>
      <c r="DF26" s="326">
        <v>683671.50800000003</v>
      </c>
      <c r="DG26" s="326">
        <v>747800.53700000001</v>
      </c>
      <c r="DH26" s="327">
        <v>-8.5756864066012295E-2</v>
      </c>
      <c r="DI26" s="326">
        <v>3928045.4309999999</v>
      </c>
      <c r="DJ26" s="326">
        <v>4489227.4979999997</v>
      </c>
      <c r="DK26" s="327">
        <v>-0.12500637743353701</v>
      </c>
      <c r="DL26" s="326">
        <v>6301142.9819999998</v>
      </c>
      <c r="DM26" s="326">
        <v>11416799.957</v>
      </c>
      <c r="DN26" s="327">
        <v>-0.44808151095469001</v>
      </c>
      <c r="DO26" s="326">
        <v>0</v>
      </c>
      <c r="DP26" s="326">
        <v>0</v>
      </c>
      <c r="DQ26" s="327">
        <v>0</v>
      </c>
      <c r="DR26" s="326">
        <v>0</v>
      </c>
      <c r="DS26" s="326">
        <v>0</v>
      </c>
      <c r="DT26" s="327">
        <v>0</v>
      </c>
      <c r="DU26" s="326">
        <v>0</v>
      </c>
      <c r="DV26" s="326">
        <v>0</v>
      </c>
      <c r="DW26" s="327">
        <v>0</v>
      </c>
      <c r="DX26" s="326">
        <v>0</v>
      </c>
      <c r="DY26" s="326">
        <v>0</v>
      </c>
      <c r="DZ26" s="327">
        <v>0</v>
      </c>
      <c r="EA26" s="326">
        <v>0</v>
      </c>
      <c r="EB26" s="326">
        <v>0</v>
      </c>
      <c r="EC26" s="327">
        <v>0</v>
      </c>
      <c r="ED26" s="326">
        <v>0</v>
      </c>
      <c r="EE26" s="326">
        <v>0</v>
      </c>
      <c r="EF26" s="327">
        <v>0</v>
      </c>
      <c r="EG26" s="326">
        <v>0</v>
      </c>
      <c r="EH26" s="326">
        <v>0</v>
      </c>
      <c r="EI26" s="327">
        <v>0</v>
      </c>
      <c r="EJ26" s="326">
        <v>0</v>
      </c>
      <c r="EK26" s="326">
        <v>0</v>
      </c>
      <c r="EL26" s="327">
        <v>0</v>
      </c>
      <c r="EM26" s="326">
        <v>0</v>
      </c>
      <c r="EN26" s="326">
        <v>0</v>
      </c>
      <c r="EO26" s="327">
        <v>0</v>
      </c>
      <c r="EP26" s="326">
        <v>0</v>
      </c>
      <c r="EQ26" s="326">
        <v>0</v>
      </c>
      <c r="ER26" s="327">
        <v>0</v>
      </c>
      <c r="ES26" s="326">
        <v>0</v>
      </c>
      <c r="ET26" s="326">
        <v>0</v>
      </c>
      <c r="EU26" s="327">
        <v>0</v>
      </c>
      <c r="EV26" s="326">
        <v>0</v>
      </c>
      <c r="EW26" s="326">
        <v>0</v>
      </c>
      <c r="EX26" s="327">
        <v>0</v>
      </c>
      <c r="EY26" s="326">
        <v>0</v>
      </c>
      <c r="EZ26" s="326">
        <v>0</v>
      </c>
      <c r="FA26" s="327">
        <v>0</v>
      </c>
      <c r="FB26" s="326">
        <v>0</v>
      </c>
      <c r="FC26" s="326">
        <v>0</v>
      </c>
      <c r="FD26" s="327">
        <v>0</v>
      </c>
      <c r="FE26" s="326">
        <v>0</v>
      </c>
      <c r="FF26" s="326">
        <v>0</v>
      </c>
      <c r="FG26" s="327">
        <v>0</v>
      </c>
      <c r="FH26" s="326">
        <v>0</v>
      </c>
      <c r="FI26" s="326">
        <v>0</v>
      </c>
      <c r="FJ26" s="327">
        <v>0</v>
      </c>
      <c r="FK26" s="326">
        <v>0</v>
      </c>
      <c r="FL26" s="326">
        <v>0</v>
      </c>
      <c r="FM26" s="327">
        <v>0</v>
      </c>
      <c r="FN26" s="326">
        <v>0</v>
      </c>
      <c r="FO26" s="326">
        <v>0</v>
      </c>
      <c r="FP26" s="327">
        <v>0</v>
      </c>
      <c r="FQ26" s="326">
        <v>0</v>
      </c>
      <c r="FR26" s="326">
        <v>0</v>
      </c>
      <c r="FS26" s="327">
        <v>0</v>
      </c>
      <c r="FT26" s="326">
        <v>0</v>
      </c>
      <c r="FU26" s="326">
        <v>0</v>
      </c>
      <c r="FV26" s="327">
        <v>0</v>
      </c>
      <c r="FW26" s="326">
        <v>0</v>
      </c>
      <c r="FX26" s="326">
        <v>0</v>
      </c>
      <c r="FY26" s="327">
        <v>0</v>
      </c>
      <c r="FZ26" s="326">
        <v>0</v>
      </c>
      <c r="GA26" s="326">
        <v>0</v>
      </c>
      <c r="GB26" s="327">
        <v>0</v>
      </c>
      <c r="GC26" s="326">
        <v>0</v>
      </c>
      <c r="GD26" s="326">
        <v>0</v>
      </c>
      <c r="GE26" s="327">
        <v>0</v>
      </c>
      <c r="GF26" s="326">
        <v>0</v>
      </c>
      <c r="GG26" s="326">
        <v>0</v>
      </c>
      <c r="GH26" s="327">
        <v>0</v>
      </c>
      <c r="GI26" s="326">
        <v>0</v>
      </c>
      <c r="GJ26" s="326">
        <v>0</v>
      </c>
      <c r="GK26" s="327">
        <v>0</v>
      </c>
      <c r="GL26" s="326">
        <v>0</v>
      </c>
      <c r="GM26" s="326">
        <v>0</v>
      </c>
      <c r="GN26" s="327">
        <v>0</v>
      </c>
      <c r="GO26" s="326">
        <v>0</v>
      </c>
      <c r="GP26" s="326">
        <v>0</v>
      </c>
      <c r="GQ26" s="327">
        <v>0</v>
      </c>
      <c r="GR26" s="326">
        <v>0</v>
      </c>
      <c r="GS26" s="326">
        <v>0</v>
      </c>
      <c r="GT26" s="327">
        <v>0</v>
      </c>
      <c r="GU26" s="326">
        <v>0</v>
      </c>
      <c r="GV26" s="326">
        <v>0</v>
      </c>
      <c r="GW26" s="327">
        <v>0</v>
      </c>
      <c r="GX26" s="326">
        <v>0</v>
      </c>
      <c r="GY26" s="326">
        <v>0</v>
      </c>
      <c r="GZ26" s="327">
        <v>0</v>
      </c>
      <c r="HA26" s="326">
        <v>0</v>
      </c>
      <c r="HB26" s="326">
        <v>0</v>
      </c>
      <c r="HC26" s="327">
        <v>0</v>
      </c>
      <c r="HD26" s="326">
        <v>0</v>
      </c>
      <c r="HE26" s="326">
        <v>0</v>
      </c>
      <c r="HF26" s="327">
        <v>0</v>
      </c>
      <c r="HG26" s="326">
        <v>0</v>
      </c>
      <c r="HH26" s="326">
        <v>0</v>
      </c>
      <c r="HI26" s="327">
        <v>0</v>
      </c>
      <c r="HJ26" s="326">
        <v>0</v>
      </c>
      <c r="HK26" s="326">
        <v>0</v>
      </c>
      <c r="HL26" s="327">
        <v>0</v>
      </c>
      <c r="HM26" s="326">
        <v>0</v>
      </c>
      <c r="HN26" s="326">
        <v>0</v>
      </c>
      <c r="HO26" s="327">
        <v>0</v>
      </c>
      <c r="HP26" s="326">
        <v>0</v>
      </c>
      <c r="HQ26" s="326">
        <v>0</v>
      </c>
      <c r="HR26" s="327">
        <v>0</v>
      </c>
      <c r="HS26" s="326">
        <v>0</v>
      </c>
      <c r="HT26" s="326">
        <v>0</v>
      </c>
      <c r="HU26" s="327">
        <v>0</v>
      </c>
      <c r="HV26" s="326">
        <v>0</v>
      </c>
      <c r="HW26" s="326">
        <v>0</v>
      </c>
      <c r="HX26" s="327">
        <v>0</v>
      </c>
      <c r="HY26" s="326">
        <v>0</v>
      </c>
      <c r="HZ26" s="326">
        <v>0</v>
      </c>
      <c r="IA26" s="327">
        <v>0</v>
      </c>
      <c r="IB26" s="326">
        <v>0</v>
      </c>
      <c r="IC26" s="326">
        <v>0</v>
      </c>
      <c r="ID26" s="327">
        <v>0</v>
      </c>
      <c r="IE26" s="326">
        <v>0</v>
      </c>
      <c r="IF26" s="326">
        <v>0</v>
      </c>
      <c r="IG26" s="327">
        <v>0</v>
      </c>
      <c r="IH26" s="326">
        <v>0</v>
      </c>
      <c r="II26" s="326">
        <v>0</v>
      </c>
      <c r="IJ26" s="327">
        <v>0</v>
      </c>
      <c r="IK26" s="326">
        <v>0</v>
      </c>
      <c r="IL26" s="326">
        <v>0</v>
      </c>
      <c r="IM26" s="327">
        <v>0</v>
      </c>
      <c r="IN26" s="326">
        <v>0</v>
      </c>
      <c r="IO26" s="326">
        <v>0</v>
      </c>
      <c r="IP26" s="327">
        <v>0</v>
      </c>
      <c r="IQ26" s="326">
        <v>0</v>
      </c>
      <c r="IR26" s="326">
        <v>0</v>
      </c>
      <c r="IS26" s="327">
        <v>0</v>
      </c>
      <c r="IT26" s="326">
        <v>0</v>
      </c>
      <c r="IU26" s="326">
        <v>0</v>
      </c>
      <c r="IV26" s="327">
        <v>0</v>
      </c>
      <c r="IW26" s="326">
        <v>0</v>
      </c>
      <c r="IX26" s="326">
        <v>0</v>
      </c>
      <c r="IY26" s="327">
        <v>0</v>
      </c>
      <c r="IZ26" s="326">
        <v>0</v>
      </c>
      <c r="JA26" s="326">
        <v>0</v>
      </c>
      <c r="JB26" s="327">
        <v>0</v>
      </c>
      <c r="JC26" s="326">
        <v>0</v>
      </c>
      <c r="JD26" s="326">
        <v>0</v>
      </c>
      <c r="JE26" s="327">
        <v>0</v>
      </c>
      <c r="JF26" s="326">
        <v>0</v>
      </c>
      <c r="JG26" s="326">
        <v>0</v>
      </c>
      <c r="JH26" s="327">
        <v>0</v>
      </c>
      <c r="JI26" s="326">
        <v>0</v>
      </c>
      <c r="JJ26" s="326">
        <v>0</v>
      </c>
      <c r="JK26" s="327">
        <v>0</v>
      </c>
      <c r="JL26" s="326">
        <v>0</v>
      </c>
      <c r="JM26" s="326">
        <v>0</v>
      </c>
      <c r="JN26" s="327">
        <v>0</v>
      </c>
      <c r="JO26" s="326">
        <v>0</v>
      </c>
      <c r="JP26" s="326">
        <v>0</v>
      </c>
      <c r="JQ26" s="327">
        <v>0</v>
      </c>
      <c r="JR26" s="326">
        <v>0</v>
      </c>
      <c r="JS26" s="326">
        <v>0</v>
      </c>
      <c r="JT26" s="327">
        <v>0</v>
      </c>
      <c r="JU26" s="326">
        <v>0</v>
      </c>
      <c r="JV26" s="326">
        <v>0</v>
      </c>
      <c r="JW26" s="327">
        <v>0</v>
      </c>
      <c r="JX26" s="326">
        <v>0</v>
      </c>
      <c r="JY26" s="326">
        <v>0</v>
      </c>
      <c r="JZ26" s="327">
        <v>0</v>
      </c>
      <c r="KA26" s="326">
        <v>0</v>
      </c>
      <c r="KB26" s="326">
        <v>0</v>
      </c>
      <c r="KC26" s="327">
        <v>0</v>
      </c>
      <c r="KD26" s="326">
        <v>0</v>
      </c>
      <c r="KE26" s="326">
        <v>0</v>
      </c>
      <c r="KF26" s="327">
        <v>0</v>
      </c>
      <c r="KG26" s="326">
        <v>0</v>
      </c>
      <c r="KH26" s="326">
        <v>0</v>
      </c>
      <c r="KI26" s="327">
        <v>0</v>
      </c>
      <c r="KJ26" s="326">
        <v>0</v>
      </c>
      <c r="KK26" s="326">
        <v>0</v>
      </c>
      <c r="KL26" s="327">
        <v>0</v>
      </c>
      <c r="KM26" s="326">
        <v>0</v>
      </c>
      <c r="KN26" s="326">
        <v>0</v>
      </c>
      <c r="KO26" s="327">
        <v>0</v>
      </c>
      <c r="KP26" s="326">
        <v>0</v>
      </c>
      <c r="KQ26" s="326">
        <v>0</v>
      </c>
      <c r="KR26" s="327">
        <v>0</v>
      </c>
      <c r="KS26" s="326">
        <v>0</v>
      </c>
      <c r="KT26" s="326">
        <v>0</v>
      </c>
      <c r="KU26" s="327">
        <v>0</v>
      </c>
      <c r="KV26" s="326">
        <v>0</v>
      </c>
      <c r="KW26" s="326">
        <v>0</v>
      </c>
      <c r="KX26" s="327">
        <v>0</v>
      </c>
      <c r="KY26" s="326">
        <v>0</v>
      </c>
      <c r="KZ26" s="326">
        <v>0</v>
      </c>
      <c r="LA26" s="327">
        <v>0</v>
      </c>
      <c r="LB26" s="326">
        <v>0</v>
      </c>
      <c r="LC26" s="326">
        <v>0</v>
      </c>
      <c r="LD26" s="327">
        <v>0</v>
      </c>
      <c r="LE26" s="326">
        <v>0</v>
      </c>
      <c r="LF26" s="326">
        <v>0</v>
      </c>
      <c r="LG26" s="327">
        <v>0</v>
      </c>
      <c r="LH26" s="326">
        <v>0</v>
      </c>
      <c r="LI26" s="326">
        <v>0</v>
      </c>
      <c r="LJ26" s="327">
        <v>0</v>
      </c>
      <c r="LK26" s="326">
        <v>0</v>
      </c>
      <c r="LL26" s="326">
        <v>0</v>
      </c>
      <c r="LM26" s="327">
        <v>0</v>
      </c>
      <c r="LN26" s="326">
        <v>0</v>
      </c>
      <c r="LO26" s="326">
        <v>0</v>
      </c>
      <c r="LP26" s="327">
        <v>0</v>
      </c>
      <c r="LQ26" s="326">
        <v>0</v>
      </c>
      <c r="LR26" s="326">
        <v>0</v>
      </c>
      <c r="LS26" s="327">
        <v>0</v>
      </c>
      <c r="LT26" s="326">
        <v>0</v>
      </c>
      <c r="LU26" s="326">
        <v>0</v>
      </c>
      <c r="LV26" s="327">
        <v>0</v>
      </c>
      <c r="LW26" s="326">
        <v>0</v>
      </c>
      <c r="LX26" s="326">
        <v>0</v>
      </c>
      <c r="LY26" s="327">
        <v>0</v>
      </c>
      <c r="LZ26" s="326">
        <v>0</v>
      </c>
      <c r="MA26" s="326">
        <v>0</v>
      </c>
      <c r="MB26" s="327">
        <v>0</v>
      </c>
      <c r="MC26" s="326">
        <v>0</v>
      </c>
      <c r="MD26" s="326">
        <v>0</v>
      </c>
      <c r="ME26" s="327">
        <v>0</v>
      </c>
      <c r="MF26" s="326">
        <v>0</v>
      </c>
      <c r="MG26" s="326">
        <v>0</v>
      </c>
      <c r="MH26" s="327">
        <v>0</v>
      </c>
      <c r="MI26" s="326">
        <v>0</v>
      </c>
      <c r="MJ26" s="326">
        <v>0</v>
      </c>
      <c r="MK26" s="327">
        <v>0</v>
      </c>
      <c r="ML26" s="326">
        <v>0</v>
      </c>
      <c r="MM26" s="326">
        <v>0</v>
      </c>
      <c r="MN26" s="327">
        <v>0</v>
      </c>
      <c r="MO26" s="326">
        <v>0</v>
      </c>
      <c r="MP26" s="326">
        <v>0</v>
      </c>
      <c r="MQ26" s="327">
        <v>0</v>
      </c>
      <c r="MR26" s="326">
        <v>0</v>
      </c>
      <c r="MS26" s="326">
        <v>0</v>
      </c>
      <c r="MT26" s="327">
        <v>0</v>
      </c>
      <c r="MU26" s="326">
        <v>0</v>
      </c>
      <c r="MV26" s="326">
        <v>0</v>
      </c>
      <c r="MW26" s="327">
        <v>0</v>
      </c>
      <c r="MX26" s="326">
        <v>0</v>
      </c>
      <c r="MY26" s="326">
        <v>0</v>
      </c>
      <c r="MZ26" s="327">
        <v>0</v>
      </c>
      <c r="NA26" s="326">
        <v>0</v>
      </c>
      <c r="NB26" s="326">
        <v>0</v>
      </c>
      <c r="NC26" s="327">
        <v>0</v>
      </c>
      <c r="ND26" s="326">
        <v>0</v>
      </c>
      <c r="NE26" s="326">
        <v>0</v>
      </c>
      <c r="NF26" s="327">
        <v>0</v>
      </c>
      <c r="NG26" s="326">
        <v>0</v>
      </c>
      <c r="NH26" s="326">
        <v>0</v>
      </c>
      <c r="NI26" s="327">
        <v>0</v>
      </c>
      <c r="NJ26" s="326">
        <v>0</v>
      </c>
      <c r="NK26" s="326">
        <v>0</v>
      </c>
      <c r="NL26" s="327">
        <v>0</v>
      </c>
      <c r="NM26" s="326">
        <v>0</v>
      </c>
      <c r="NN26" s="326">
        <v>0</v>
      </c>
      <c r="NO26" s="327">
        <v>0</v>
      </c>
      <c r="NP26" s="326">
        <v>0</v>
      </c>
      <c r="NQ26" s="326">
        <v>0</v>
      </c>
      <c r="NR26" s="327">
        <v>0</v>
      </c>
      <c r="NS26" s="326">
        <v>0</v>
      </c>
      <c r="NT26" s="326">
        <v>0</v>
      </c>
      <c r="NU26" s="327">
        <v>0</v>
      </c>
      <c r="NV26" s="326">
        <v>0</v>
      </c>
      <c r="NW26" s="326">
        <v>0</v>
      </c>
      <c r="NX26" s="327">
        <v>0</v>
      </c>
      <c r="NY26" s="326">
        <v>0</v>
      </c>
      <c r="NZ26" s="326">
        <v>0</v>
      </c>
      <c r="OA26" s="327">
        <v>0</v>
      </c>
      <c r="OB26" s="326">
        <v>0</v>
      </c>
      <c r="OC26" s="326">
        <v>0</v>
      </c>
      <c r="OD26" s="327">
        <v>0</v>
      </c>
      <c r="OE26" s="326">
        <v>0</v>
      </c>
      <c r="OF26" s="326">
        <v>0</v>
      </c>
      <c r="OG26" s="327">
        <v>0</v>
      </c>
      <c r="OH26" s="326">
        <v>0</v>
      </c>
      <c r="OI26" s="326">
        <v>0</v>
      </c>
      <c r="OJ26" s="327">
        <v>0</v>
      </c>
      <c r="OK26" s="326">
        <v>0</v>
      </c>
      <c r="OL26" s="326">
        <v>0</v>
      </c>
      <c r="OM26" s="327">
        <v>0</v>
      </c>
      <c r="ON26" s="326">
        <v>0</v>
      </c>
      <c r="OO26" s="326">
        <v>0</v>
      </c>
      <c r="OP26" s="327">
        <v>0</v>
      </c>
      <c r="OQ26" s="326">
        <v>0</v>
      </c>
      <c r="OR26" s="326">
        <v>0</v>
      </c>
      <c r="OS26" s="327">
        <v>0</v>
      </c>
      <c r="OT26" s="326">
        <v>0</v>
      </c>
      <c r="OU26" s="326">
        <v>0</v>
      </c>
      <c r="OV26" s="327">
        <v>0</v>
      </c>
      <c r="OW26" s="326">
        <v>0</v>
      </c>
      <c r="OX26" s="326">
        <v>0</v>
      </c>
      <c r="OY26" s="327">
        <v>0</v>
      </c>
      <c r="OZ26" s="326">
        <v>0</v>
      </c>
      <c r="PA26" s="326">
        <v>0</v>
      </c>
      <c r="PB26" s="327">
        <v>0</v>
      </c>
      <c r="PC26" s="326">
        <v>0</v>
      </c>
      <c r="PD26" s="326">
        <v>0</v>
      </c>
      <c r="PE26" s="327">
        <v>0</v>
      </c>
      <c r="PF26" s="326">
        <v>0</v>
      </c>
      <c r="PG26" s="326">
        <v>0</v>
      </c>
      <c r="PH26" s="327">
        <v>0</v>
      </c>
      <c r="PI26" s="326">
        <v>0</v>
      </c>
      <c r="PJ26" s="326">
        <v>0</v>
      </c>
      <c r="PK26" s="327">
        <v>0</v>
      </c>
      <c r="PL26" s="326">
        <v>0</v>
      </c>
      <c r="PM26" s="326">
        <v>0</v>
      </c>
      <c r="PN26" s="327">
        <v>0</v>
      </c>
      <c r="PO26" s="326">
        <v>0</v>
      </c>
      <c r="PP26" s="326">
        <v>0</v>
      </c>
      <c r="PQ26" s="327">
        <v>0</v>
      </c>
      <c r="PR26" s="326">
        <v>0</v>
      </c>
      <c r="PS26" s="326">
        <v>0</v>
      </c>
      <c r="PT26" s="327">
        <v>0</v>
      </c>
      <c r="PU26" s="326">
        <v>0</v>
      </c>
      <c r="PV26" s="326">
        <v>0</v>
      </c>
      <c r="PW26" s="327">
        <v>0</v>
      </c>
      <c r="PX26" s="326">
        <v>0</v>
      </c>
      <c r="PY26" s="326">
        <v>0</v>
      </c>
      <c r="PZ26" s="327">
        <v>0</v>
      </c>
      <c r="QA26" s="326">
        <v>0</v>
      </c>
      <c r="QB26" s="326">
        <v>0</v>
      </c>
      <c r="QC26" s="327">
        <v>0</v>
      </c>
      <c r="QD26" s="326">
        <v>0</v>
      </c>
      <c r="QE26" s="326">
        <v>0</v>
      </c>
      <c r="QF26" s="327">
        <v>0</v>
      </c>
      <c r="QG26" s="326">
        <v>0</v>
      </c>
      <c r="QH26" s="326">
        <v>0</v>
      </c>
      <c r="QI26" s="327">
        <v>0</v>
      </c>
      <c r="QJ26" s="326">
        <v>0</v>
      </c>
      <c r="QK26" s="326">
        <v>0</v>
      </c>
      <c r="QL26" s="327">
        <v>0</v>
      </c>
      <c r="QM26" s="326">
        <v>0</v>
      </c>
      <c r="QN26" s="326">
        <v>0</v>
      </c>
      <c r="QO26" s="327">
        <v>0</v>
      </c>
      <c r="QP26" s="326">
        <v>0</v>
      </c>
      <c r="QQ26" s="326">
        <v>0</v>
      </c>
      <c r="QR26" s="327">
        <v>0</v>
      </c>
      <c r="QS26" s="326">
        <v>0</v>
      </c>
      <c r="QT26" s="326">
        <v>0</v>
      </c>
      <c r="QU26" s="327">
        <v>0</v>
      </c>
      <c r="QV26" s="326">
        <v>0</v>
      </c>
      <c r="QW26" s="326">
        <v>0</v>
      </c>
      <c r="QX26" s="327">
        <v>0</v>
      </c>
      <c r="QY26" s="326">
        <v>0</v>
      </c>
      <c r="QZ26" s="326">
        <v>0</v>
      </c>
      <c r="RA26" s="327">
        <v>0</v>
      </c>
      <c r="RB26" s="326">
        <v>0</v>
      </c>
      <c r="RC26" s="326">
        <v>0</v>
      </c>
      <c r="RD26" s="327">
        <v>0</v>
      </c>
      <c r="RE26" s="326">
        <v>0</v>
      </c>
      <c r="RF26" s="326">
        <v>0</v>
      </c>
      <c r="RG26" s="327">
        <v>0</v>
      </c>
      <c r="RH26" s="326">
        <v>0</v>
      </c>
      <c r="RI26" s="326">
        <v>0</v>
      </c>
      <c r="RJ26" s="327">
        <v>0</v>
      </c>
      <c r="RK26" s="326">
        <v>0</v>
      </c>
      <c r="RL26" s="326">
        <v>0</v>
      </c>
      <c r="RM26" s="327">
        <v>0</v>
      </c>
      <c r="RN26" s="326">
        <v>0</v>
      </c>
      <c r="RO26" s="326">
        <v>0</v>
      </c>
      <c r="RP26" s="327">
        <v>0</v>
      </c>
      <c r="RQ26" s="326">
        <v>0</v>
      </c>
      <c r="RR26" s="326">
        <v>0</v>
      </c>
      <c r="RS26" s="327">
        <v>0</v>
      </c>
      <c r="RT26" s="326">
        <v>0</v>
      </c>
      <c r="RU26" s="326">
        <v>0</v>
      </c>
      <c r="RV26" s="327">
        <v>0</v>
      </c>
      <c r="RW26" s="326">
        <v>0</v>
      </c>
      <c r="RX26" s="326">
        <v>0</v>
      </c>
      <c r="RY26" s="327">
        <v>0</v>
      </c>
      <c r="RZ26" s="326">
        <v>0</v>
      </c>
      <c r="SA26" s="326">
        <v>0</v>
      </c>
      <c r="SB26" s="327">
        <v>0</v>
      </c>
      <c r="SC26" s="326">
        <v>0</v>
      </c>
      <c r="SD26" s="326">
        <v>0</v>
      </c>
      <c r="SE26" s="327">
        <v>0</v>
      </c>
      <c r="SF26" s="326">
        <v>0</v>
      </c>
      <c r="SG26" s="326">
        <v>0</v>
      </c>
      <c r="SH26" s="327">
        <v>0</v>
      </c>
      <c r="SI26" s="326">
        <v>0</v>
      </c>
      <c r="SJ26" s="326">
        <v>0</v>
      </c>
      <c r="SK26" s="327">
        <v>0</v>
      </c>
      <c r="SL26" s="326">
        <v>0</v>
      </c>
      <c r="SM26" s="326">
        <v>0</v>
      </c>
      <c r="SN26" s="327">
        <v>0</v>
      </c>
      <c r="SO26" s="326">
        <v>0</v>
      </c>
      <c r="SP26" s="326">
        <v>0</v>
      </c>
      <c r="SQ26" s="327">
        <v>0</v>
      </c>
      <c r="SR26" s="326">
        <v>0</v>
      </c>
      <c r="SS26" s="326">
        <v>0</v>
      </c>
      <c r="ST26" s="327">
        <v>0</v>
      </c>
      <c r="SU26" s="326">
        <v>0</v>
      </c>
      <c r="SV26" s="326">
        <v>0</v>
      </c>
      <c r="SW26" s="327">
        <v>0</v>
      </c>
      <c r="SX26" s="326">
        <v>0</v>
      </c>
      <c r="SY26" s="326">
        <v>0</v>
      </c>
      <c r="SZ26" s="327">
        <v>0</v>
      </c>
      <c r="TA26" s="326">
        <v>0</v>
      </c>
      <c r="TB26" s="326">
        <v>0</v>
      </c>
      <c r="TC26" s="327">
        <v>0</v>
      </c>
      <c r="TD26" s="326">
        <v>0</v>
      </c>
      <c r="TE26" s="326">
        <v>0</v>
      </c>
      <c r="TF26" s="327">
        <v>0</v>
      </c>
      <c r="TG26" s="326">
        <v>0</v>
      </c>
      <c r="TH26" s="326">
        <v>0</v>
      </c>
      <c r="TI26" s="327">
        <v>0</v>
      </c>
      <c r="TJ26" s="326">
        <v>0</v>
      </c>
      <c r="TK26" s="326">
        <v>0</v>
      </c>
      <c r="TL26" s="327">
        <v>0</v>
      </c>
      <c r="TM26" s="326">
        <v>0</v>
      </c>
      <c r="TN26" s="326">
        <v>0</v>
      </c>
      <c r="TO26" s="327">
        <v>0</v>
      </c>
      <c r="TP26" s="326">
        <v>0</v>
      </c>
      <c r="TQ26" s="326">
        <v>0</v>
      </c>
      <c r="TR26" s="327">
        <v>0</v>
      </c>
      <c r="TS26" s="326">
        <v>0</v>
      </c>
      <c r="TT26" s="326">
        <v>0</v>
      </c>
      <c r="TU26" s="327">
        <v>0</v>
      </c>
      <c r="TV26" s="326">
        <v>0</v>
      </c>
      <c r="TW26" s="326">
        <v>0</v>
      </c>
      <c r="TX26" s="327">
        <v>0</v>
      </c>
      <c r="TY26" s="326">
        <v>0</v>
      </c>
      <c r="TZ26" s="326">
        <v>0</v>
      </c>
      <c r="UA26" s="327">
        <v>0</v>
      </c>
      <c r="UB26" s="326">
        <v>0</v>
      </c>
      <c r="UC26" s="326">
        <v>0</v>
      </c>
      <c r="UD26" s="327">
        <v>0</v>
      </c>
      <c r="UE26" s="326">
        <v>0</v>
      </c>
      <c r="UF26" s="326">
        <v>0</v>
      </c>
      <c r="UG26" s="327">
        <v>0</v>
      </c>
      <c r="UH26" s="326">
        <v>0</v>
      </c>
      <c r="UI26" s="326">
        <v>0</v>
      </c>
      <c r="UJ26" s="327">
        <v>0</v>
      </c>
      <c r="UK26" s="326">
        <v>0</v>
      </c>
      <c r="UL26" s="326">
        <v>0</v>
      </c>
      <c r="UM26" s="327">
        <v>0</v>
      </c>
      <c r="UN26" s="326">
        <v>0</v>
      </c>
      <c r="UO26" s="326">
        <v>0</v>
      </c>
      <c r="UP26" s="327">
        <v>0</v>
      </c>
      <c r="UQ26" s="326">
        <v>0</v>
      </c>
      <c r="UR26" s="326">
        <v>0</v>
      </c>
      <c r="US26" s="327">
        <v>0</v>
      </c>
      <c r="UT26" s="326">
        <v>0</v>
      </c>
      <c r="UU26" s="326">
        <v>0</v>
      </c>
      <c r="UV26" s="327">
        <v>0</v>
      </c>
      <c r="UW26" s="326">
        <v>0</v>
      </c>
      <c r="UX26" s="326">
        <v>0</v>
      </c>
      <c r="UY26" s="327">
        <v>0</v>
      </c>
      <c r="UZ26" s="326">
        <v>0</v>
      </c>
      <c r="VA26" s="326">
        <v>0</v>
      </c>
      <c r="VB26" s="327">
        <v>0</v>
      </c>
      <c r="VC26" s="326">
        <v>0</v>
      </c>
      <c r="VD26" s="326">
        <v>0</v>
      </c>
      <c r="VE26" s="327">
        <v>0</v>
      </c>
      <c r="VF26" s="326">
        <v>0</v>
      </c>
      <c r="VG26" s="326">
        <v>0</v>
      </c>
      <c r="VH26" s="327">
        <v>0</v>
      </c>
      <c r="VI26" s="326">
        <v>0</v>
      </c>
      <c r="VJ26" s="326">
        <v>0</v>
      </c>
      <c r="VK26" s="327">
        <v>0</v>
      </c>
      <c r="VL26" s="326">
        <v>0</v>
      </c>
      <c r="VM26" s="326">
        <v>0</v>
      </c>
      <c r="VN26" s="328">
        <v>0</v>
      </c>
      <c r="VO26" s="323"/>
    </row>
    <row r="27" spans="1:587">
      <c r="A27" s="183" t="s">
        <v>125</v>
      </c>
      <c r="B27" s="329">
        <v>19899136.009188</v>
      </c>
      <c r="C27" s="329">
        <v>20083650.125371002</v>
      </c>
      <c r="D27" s="330">
        <v>-9.1872799531549001E-3</v>
      </c>
      <c r="E27" s="329">
        <v>103591362.56039999</v>
      </c>
      <c r="F27" s="329">
        <v>105955644.14718699</v>
      </c>
      <c r="G27" s="330">
        <v>-2.2313880547058799E-2</v>
      </c>
      <c r="H27" s="329">
        <v>251202138.484806</v>
      </c>
      <c r="I27" s="329">
        <v>255169678.80818701</v>
      </c>
      <c r="J27" s="330">
        <v>-1.55486354880097E-2</v>
      </c>
      <c r="K27" s="329">
        <v>19968665.394706</v>
      </c>
      <c r="L27" s="329">
        <v>20336407.753128</v>
      </c>
      <c r="M27" s="330">
        <v>-1.8082955597968301E-2</v>
      </c>
      <c r="N27" s="329">
        <v>123560027.95510601</v>
      </c>
      <c r="O27" s="329">
        <v>126292051.900315</v>
      </c>
      <c r="P27" s="330">
        <v>-2.1632588148662198E-2</v>
      </c>
      <c r="Q27" s="329">
        <v>250834396.12638399</v>
      </c>
      <c r="R27" s="329">
        <v>253825784.99931499</v>
      </c>
      <c r="S27" s="330">
        <v>-1.1785204851977701E-2</v>
      </c>
      <c r="T27" s="329">
        <v>22698820.081208002</v>
      </c>
      <c r="U27" s="329">
        <v>22180933.956064001</v>
      </c>
      <c r="V27" s="330">
        <v>2.3348256036910899E-2</v>
      </c>
      <c r="W27" s="329">
        <v>146258848.03631401</v>
      </c>
      <c r="X27" s="329">
        <v>148472985.856379</v>
      </c>
      <c r="Y27" s="330">
        <v>-1.49127318164585E-2</v>
      </c>
      <c r="Z27" s="329">
        <v>251352282.25152799</v>
      </c>
      <c r="AA27" s="329">
        <v>253593524.16137901</v>
      </c>
      <c r="AB27" s="330">
        <v>-8.8379303740609705E-3</v>
      </c>
      <c r="AC27" s="329">
        <v>21174742.845984001</v>
      </c>
      <c r="AD27" s="329">
        <v>21984329.555840001</v>
      </c>
      <c r="AE27" s="330">
        <v>-3.6825626535466803E-2</v>
      </c>
      <c r="AF27" s="329">
        <v>167433590.88229799</v>
      </c>
      <c r="AG27" s="329">
        <v>170457315.41221899</v>
      </c>
      <c r="AH27" s="330">
        <v>-1.7738895644394698E-2</v>
      </c>
      <c r="AI27" s="329">
        <v>250542695.54167199</v>
      </c>
      <c r="AJ27" s="329">
        <v>253808769.214219</v>
      </c>
      <c r="AK27" s="330">
        <v>-1.28682459737643E-2</v>
      </c>
      <c r="AL27" s="329">
        <v>19931712.89652</v>
      </c>
      <c r="AM27" s="329">
        <v>20742566.13927</v>
      </c>
      <c r="AN27" s="330">
        <v>-3.90912694844869E-2</v>
      </c>
      <c r="AO27" s="329">
        <v>187365303.77881801</v>
      </c>
      <c r="AP27" s="329">
        <v>191199881.551489</v>
      </c>
      <c r="AQ27" s="330">
        <v>-2.00553355031153E-2</v>
      </c>
      <c r="AR27" s="329">
        <v>249731842.298922</v>
      </c>
      <c r="AS27" s="329">
        <v>254406041.937489</v>
      </c>
      <c r="AT27" s="330">
        <v>-1.83729898982334E-2</v>
      </c>
      <c r="AU27" s="329">
        <v>20152464.410270002</v>
      </c>
      <c r="AV27" s="329">
        <v>20289253.281038001</v>
      </c>
      <c r="AW27" s="330">
        <v>-6.74193716610754E-3</v>
      </c>
      <c r="AX27" s="329">
        <v>207517768.18908799</v>
      </c>
      <c r="AY27" s="329">
        <v>211489134.83252701</v>
      </c>
      <c r="AZ27" s="330">
        <v>-1.8778111918533399E-2</v>
      </c>
      <c r="BA27" s="329">
        <v>249595053.42815399</v>
      </c>
      <c r="BB27" s="329">
        <v>254534723.91952699</v>
      </c>
      <c r="BC27" s="330">
        <v>-1.94066664669874E-2</v>
      </c>
      <c r="BD27" s="329">
        <v>20811521.087469999</v>
      </c>
      <c r="BE27" s="329">
        <v>20902808.771653999</v>
      </c>
      <c r="BF27" s="330">
        <v>-4.3672448607857102E-3</v>
      </c>
      <c r="BG27" s="329">
        <v>228329289.27655801</v>
      </c>
      <c r="BH27" s="329">
        <v>232391943.60418099</v>
      </c>
      <c r="BI27" s="330">
        <v>-1.7481906922481999E-2</v>
      </c>
      <c r="BJ27" s="329">
        <v>249503765.74397001</v>
      </c>
      <c r="BK27" s="329">
        <v>254544033.40718099</v>
      </c>
      <c r="BL27" s="330">
        <v>-1.9801162084786699E-2</v>
      </c>
      <c r="BM27" s="329">
        <v>20899098.706050001</v>
      </c>
      <c r="BN27" s="329">
        <v>21174476.467411999</v>
      </c>
      <c r="BO27" s="330">
        <v>-1.3005174497976901E-2</v>
      </c>
      <c r="BP27" s="329">
        <v>249228387.98260799</v>
      </c>
      <c r="BQ27" s="329">
        <v>253566420.07159299</v>
      </c>
      <c r="BR27" s="330">
        <v>-1.7108070097610499E-2</v>
      </c>
      <c r="BS27" s="329">
        <v>249228387.98260799</v>
      </c>
      <c r="BT27" s="329">
        <v>253566420.07159299</v>
      </c>
      <c r="BU27" s="330">
        <v>-1.7108070097610499E-2</v>
      </c>
      <c r="BV27" s="329">
        <v>22569105.971981999</v>
      </c>
      <c r="BW27" s="329">
        <v>23296649.04555</v>
      </c>
      <c r="BX27" s="330">
        <v>-3.1229515976546701E-2</v>
      </c>
      <c r="BY27" s="329">
        <v>22569105.971981999</v>
      </c>
      <c r="BZ27" s="329">
        <v>23296649.04555</v>
      </c>
      <c r="CA27" s="330">
        <v>-3.1229515976546701E-2</v>
      </c>
      <c r="CB27" s="329">
        <v>248500844.90904</v>
      </c>
      <c r="CC27" s="329">
        <v>254267342.88014299</v>
      </c>
      <c r="CD27" s="330">
        <v>-2.2678877695360401E-2</v>
      </c>
      <c r="CE27" s="329">
        <v>19836903.398851998</v>
      </c>
      <c r="CF27" s="329">
        <v>20154629.677354001</v>
      </c>
      <c r="CG27" s="330">
        <v>-1.5764431477448802E-2</v>
      </c>
      <c r="CH27" s="329">
        <v>42406009.370834</v>
      </c>
      <c r="CI27" s="329">
        <v>43451278.722903997</v>
      </c>
      <c r="CJ27" s="330">
        <v>-2.40561240725699E-2</v>
      </c>
      <c r="CK27" s="329">
        <v>248183118.63053799</v>
      </c>
      <c r="CL27" s="329">
        <v>253147196.39449701</v>
      </c>
      <c r="CM27" s="330">
        <v>-1.9609451870931199E-2</v>
      </c>
      <c r="CN27" s="329">
        <v>19745584.442334</v>
      </c>
      <c r="CO27" s="329">
        <v>20726895.805252001</v>
      </c>
      <c r="CP27" s="330">
        <v>-4.73448302214819E-2</v>
      </c>
      <c r="CQ27" s="329">
        <v>62151593.813167997</v>
      </c>
      <c r="CR27" s="329">
        <v>64178174.528155997</v>
      </c>
      <c r="CS27" s="330">
        <v>-3.1577412880431803E-2</v>
      </c>
      <c r="CT27" s="329">
        <v>247201807.26762</v>
      </c>
      <c r="CU27" s="329">
        <v>251798467.78874901</v>
      </c>
      <c r="CV27" s="330">
        <v>-1.8255315695508999E-2</v>
      </c>
      <c r="CW27" s="329">
        <v>16102534.321575999</v>
      </c>
      <c r="CX27" s="329">
        <v>19514052.023056</v>
      </c>
      <c r="CY27" s="330">
        <v>-0.174823644902107</v>
      </c>
      <c r="CZ27" s="329">
        <v>78254128.134744003</v>
      </c>
      <c r="DA27" s="329">
        <v>83692226.551211998</v>
      </c>
      <c r="DB27" s="330">
        <v>-6.4977341869861399E-2</v>
      </c>
      <c r="DC27" s="329">
        <v>243790289.56614</v>
      </c>
      <c r="DD27" s="329">
        <v>251386652.60098901</v>
      </c>
      <c r="DE27" s="330">
        <v>-3.0217845523032801E-2</v>
      </c>
      <c r="DF27" s="329">
        <v>17297153.615812</v>
      </c>
      <c r="DG27" s="329">
        <v>19899136.009188</v>
      </c>
      <c r="DH27" s="330">
        <v>-0.130758561184495</v>
      </c>
      <c r="DI27" s="329">
        <v>95551281.750556007</v>
      </c>
      <c r="DJ27" s="329">
        <v>103591362.56039999</v>
      </c>
      <c r="DK27" s="330">
        <v>-7.7613428485952707E-2</v>
      </c>
      <c r="DL27" s="329">
        <v>241188307.172764</v>
      </c>
      <c r="DM27" s="329">
        <v>251202138.484806</v>
      </c>
      <c r="DN27" s="330">
        <v>-3.9863638790828299E-2</v>
      </c>
      <c r="DO27" s="329">
        <v>16753.54</v>
      </c>
      <c r="DP27" s="329">
        <v>16342.903</v>
      </c>
      <c r="DQ27" s="330">
        <v>2.51263193570933E-2</v>
      </c>
      <c r="DR27" s="329">
        <v>82422.634999999995</v>
      </c>
      <c r="DS27" s="329">
        <v>85886.67</v>
      </c>
      <c r="DT27" s="330">
        <v>-4.0332626704470201E-2</v>
      </c>
      <c r="DU27" s="329">
        <v>203892.18900000001</v>
      </c>
      <c r="DV27" s="329">
        <v>206689.46900000001</v>
      </c>
      <c r="DW27" s="330">
        <v>-1.3533732577347799E-2</v>
      </c>
      <c r="DX27" s="329">
        <v>16642.239000000001</v>
      </c>
      <c r="DY27" s="329">
        <v>15983.727000000001</v>
      </c>
      <c r="DZ27" s="330">
        <v>4.1198901858121098E-2</v>
      </c>
      <c r="EA27" s="329">
        <v>99064.873999999996</v>
      </c>
      <c r="EB27" s="329">
        <v>101870.397</v>
      </c>
      <c r="EC27" s="330">
        <v>-2.75401204139805E-2</v>
      </c>
      <c r="ED27" s="329">
        <v>204550.701</v>
      </c>
      <c r="EE27" s="329">
        <v>205502.34</v>
      </c>
      <c r="EF27" s="330">
        <v>-4.6307939851195599E-3</v>
      </c>
      <c r="EG27" s="329">
        <v>18185.252</v>
      </c>
      <c r="EH27" s="329">
        <v>17164.591</v>
      </c>
      <c r="EI27" s="330">
        <v>5.9463170430335298E-2</v>
      </c>
      <c r="EJ27" s="329">
        <v>117250.126</v>
      </c>
      <c r="EK27" s="329">
        <v>119034.988</v>
      </c>
      <c r="EL27" s="330">
        <v>-1.49944317212011E-2</v>
      </c>
      <c r="EM27" s="329">
        <v>205571.36199999999</v>
      </c>
      <c r="EN27" s="329">
        <v>205084.951</v>
      </c>
      <c r="EO27" s="330">
        <v>2.3717537421847298E-3</v>
      </c>
      <c r="EP27" s="329">
        <v>18656.52</v>
      </c>
      <c r="EQ27" s="329">
        <v>17711.763999999999</v>
      </c>
      <c r="ER27" s="330">
        <v>5.33405932915548E-2</v>
      </c>
      <c r="ES27" s="329">
        <v>135906.64600000001</v>
      </c>
      <c r="ET27" s="329">
        <v>136746.75200000001</v>
      </c>
      <c r="EU27" s="330">
        <v>-6.1435170321264398E-3</v>
      </c>
      <c r="EV27" s="329">
        <v>206516.11799999999</v>
      </c>
      <c r="EW27" s="329">
        <v>204123.27600000001</v>
      </c>
      <c r="EX27" s="330">
        <v>1.17225337888462E-2</v>
      </c>
      <c r="EY27" s="329">
        <v>17603.892</v>
      </c>
      <c r="EZ27" s="329">
        <v>18075.437000000002</v>
      </c>
      <c r="FA27" s="330">
        <v>-2.6087612708893201E-2</v>
      </c>
      <c r="FB27" s="329">
        <v>153510.538</v>
      </c>
      <c r="FC27" s="329">
        <v>154822.18900000001</v>
      </c>
      <c r="FD27" s="330">
        <v>-8.4719833020832896E-3</v>
      </c>
      <c r="FE27" s="329">
        <v>206044.573</v>
      </c>
      <c r="FF27" s="329">
        <v>205021.78099999999</v>
      </c>
      <c r="FG27" s="330">
        <v>4.9886992250838796E-3</v>
      </c>
      <c r="FH27" s="329">
        <v>17669.151999999998</v>
      </c>
      <c r="FI27" s="329">
        <v>17854.131000000001</v>
      </c>
      <c r="FJ27" s="330">
        <v>-1.03605714554241E-2</v>
      </c>
      <c r="FK27" s="329">
        <v>171179.69</v>
      </c>
      <c r="FL27" s="329">
        <v>172676.32</v>
      </c>
      <c r="FM27" s="330">
        <v>-8.6672567495066806E-3</v>
      </c>
      <c r="FN27" s="329">
        <v>205859.59400000001</v>
      </c>
      <c r="FO27" s="329">
        <v>206911.32</v>
      </c>
      <c r="FP27" s="330">
        <v>-5.0829795102560098E-3</v>
      </c>
      <c r="FQ27" s="329">
        <v>17157.330999999998</v>
      </c>
      <c r="FR27" s="329">
        <v>17385.027999999998</v>
      </c>
      <c r="FS27" s="330">
        <v>-1.3097304186107699E-2</v>
      </c>
      <c r="FT27" s="329">
        <v>188337.02100000001</v>
      </c>
      <c r="FU27" s="329">
        <v>190061.348</v>
      </c>
      <c r="FV27" s="330">
        <v>-9.0724759039382298E-3</v>
      </c>
      <c r="FW27" s="329">
        <v>205631.897</v>
      </c>
      <c r="FX27" s="329">
        <v>207923.3</v>
      </c>
      <c r="FY27" s="330">
        <v>-1.1020424358405299E-2</v>
      </c>
      <c r="FZ27" s="329">
        <v>17711.219000000001</v>
      </c>
      <c r="GA27" s="329">
        <v>17294.876</v>
      </c>
      <c r="GB27" s="330">
        <v>2.4073199484055299E-2</v>
      </c>
      <c r="GC27" s="329">
        <v>206048.24</v>
      </c>
      <c r="GD27" s="329">
        <v>207356.22399999999</v>
      </c>
      <c r="GE27" s="330">
        <v>-6.30790807610398E-3</v>
      </c>
      <c r="GF27" s="329">
        <v>206048.24</v>
      </c>
      <c r="GG27" s="329">
        <v>207356.22399999999</v>
      </c>
      <c r="GH27" s="330">
        <v>-6.30790807610398E-3</v>
      </c>
      <c r="GI27" s="329">
        <v>17835.113000000001</v>
      </c>
      <c r="GJ27" s="329">
        <v>17830.239000000001</v>
      </c>
      <c r="GK27" s="330">
        <v>2.7335584228546601E-4</v>
      </c>
      <c r="GL27" s="329">
        <v>17835.113000000001</v>
      </c>
      <c r="GM27" s="329">
        <v>17830.239000000001</v>
      </c>
      <c r="GN27" s="330">
        <v>2.7335584228546601E-4</v>
      </c>
      <c r="GO27" s="329">
        <v>206053.114</v>
      </c>
      <c r="GP27" s="329">
        <v>206642.402</v>
      </c>
      <c r="GQ27" s="330">
        <v>-2.8517283688949801E-3</v>
      </c>
      <c r="GR27" s="329">
        <v>15770.011</v>
      </c>
      <c r="GS27" s="329">
        <v>16019.527</v>
      </c>
      <c r="GT27" s="330">
        <v>-1.55757407818595E-2</v>
      </c>
      <c r="GU27" s="329">
        <v>33605.124000000003</v>
      </c>
      <c r="GV27" s="329">
        <v>33849.766000000003</v>
      </c>
      <c r="GW27" s="330">
        <v>-7.22728777504695E-3</v>
      </c>
      <c r="GX27" s="329">
        <v>205803.598</v>
      </c>
      <c r="GY27" s="329">
        <v>205562.86300000001</v>
      </c>
      <c r="GZ27" s="330">
        <v>1.1711016108975601E-3</v>
      </c>
      <c r="HA27" s="329">
        <v>16608.196</v>
      </c>
      <c r="HB27" s="329">
        <v>16598.235000000001</v>
      </c>
      <c r="HC27" s="330">
        <v>6.0012404933412105E-4</v>
      </c>
      <c r="HD27" s="329">
        <v>50213.32</v>
      </c>
      <c r="HE27" s="329">
        <v>50448.000999999997</v>
      </c>
      <c r="HF27" s="330">
        <v>-4.6519385376636996E-3</v>
      </c>
      <c r="HG27" s="329">
        <v>205813.55900000001</v>
      </c>
      <c r="HH27" s="329">
        <v>204576.12400000001</v>
      </c>
      <c r="HI27" s="330">
        <v>6.0487752715464799E-3</v>
      </c>
      <c r="HJ27" s="329">
        <v>15531.111000000001</v>
      </c>
      <c r="HK27" s="329">
        <v>15221.093999999999</v>
      </c>
      <c r="HL27" s="330">
        <v>2.0367589872318001E-2</v>
      </c>
      <c r="HM27" s="329">
        <v>65744.430999999997</v>
      </c>
      <c r="HN27" s="329">
        <v>65669.095000000001</v>
      </c>
      <c r="HO27" s="330">
        <v>1.14720630762455E-3</v>
      </c>
      <c r="HP27" s="329">
        <v>206123.576</v>
      </c>
      <c r="HQ27" s="329">
        <v>203481.552</v>
      </c>
      <c r="HR27" s="330">
        <v>1.29840959734768E-2</v>
      </c>
      <c r="HS27" s="329">
        <v>15827.471</v>
      </c>
      <c r="HT27" s="329">
        <v>16753.54</v>
      </c>
      <c r="HU27" s="330">
        <v>-5.5276019277119802E-2</v>
      </c>
      <c r="HV27" s="329">
        <v>81571.902000000002</v>
      </c>
      <c r="HW27" s="329">
        <v>82422.634999999995</v>
      </c>
      <c r="HX27" s="330">
        <v>-1.0321594304768301E-2</v>
      </c>
      <c r="HY27" s="329">
        <v>205197.50700000001</v>
      </c>
      <c r="HZ27" s="329">
        <v>203892.18900000001</v>
      </c>
      <c r="IA27" s="330">
        <v>6.4020010104457702E-3</v>
      </c>
      <c r="IB27" s="329">
        <v>16956.698</v>
      </c>
      <c r="IC27" s="329">
        <v>16501.419999999998</v>
      </c>
      <c r="ID27" s="330">
        <v>2.7590231628550899E-2</v>
      </c>
      <c r="IE27" s="329">
        <v>83456.288</v>
      </c>
      <c r="IF27" s="329">
        <v>84273.663</v>
      </c>
      <c r="IG27" s="330">
        <v>-9.6990562757428202E-3</v>
      </c>
      <c r="IH27" s="329">
        <v>212131.68100000001</v>
      </c>
      <c r="II27" s="329">
        <v>212514.962</v>
      </c>
      <c r="IJ27" s="330">
        <v>-1.80354830734218E-3</v>
      </c>
      <c r="IK27" s="329">
        <v>17069.632000000001</v>
      </c>
      <c r="IL27" s="329">
        <v>17017.004000000001</v>
      </c>
      <c r="IM27" s="330">
        <v>3.09267130688792E-3</v>
      </c>
      <c r="IN27" s="329">
        <v>100525.92</v>
      </c>
      <c r="IO27" s="329">
        <v>101290.667</v>
      </c>
      <c r="IP27" s="330">
        <v>-7.5500243275129896E-3</v>
      </c>
      <c r="IQ27" s="329">
        <v>212184.30900000001</v>
      </c>
      <c r="IR27" s="329">
        <v>211521.78099999999</v>
      </c>
      <c r="IS27" s="330">
        <v>3.1321975300502001E-3</v>
      </c>
      <c r="IT27" s="329">
        <v>19981.724999999999</v>
      </c>
      <c r="IU27" s="329">
        <v>19115.601999999999</v>
      </c>
      <c r="IV27" s="330">
        <v>4.5309742272307198E-2</v>
      </c>
      <c r="IW27" s="329">
        <v>120507.645</v>
      </c>
      <c r="IX27" s="329">
        <v>120406.269</v>
      </c>
      <c r="IY27" s="330">
        <v>8.41949516764811E-4</v>
      </c>
      <c r="IZ27" s="329">
        <v>213050.432</v>
      </c>
      <c r="JA27" s="329">
        <v>210952.45800000001</v>
      </c>
      <c r="JB27" s="330">
        <v>9.9452455775603608E-3</v>
      </c>
      <c r="JC27" s="329">
        <v>21285.859</v>
      </c>
      <c r="JD27" s="329">
        <v>21420.526000000002</v>
      </c>
      <c r="JE27" s="330">
        <v>-6.2868204076778501E-3</v>
      </c>
      <c r="JF27" s="329">
        <v>141793.50399999999</v>
      </c>
      <c r="JG27" s="329">
        <v>141826.79500000001</v>
      </c>
      <c r="JH27" s="330">
        <v>-2.34729974684949E-4</v>
      </c>
      <c r="JI27" s="329">
        <v>212915.76500000001</v>
      </c>
      <c r="JJ27" s="329">
        <v>211587.06400000001</v>
      </c>
      <c r="JK27" s="330">
        <v>6.2796891968783198E-3</v>
      </c>
      <c r="JL27" s="329">
        <v>18638.026000000002</v>
      </c>
      <c r="JM27" s="329">
        <v>19431.863000000001</v>
      </c>
      <c r="JN27" s="330">
        <v>-4.0852336186190698E-2</v>
      </c>
      <c r="JO27" s="329">
        <v>160431.53</v>
      </c>
      <c r="JP27" s="329">
        <v>161258.658</v>
      </c>
      <c r="JQ27" s="330">
        <v>-5.1292005667071001E-3</v>
      </c>
      <c r="JR27" s="329">
        <v>212121.92800000001</v>
      </c>
      <c r="JS27" s="329">
        <v>213185.62599999999</v>
      </c>
      <c r="JT27" s="330">
        <v>-4.9895390226731501E-3</v>
      </c>
      <c r="JU27" s="329">
        <v>17507.116000000002</v>
      </c>
      <c r="JV27" s="329">
        <v>17666.249</v>
      </c>
      <c r="JW27" s="330">
        <v>-9.0077412584868306E-3</v>
      </c>
      <c r="JX27" s="329">
        <v>177938.64600000001</v>
      </c>
      <c r="JY27" s="329">
        <v>178924.90700000001</v>
      </c>
      <c r="JZ27" s="330">
        <v>-5.5121504129103599E-3</v>
      </c>
      <c r="KA27" s="329">
        <v>211962.79500000001</v>
      </c>
      <c r="KB27" s="329">
        <v>213377.29699999999</v>
      </c>
      <c r="KC27" s="330">
        <v>-6.6291119996705998E-3</v>
      </c>
      <c r="KD27" s="329">
        <v>16251.094999999999</v>
      </c>
      <c r="KE27" s="329">
        <v>16615.788</v>
      </c>
      <c r="KF27" s="330">
        <v>-2.1948582877923201E-2</v>
      </c>
      <c r="KG27" s="329">
        <v>194189.74100000001</v>
      </c>
      <c r="KH27" s="329">
        <v>195540.69500000001</v>
      </c>
      <c r="KI27" s="330">
        <v>-6.90881251086889E-3</v>
      </c>
      <c r="KJ27" s="329">
        <v>211598.10200000001</v>
      </c>
      <c r="KK27" s="329">
        <v>213584.408</v>
      </c>
      <c r="KL27" s="330">
        <v>-9.2998642485176697E-3</v>
      </c>
      <c r="KM27" s="329">
        <v>16714.883999999998</v>
      </c>
      <c r="KN27" s="329">
        <v>17408.361000000001</v>
      </c>
      <c r="KO27" s="330">
        <v>-3.9835858183317897E-2</v>
      </c>
      <c r="KP27" s="329">
        <v>210904.625</v>
      </c>
      <c r="KQ27" s="329">
        <v>212949.05600000001</v>
      </c>
      <c r="KR27" s="330">
        <v>-9.6005638080875599E-3</v>
      </c>
      <c r="KS27" s="329">
        <v>210904.625</v>
      </c>
      <c r="KT27" s="329">
        <v>212949.05600000001</v>
      </c>
      <c r="KU27" s="330">
        <v>-9.6005638080875599E-3</v>
      </c>
      <c r="KV27" s="329">
        <v>17812.698</v>
      </c>
      <c r="KW27" s="329">
        <v>18530.186000000002</v>
      </c>
      <c r="KX27" s="330">
        <v>-3.8719956723586101E-2</v>
      </c>
      <c r="KY27" s="329">
        <v>17812.698</v>
      </c>
      <c r="KZ27" s="329">
        <v>18530.186000000002</v>
      </c>
      <c r="LA27" s="330">
        <v>-3.8719956723586101E-2</v>
      </c>
      <c r="LB27" s="329">
        <v>210187.13699999999</v>
      </c>
      <c r="LC27" s="329">
        <v>213293.269</v>
      </c>
      <c r="LD27" s="330">
        <v>-1.4562728653195399E-2</v>
      </c>
      <c r="LE27" s="329">
        <v>15817.3</v>
      </c>
      <c r="LF27" s="329">
        <v>15963.18</v>
      </c>
      <c r="LG27" s="330">
        <v>-9.1385300422596998E-3</v>
      </c>
      <c r="LH27" s="329">
        <v>33629.998</v>
      </c>
      <c r="LI27" s="329">
        <v>34493.366000000002</v>
      </c>
      <c r="LJ27" s="330">
        <v>-2.5029972430061002E-2</v>
      </c>
      <c r="LK27" s="329">
        <v>210041.25700000001</v>
      </c>
      <c r="LL27" s="329">
        <v>212226.81099999999</v>
      </c>
      <c r="LM27" s="330">
        <v>-1.0298199316579401E-2</v>
      </c>
      <c r="LN27" s="329">
        <v>15729.352000000001</v>
      </c>
      <c r="LO27" s="329">
        <v>16622.098999999998</v>
      </c>
      <c r="LP27" s="330">
        <v>-5.370843958997E-2</v>
      </c>
      <c r="LQ27" s="329">
        <v>49359.35</v>
      </c>
      <c r="LR27" s="329">
        <v>51115.464999999997</v>
      </c>
      <c r="LS27" s="330">
        <v>-3.4355845143930502E-2</v>
      </c>
      <c r="LT27" s="329">
        <v>209148.51</v>
      </c>
      <c r="LU27" s="329">
        <v>212146.91800000001</v>
      </c>
      <c r="LV27" s="330">
        <v>-1.41336392169506E-2</v>
      </c>
      <c r="LW27" s="329">
        <v>14737.721</v>
      </c>
      <c r="LX27" s="329">
        <v>15384.125</v>
      </c>
      <c r="LY27" s="330">
        <v>-4.20175993109781E-2</v>
      </c>
      <c r="LZ27" s="329">
        <v>64097.071000000004</v>
      </c>
      <c r="MA27" s="329">
        <v>66499.59</v>
      </c>
      <c r="MB27" s="330">
        <v>-3.6128328009240297E-2</v>
      </c>
      <c r="MC27" s="329">
        <v>208502.106</v>
      </c>
      <c r="MD27" s="329">
        <v>211676.40299999999</v>
      </c>
      <c r="ME27" s="330">
        <v>-1.49959889482814E-2</v>
      </c>
      <c r="MF27" s="329">
        <v>15573.759</v>
      </c>
      <c r="MG27" s="329">
        <v>16956.698</v>
      </c>
      <c r="MH27" s="330">
        <v>-8.1557093250112594E-2</v>
      </c>
      <c r="MI27" s="329">
        <v>79670.83</v>
      </c>
      <c r="MJ27" s="329">
        <v>83456.288</v>
      </c>
      <c r="MK27" s="330">
        <v>-4.5358571423641698E-2</v>
      </c>
      <c r="ML27" s="329">
        <v>207119.16699999999</v>
      </c>
      <c r="MM27" s="329">
        <v>212131.68100000001</v>
      </c>
      <c r="MN27" s="330">
        <v>-2.36292569613871E-2</v>
      </c>
      <c r="MO27" s="329">
        <v>477010.37400000001</v>
      </c>
      <c r="MP27" s="329">
        <v>475877.50599999999</v>
      </c>
      <c r="MQ27" s="330">
        <v>2.3805874110804401E-3</v>
      </c>
      <c r="MR27" s="329">
        <v>2253374.5860000001</v>
      </c>
      <c r="MS27" s="329">
        <v>2258577.8390000002</v>
      </c>
      <c r="MT27" s="330">
        <v>-2.3037740431845399E-3</v>
      </c>
      <c r="MU27" s="329">
        <v>6052205.0420000004</v>
      </c>
      <c r="MV27" s="329">
        <v>6095683.4419999998</v>
      </c>
      <c r="MW27" s="330">
        <v>-7.1326538547635196E-3</v>
      </c>
      <c r="MX27" s="329">
        <v>539712.277</v>
      </c>
      <c r="MY27" s="329">
        <v>536318.09499999997</v>
      </c>
      <c r="MZ27" s="330">
        <v>6.32867328483487E-3</v>
      </c>
      <c r="NA27" s="329">
        <v>2793086.8629999999</v>
      </c>
      <c r="NB27" s="329">
        <v>2794895.9339999999</v>
      </c>
      <c r="NC27" s="330">
        <v>-6.4727669391643095E-4</v>
      </c>
      <c r="ND27" s="329">
        <v>6055599.2240000004</v>
      </c>
      <c r="NE27" s="329">
        <v>6053719.602</v>
      </c>
      <c r="NF27" s="330">
        <v>3.1049042961595502E-4</v>
      </c>
      <c r="NG27" s="329">
        <v>719376.50800000003</v>
      </c>
      <c r="NH27" s="329">
        <v>685540.93599999999</v>
      </c>
      <c r="NI27" s="330">
        <v>4.9356019784061303E-2</v>
      </c>
      <c r="NJ27" s="329">
        <v>3512463.3709999998</v>
      </c>
      <c r="NK27" s="329">
        <v>3480436.87</v>
      </c>
      <c r="NL27" s="330">
        <v>9.2018623512628694E-3</v>
      </c>
      <c r="NM27" s="329">
        <v>6089434.7960000001</v>
      </c>
      <c r="NN27" s="329">
        <v>6061556.6830000002</v>
      </c>
      <c r="NO27" s="330">
        <v>4.5991672532215604E-3</v>
      </c>
      <c r="NP27" s="329">
        <v>705098.89500000002</v>
      </c>
      <c r="NQ27" s="329">
        <v>704132.576</v>
      </c>
      <c r="NR27" s="330">
        <v>1.3723537767410701E-3</v>
      </c>
      <c r="NS27" s="329">
        <v>4217562.2659999998</v>
      </c>
      <c r="NT27" s="329">
        <v>4184569.446</v>
      </c>
      <c r="NU27" s="330">
        <v>7.8844001577120394E-3</v>
      </c>
      <c r="NV27" s="329">
        <v>6090401.1150000002</v>
      </c>
      <c r="NW27" s="329">
        <v>6059027.5070000002</v>
      </c>
      <c r="NX27" s="330">
        <v>5.1779939872780203E-3</v>
      </c>
      <c r="NY27" s="329">
        <v>572620.83700000006</v>
      </c>
      <c r="NZ27" s="329">
        <v>577983.34699999995</v>
      </c>
      <c r="OA27" s="330">
        <v>-9.2779662733085792E-3</v>
      </c>
      <c r="OB27" s="329">
        <v>4790183.1030000001</v>
      </c>
      <c r="OC27" s="329">
        <v>4762552.7929999996</v>
      </c>
      <c r="OD27" s="330">
        <v>5.8015755837103897E-3</v>
      </c>
      <c r="OE27" s="329">
        <v>6085038.6050000004</v>
      </c>
      <c r="OF27" s="329">
        <v>6100242.9280000003</v>
      </c>
      <c r="OG27" s="330">
        <v>-2.4924127087156299E-3</v>
      </c>
      <c r="OH27" s="329">
        <v>490403.23499999999</v>
      </c>
      <c r="OI27" s="329">
        <v>476157.141</v>
      </c>
      <c r="OJ27" s="330">
        <v>2.9918891839112401E-2</v>
      </c>
      <c r="OK27" s="329">
        <v>5280586.3380000005</v>
      </c>
      <c r="OL27" s="329">
        <v>5238709.9340000004</v>
      </c>
      <c r="OM27" s="330">
        <v>7.9936481552864893E-3</v>
      </c>
      <c r="ON27" s="329">
        <v>6099284.699</v>
      </c>
      <c r="OO27" s="329">
        <v>6101356.6310000001</v>
      </c>
      <c r="OP27" s="330">
        <v>-3.3958546030121901E-4</v>
      </c>
      <c r="OQ27" s="329">
        <v>412695.46299999999</v>
      </c>
      <c r="OR27" s="329">
        <v>396695.478</v>
      </c>
      <c r="OS27" s="330">
        <v>4.0333167094987799E-2</v>
      </c>
      <c r="OT27" s="329">
        <v>5693281.801</v>
      </c>
      <c r="OU27" s="329">
        <v>5635405.4119999995</v>
      </c>
      <c r="OV27" s="330">
        <v>1.0270137597688699E-2</v>
      </c>
      <c r="OW27" s="329">
        <v>6115284.6840000004</v>
      </c>
      <c r="OX27" s="329">
        <v>6094362.9220000003</v>
      </c>
      <c r="OY27" s="330">
        <v>3.43296949455944E-3</v>
      </c>
      <c r="OZ27" s="329">
        <v>421812.25799999997</v>
      </c>
      <c r="PA27" s="329">
        <v>422002.88299999997</v>
      </c>
      <c r="PB27" s="330">
        <v>-4.5171492347377697E-4</v>
      </c>
      <c r="PC27" s="329">
        <v>6115094.0590000004</v>
      </c>
      <c r="PD27" s="329">
        <v>6057408.2949999999</v>
      </c>
      <c r="PE27" s="330">
        <v>9.5231757858581702E-3</v>
      </c>
      <c r="PF27" s="329">
        <v>6115094.0590000004</v>
      </c>
      <c r="PG27" s="329">
        <v>6057408.2949999999</v>
      </c>
      <c r="PH27" s="330">
        <v>9.5231757858581702E-3</v>
      </c>
      <c r="PI27" s="329">
        <v>456460.74</v>
      </c>
      <c r="PJ27" s="329">
        <v>477795.70299999998</v>
      </c>
      <c r="PK27" s="330">
        <v>-4.4652898437640497E-2</v>
      </c>
      <c r="PL27" s="329">
        <v>456460.74</v>
      </c>
      <c r="PM27" s="329">
        <v>477795.70299999998</v>
      </c>
      <c r="PN27" s="330">
        <v>-4.4652898437640497E-2</v>
      </c>
      <c r="PO27" s="329">
        <v>6093759.0959999999</v>
      </c>
      <c r="PP27" s="329">
        <v>6098650.0990000004</v>
      </c>
      <c r="PQ27" s="330">
        <v>-8.0198124512873296E-4</v>
      </c>
      <c r="PR27" s="329">
        <v>403435.47700000001</v>
      </c>
      <c r="PS27" s="329">
        <v>415344.40299999999</v>
      </c>
      <c r="PT27" s="330">
        <v>-2.86724123738826E-2</v>
      </c>
      <c r="PU27" s="329">
        <v>859896.21699999995</v>
      </c>
      <c r="PV27" s="329">
        <v>893140.10600000003</v>
      </c>
      <c r="PW27" s="330">
        <v>-3.72213595343798E-2</v>
      </c>
      <c r="PX27" s="329">
        <v>6081850.1699999999</v>
      </c>
      <c r="PY27" s="329">
        <v>6056394.733</v>
      </c>
      <c r="PZ27" s="330">
        <v>4.20306768667168E-3</v>
      </c>
      <c r="QA27" s="329">
        <v>403276.94300000003</v>
      </c>
      <c r="QB27" s="329">
        <v>436816.19300000003</v>
      </c>
      <c r="QC27" s="330">
        <v>-7.6781150830642395E-2</v>
      </c>
      <c r="QD27" s="329">
        <v>1263173.1599999999</v>
      </c>
      <c r="QE27" s="329">
        <v>1329956.2990000001</v>
      </c>
      <c r="QF27" s="330">
        <v>-5.0214536410117E-2</v>
      </c>
      <c r="QG27" s="329">
        <v>6048310.9199999999</v>
      </c>
      <c r="QH27" s="329">
        <v>6031480.8099999996</v>
      </c>
      <c r="QI27" s="330">
        <v>2.7903777745749599E-3</v>
      </c>
      <c r="QJ27" s="329">
        <v>321709.52100000001</v>
      </c>
      <c r="QK27" s="329">
        <v>446407.913</v>
      </c>
      <c r="QL27" s="330">
        <v>-0.27933732438116499</v>
      </c>
      <c r="QM27" s="329">
        <v>1584882.6810000001</v>
      </c>
      <c r="QN27" s="329">
        <v>1776364.2120000001</v>
      </c>
      <c r="QO27" s="330">
        <v>-0.107794071568472</v>
      </c>
      <c r="QP27" s="329">
        <v>5923612.5279999999</v>
      </c>
      <c r="QQ27" s="329">
        <v>6051072.1739999996</v>
      </c>
      <c r="QR27" s="330">
        <v>-2.10639771489858E-2</v>
      </c>
      <c r="QS27" s="329">
        <v>327151.196</v>
      </c>
      <c r="QT27" s="329">
        <v>477010.37400000001</v>
      </c>
      <c r="QU27" s="330">
        <v>-0.314163351927436</v>
      </c>
      <c r="QV27" s="329">
        <v>1912033.8770000001</v>
      </c>
      <c r="QW27" s="329">
        <v>2253374.5860000001</v>
      </c>
      <c r="QX27" s="330">
        <v>-0.15147978996511199</v>
      </c>
      <c r="QY27" s="329">
        <v>5773753.3499999996</v>
      </c>
      <c r="QZ27" s="329">
        <v>6052205.0420000004</v>
      </c>
      <c r="RA27" s="330">
        <v>-4.6008304422545498E-2</v>
      </c>
      <c r="RB27" s="329">
        <v>724435.55099999998</v>
      </c>
      <c r="RC27" s="329">
        <v>715948.39199999999</v>
      </c>
      <c r="RD27" s="330">
        <v>1.18544284683582E-2</v>
      </c>
      <c r="RE27" s="329">
        <v>3598115.1719999998</v>
      </c>
      <c r="RF27" s="329">
        <v>3586781.6170000001</v>
      </c>
      <c r="RG27" s="330">
        <v>3.1598118341756199E-3</v>
      </c>
      <c r="RH27" s="329">
        <v>8852980.7050000001</v>
      </c>
      <c r="RI27" s="329">
        <v>8935897.8530000001</v>
      </c>
      <c r="RJ27" s="330">
        <v>-9.2791065166621996E-3</v>
      </c>
      <c r="RK27" s="329">
        <v>714687.23699999996</v>
      </c>
      <c r="RL27" s="329">
        <v>707399.82900000003</v>
      </c>
      <c r="RM27" s="330">
        <v>1.03016818795415E-2</v>
      </c>
      <c r="RN27" s="329">
        <v>4312802.409</v>
      </c>
      <c r="RO27" s="329">
        <v>4294181.4460000005</v>
      </c>
      <c r="RP27" s="330">
        <v>4.3363242178191602E-3</v>
      </c>
      <c r="RQ27" s="329">
        <v>8860268.1129999999</v>
      </c>
      <c r="RR27" s="329">
        <v>8913140.5989999995</v>
      </c>
      <c r="RS27" s="330">
        <v>-5.9319703770778298E-3</v>
      </c>
      <c r="RT27" s="329">
        <v>765145.18099999998</v>
      </c>
      <c r="RU27" s="329">
        <v>759043.16</v>
      </c>
      <c r="RV27" s="330">
        <v>8.0390962221436098E-3</v>
      </c>
      <c r="RW27" s="329">
        <v>5077947.59</v>
      </c>
      <c r="RX27" s="329">
        <v>5053224.6059999997</v>
      </c>
      <c r="RY27" s="330">
        <v>4.8925163489950798E-3</v>
      </c>
      <c r="RZ27" s="329">
        <v>8866370.1339999996</v>
      </c>
      <c r="SA27" s="329">
        <v>8902343.7949999999</v>
      </c>
      <c r="SB27" s="330">
        <v>-4.0409202147644596E-3</v>
      </c>
      <c r="SC27" s="329">
        <v>788634.09600000002</v>
      </c>
      <c r="SD27" s="329">
        <v>782334.35199999996</v>
      </c>
      <c r="SE27" s="330">
        <v>8.0524956930436101E-3</v>
      </c>
      <c r="SF27" s="329">
        <v>5866581.6859999998</v>
      </c>
      <c r="SG27" s="329">
        <v>5835558.9579999996</v>
      </c>
      <c r="SH27" s="330">
        <v>5.3161536406847098E-3</v>
      </c>
      <c r="SI27" s="329">
        <v>8872669.8780000005</v>
      </c>
      <c r="SJ27" s="329">
        <v>8877614.7280000001</v>
      </c>
      <c r="SK27" s="330">
        <v>-5.57002094763747E-4</v>
      </c>
      <c r="SL27" s="329">
        <v>752601.81700000004</v>
      </c>
      <c r="SM27" s="329">
        <v>764565.74399999995</v>
      </c>
      <c r="SN27" s="330">
        <v>-1.5648002927005199E-2</v>
      </c>
      <c r="SO27" s="329">
        <v>6619183.5029999996</v>
      </c>
      <c r="SP27" s="329">
        <v>6600124.7019999996</v>
      </c>
      <c r="SQ27" s="330">
        <v>2.8876425613935299E-3</v>
      </c>
      <c r="SR27" s="329">
        <v>8860705.9509999994</v>
      </c>
      <c r="SS27" s="329">
        <v>8883195.1620000005</v>
      </c>
      <c r="ST27" s="330">
        <v>-2.5316578764587299E-3</v>
      </c>
      <c r="SU27" s="329">
        <v>773767.58799999999</v>
      </c>
      <c r="SV27" s="329">
        <v>778708.41899999999</v>
      </c>
      <c r="SW27" s="330">
        <v>-6.3449050754387799E-3</v>
      </c>
      <c r="SX27" s="329">
        <v>7392951.091</v>
      </c>
      <c r="SY27" s="329">
        <v>7378833.1210000003</v>
      </c>
      <c r="SZ27" s="330">
        <v>1.9133065849966499E-3</v>
      </c>
      <c r="TA27" s="329">
        <v>8855765.1199999992</v>
      </c>
      <c r="TB27" s="329">
        <v>8872042.1170000006</v>
      </c>
      <c r="TC27" s="330">
        <v>-1.8346392843213101E-3</v>
      </c>
      <c r="TD27" s="329">
        <v>734376.79500000004</v>
      </c>
      <c r="TE27" s="329">
        <v>720885.31700000004</v>
      </c>
      <c r="TF27" s="330">
        <v>1.8715151608504701E-2</v>
      </c>
      <c r="TG27" s="329">
        <v>8127327.8859999999</v>
      </c>
      <c r="TH27" s="329">
        <v>8099718.4380000001</v>
      </c>
      <c r="TI27" s="330">
        <v>3.4086923158303298E-3</v>
      </c>
      <c r="TJ27" s="329">
        <v>8869256.5979999993</v>
      </c>
      <c r="TK27" s="329">
        <v>8849166.1109999996</v>
      </c>
      <c r="TL27" s="330">
        <v>2.2703254462616701E-3</v>
      </c>
      <c r="TM27" s="329">
        <v>747599.96799999999</v>
      </c>
      <c r="TN27" s="329">
        <v>741928.71200000006</v>
      </c>
      <c r="TO27" s="330">
        <v>7.6439365511439296E-3</v>
      </c>
      <c r="TP27" s="329">
        <v>8874927.8540000003</v>
      </c>
      <c r="TQ27" s="329">
        <v>8841647.1500000004</v>
      </c>
      <c r="TR27" s="330">
        <v>3.7640841616256998E-3</v>
      </c>
      <c r="TS27" s="329">
        <v>8874927.8540000003</v>
      </c>
      <c r="TT27" s="329">
        <v>8841647.1500000004</v>
      </c>
      <c r="TU27" s="330">
        <v>3.7640841616256998E-3</v>
      </c>
      <c r="TV27" s="329">
        <v>756963.04200000002</v>
      </c>
      <c r="TW27" s="329">
        <v>755349.34400000004</v>
      </c>
      <c r="TX27" s="330">
        <v>2.1363598351120802E-3</v>
      </c>
      <c r="TY27" s="329">
        <v>756963.04200000002</v>
      </c>
      <c r="TZ27" s="329">
        <v>755349.34400000004</v>
      </c>
      <c r="UA27" s="330">
        <v>2.1363598351120802E-3</v>
      </c>
      <c r="UB27" s="329">
        <v>8876541.5519999992</v>
      </c>
      <c r="UC27" s="329">
        <v>8841709.2829999998</v>
      </c>
      <c r="UD27" s="330">
        <v>3.9395401822328096E-3</v>
      </c>
      <c r="UE27" s="329">
        <v>705858.09499999997</v>
      </c>
      <c r="UF27" s="329">
        <v>678572.40099999995</v>
      </c>
      <c r="UG27" s="330">
        <v>4.0210438797377297E-2</v>
      </c>
      <c r="UH27" s="329">
        <v>1462821.1370000001</v>
      </c>
      <c r="UI27" s="329">
        <v>1433921.7450000001</v>
      </c>
      <c r="UJ27" s="330">
        <v>2.01540928581148E-2</v>
      </c>
      <c r="UK27" s="329">
        <v>8903827.2459999993</v>
      </c>
      <c r="UL27" s="329">
        <v>8837858.0989999995</v>
      </c>
      <c r="UM27" s="330">
        <v>7.4643817835756097E-3</v>
      </c>
      <c r="UN27" s="329">
        <v>681116.81799999997</v>
      </c>
      <c r="UO27" s="329">
        <v>738613.34100000001</v>
      </c>
      <c r="UP27" s="330">
        <v>-7.78438728471329E-2</v>
      </c>
      <c r="UQ27" s="329">
        <v>2143937.9550000001</v>
      </c>
      <c r="UR27" s="329">
        <v>2172535.0860000001</v>
      </c>
      <c r="US27" s="330">
        <v>-1.3163023780045E-2</v>
      </c>
      <c r="UT27" s="329">
        <v>8846330.7229999993</v>
      </c>
      <c r="UU27" s="329">
        <v>8846574.7100000009</v>
      </c>
      <c r="UV27" s="330">
        <v>-2.7579826994953602E-5</v>
      </c>
      <c r="UW27" s="329">
        <v>548161.25300000003</v>
      </c>
      <c r="UX27" s="329">
        <v>701144.53500000003</v>
      </c>
      <c r="UY27" s="330">
        <v>-0.21819079285842199</v>
      </c>
      <c r="UZ27" s="329">
        <v>2692099.2080000001</v>
      </c>
      <c r="VA27" s="329">
        <v>2873679.6209999998</v>
      </c>
      <c r="VB27" s="330">
        <v>-6.3187424120999397E-2</v>
      </c>
      <c r="VC27" s="329">
        <v>8693347.4409999996</v>
      </c>
      <c r="VD27" s="329">
        <v>8844493.5460000001</v>
      </c>
      <c r="VE27" s="330">
        <v>-1.7089288856834299E-2</v>
      </c>
      <c r="VF27" s="329">
        <v>581072.87100000004</v>
      </c>
      <c r="VG27" s="329">
        <v>724435.55099999998</v>
      </c>
      <c r="VH27" s="330">
        <v>-0.19789569935117701</v>
      </c>
      <c r="VI27" s="329">
        <v>3273172.0789999999</v>
      </c>
      <c r="VJ27" s="329">
        <v>3598115.1719999998</v>
      </c>
      <c r="VK27" s="330">
        <v>-9.0309252891252301E-2</v>
      </c>
      <c r="VL27" s="329">
        <v>8549984.7609999999</v>
      </c>
      <c r="VM27" s="329">
        <v>8852980.7050000001</v>
      </c>
      <c r="VN27" s="331">
        <v>-3.4225302651893698E-2</v>
      </c>
      <c r="VO27" s="323"/>
    </row>
    <row r="29" spans="1:587">
      <c r="C29" s="277" t="str">
        <f>MID(UPPER(TEXT(C30,"mmm")),1,1)</f>
        <v>M</v>
      </c>
      <c r="D29" s="277" t="str">
        <f t="shared" ref="D29:O29" si="0">MID(UPPER(TEXT(D30,"mmm")),1,1)</f>
        <v>J</v>
      </c>
      <c r="E29" s="277" t="str">
        <f t="shared" si="0"/>
        <v>J</v>
      </c>
      <c r="F29" s="277" t="str">
        <f t="shared" si="0"/>
        <v>A</v>
      </c>
      <c r="G29" s="277" t="str">
        <f t="shared" si="0"/>
        <v>S</v>
      </c>
      <c r="H29" s="277" t="str">
        <f t="shared" si="0"/>
        <v>O</v>
      </c>
      <c r="I29" s="277" t="str">
        <f t="shared" si="0"/>
        <v>N</v>
      </c>
      <c r="J29" s="277" t="str">
        <f t="shared" si="0"/>
        <v>D</v>
      </c>
      <c r="K29" s="277" t="str">
        <f t="shared" si="0"/>
        <v>E</v>
      </c>
      <c r="L29" s="277" t="str">
        <f t="shared" si="0"/>
        <v>F</v>
      </c>
      <c r="M29" s="277" t="str">
        <f t="shared" si="0"/>
        <v>M</v>
      </c>
      <c r="N29" s="277" t="str">
        <f t="shared" si="0"/>
        <v>A</v>
      </c>
      <c r="O29" s="277" t="str">
        <f t="shared" si="0"/>
        <v>M</v>
      </c>
    </row>
    <row r="30" spans="1:587">
      <c r="A30" s="278"/>
      <c r="B30" s="278" t="s">
        <v>30</v>
      </c>
      <c r="C30" s="279" t="s">
        <v>572</v>
      </c>
      <c r="D30" s="279" t="s">
        <v>605</v>
      </c>
      <c r="E30" s="279" t="s">
        <v>612</v>
      </c>
      <c r="F30" s="279" t="s">
        <v>614</v>
      </c>
      <c r="G30" s="279" t="s">
        <v>616</v>
      </c>
      <c r="H30" s="279" t="s">
        <v>617</v>
      </c>
      <c r="I30" s="279" t="s">
        <v>618</v>
      </c>
      <c r="J30" s="279" t="s">
        <v>620</v>
      </c>
      <c r="K30" s="279" t="s">
        <v>624</v>
      </c>
      <c r="L30" s="279" t="s">
        <v>625</v>
      </c>
      <c r="M30" s="279" t="s">
        <v>628</v>
      </c>
      <c r="N30" s="279" t="s">
        <v>632</v>
      </c>
      <c r="O30" s="279" t="s">
        <v>635</v>
      </c>
    </row>
    <row r="31" spans="1:587">
      <c r="A31" s="278"/>
      <c r="B31" s="278" t="s">
        <v>106</v>
      </c>
      <c r="C31" s="279" t="s">
        <v>629</v>
      </c>
      <c r="D31" s="279" t="s">
        <v>629</v>
      </c>
      <c r="E31" s="279" t="s">
        <v>629</v>
      </c>
      <c r="F31" s="279" t="s">
        <v>629</v>
      </c>
      <c r="G31" s="279" t="s">
        <v>629</v>
      </c>
      <c r="H31" s="279" t="s">
        <v>629</v>
      </c>
      <c r="I31" s="279" t="s">
        <v>629</v>
      </c>
      <c r="J31" s="279" t="s">
        <v>629</v>
      </c>
      <c r="K31" s="279" t="s">
        <v>629</v>
      </c>
      <c r="L31" s="279" t="s">
        <v>629</v>
      </c>
      <c r="M31" s="279" t="s">
        <v>629</v>
      </c>
      <c r="N31" s="279" t="s">
        <v>629</v>
      </c>
      <c r="O31" s="279" t="s">
        <v>629</v>
      </c>
    </row>
    <row r="32" spans="1:587">
      <c r="A32" s="278" t="s">
        <v>603</v>
      </c>
      <c r="B32" s="278" t="s">
        <v>604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</row>
    <row r="33" spans="1:15">
      <c r="A33" s="359" t="s">
        <v>4</v>
      </c>
      <c r="B33" s="281" t="s">
        <v>594</v>
      </c>
      <c r="C33" s="289">
        <v>56286.794880000001</v>
      </c>
      <c r="D33" s="289">
        <v>148217.568</v>
      </c>
      <c r="E33" s="289">
        <v>388947.94751999999</v>
      </c>
      <c r="F33" s="289">
        <v>58748.087039999999</v>
      </c>
      <c r="G33" s="289">
        <v>206569.31424000001</v>
      </c>
      <c r="H33" s="289">
        <v>381290.45471999998</v>
      </c>
      <c r="I33" s="289">
        <v>258469.72992000001</v>
      </c>
      <c r="J33" s="289">
        <v>123424.8048</v>
      </c>
      <c r="K33" s="289">
        <v>214703.9184</v>
      </c>
      <c r="L33" s="289">
        <v>185316.59135999999</v>
      </c>
      <c r="M33" s="289">
        <v>196440.69983999999</v>
      </c>
      <c r="N33" s="289">
        <v>139860.96288000001</v>
      </c>
      <c r="O33" s="289">
        <v>95638.180800000002</v>
      </c>
    </row>
    <row r="34" spans="1:15">
      <c r="A34" s="356"/>
      <c r="B34" s="281" t="s">
        <v>595</v>
      </c>
      <c r="C34" s="289">
        <v>285583.07328000001</v>
      </c>
      <c r="D34" s="289">
        <v>252712.90752000001</v>
      </c>
      <c r="E34" s="289">
        <v>246479.69664000001</v>
      </c>
      <c r="F34" s="289">
        <v>282046.61664000002</v>
      </c>
      <c r="G34" s="289">
        <v>221304.99840000001</v>
      </c>
      <c r="H34" s="289">
        <v>267245.49696000002</v>
      </c>
      <c r="I34" s="289">
        <v>268534.22879999998</v>
      </c>
      <c r="J34" s="289">
        <v>245442.38303999999</v>
      </c>
      <c r="K34" s="289">
        <v>620558.86080000002</v>
      </c>
      <c r="L34" s="289">
        <v>606596.58719999995</v>
      </c>
      <c r="M34" s="289">
        <v>261019.45439999999</v>
      </c>
      <c r="N34" s="289">
        <v>157294.88448000001</v>
      </c>
      <c r="O34" s="289">
        <v>144659.75424000001</v>
      </c>
    </row>
    <row r="35" spans="1:15">
      <c r="A35" s="281" t="s">
        <v>95</v>
      </c>
      <c r="B35" s="281" t="s">
        <v>615</v>
      </c>
      <c r="C35" s="289"/>
      <c r="D35" s="289"/>
      <c r="E35" s="289">
        <v>7.6999999999999996E-4</v>
      </c>
      <c r="F35" s="289"/>
      <c r="G35" s="289">
        <v>7.6999999999999996E-4</v>
      </c>
      <c r="H35" s="289"/>
      <c r="I35" s="289"/>
      <c r="J35" s="289"/>
      <c r="K35" s="289"/>
      <c r="L35" s="289"/>
      <c r="M35" s="289">
        <v>7.6999999999999996E-4</v>
      </c>
      <c r="N35" s="289"/>
      <c r="O35" s="289"/>
    </row>
    <row r="36" spans="1:15">
      <c r="A36" s="281" t="s">
        <v>11</v>
      </c>
      <c r="B36" s="281" t="s">
        <v>596</v>
      </c>
      <c r="C36" s="289">
        <v>1442778.19129</v>
      </c>
      <c r="D36" s="289">
        <v>1889758.45471</v>
      </c>
      <c r="E36" s="289">
        <v>2573951.7110199998</v>
      </c>
      <c r="F36" s="289">
        <v>2596132.6138399998</v>
      </c>
      <c r="G36" s="289">
        <v>2008088.10143</v>
      </c>
      <c r="H36" s="289">
        <v>2080519.65848</v>
      </c>
      <c r="I36" s="289">
        <v>1427850.9068499999</v>
      </c>
      <c r="J36" s="289">
        <v>1019554.58558</v>
      </c>
      <c r="K36" s="289">
        <v>1210742.93215</v>
      </c>
      <c r="L36" s="289">
        <v>883716.68426999997</v>
      </c>
      <c r="M36" s="289">
        <v>513052.44954</v>
      </c>
      <c r="N36" s="289">
        <v>640486.80318000005</v>
      </c>
      <c r="O36" s="289">
        <v>746723.70142000006</v>
      </c>
    </row>
    <row r="37" spans="1:15">
      <c r="A37" s="354" t="s">
        <v>9</v>
      </c>
      <c r="B37" s="281" t="s">
        <v>597</v>
      </c>
      <c r="C37" s="289">
        <v>96664.921740000005</v>
      </c>
      <c r="D37" s="289">
        <v>94387.767179999995</v>
      </c>
      <c r="E37" s="289">
        <v>94780.972559999995</v>
      </c>
      <c r="F37" s="289">
        <v>90173.949080000006</v>
      </c>
      <c r="G37" s="289">
        <v>88735.591320000007</v>
      </c>
      <c r="H37" s="289">
        <v>98724.432820000002</v>
      </c>
      <c r="I37" s="289">
        <v>87745.598599999998</v>
      </c>
      <c r="J37" s="289">
        <v>72418.577139999994</v>
      </c>
      <c r="K37" s="289">
        <v>73567.109500000006</v>
      </c>
      <c r="L37" s="289">
        <v>53993.642999999996</v>
      </c>
      <c r="M37" s="289">
        <v>82008.526500000007</v>
      </c>
      <c r="N37" s="289">
        <v>102655.2745</v>
      </c>
      <c r="O37" s="289">
        <v>126336.249</v>
      </c>
    </row>
    <row r="38" spans="1:15">
      <c r="A38" s="355"/>
      <c r="B38" s="281" t="s">
        <v>598</v>
      </c>
      <c r="C38" s="289">
        <v>870027.25503999996</v>
      </c>
      <c r="D38" s="289">
        <v>824826.80376000004</v>
      </c>
      <c r="E38" s="289">
        <v>838620.72091999999</v>
      </c>
      <c r="F38" s="289">
        <v>804035.42409999995</v>
      </c>
      <c r="G38" s="289">
        <v>804701.07998000004</v>
      </c>
      <c r="H38" s="289">
        <v>847968.67532000004</v>
      </c>
      <c r="I38" s="289">
        <v>849826.63060000003</v>
      </c>
      <c r="J38" s="289">
        <v>817198.83689999999</v>
      </c>
      <c r="K38" s="289">
        <v>823110.18984000001</v>
      </c>
      <c r="L38" s="289">
        <v>763843.70663999999</v>
      </c>
      <c r="M38" s="289">
        <v>742702.15871999995</v>
      </c>
      <c r="N38" s="289">
        <v>612285.01055999997</v>
      </c>
      <c r="O38" s="289">
        <v>657732.92255999998</v>
      </c>
    </row>
    <row r="39" spans="1:15">
      <c r="A39" s="356"/>
      <c r="B39" s="281" t="s">
        <v>599</v>
      </c>
      <c r="C39" s="289">
        <v>386.90307999999999</v>
      </c>
      <c r="D39" s="289">
        <v>533.86465999999996</v>
      </c>
      <c r="E39" s="289">
        <v>721.54286000000002</v>
      </c>
      <c r="F39" s="289">
        <v>560.70064000000002</v>
      </c>
      <c r="G39" s="289">
        <v>649.52754000000004</v>
      </c>
      <c r="H39" s="289">
        <v>774.80784000000006</v>
      </c>
      <c r="I39" s="289">
        <v>678.90305999999998</v>
      </c>
      <c r="J39" s="289">
        <v>623.48461999999995</v>
      </c>
      <c r="K39" s="289">
        <v>776.93356000000006</v>
      </c>
      <c r="L39" s="289">
        <v>588.65952000000004</v>
      </c>
      <c r="M39" s="289">
        <v>652.85101999999995</v>
      </c>
      <c r="N39" s="289">
        <v>222.78373999999999</v>
      </c>
      <c r="O39" s="289">
        <v>154.90244000000001</v>
      </c>
    </row>
    <row r="40" spans="1:15">
      <c r="A40" s="354" t="s">
        <v>70</v>
      </c>
      <c r="B40" s="281" t="s">
        <v>600</v>
      </c>
      <c r="C40" s="289">
        <v>7869.9403199999997</v>
      </c>
      <c r="D40" s="289">
        <v>1500.3434400000001</v>
      </c>
      <c r="E40" s="289">
        <v>0.34392</v>
      </c>
      <c r="F40" s="289">
        <v>5270.1722399999999</v>
      </c>
      <c r="G40" s="289">
        <v>7720.9783200000002</v>
      </c>
      <c r="H40" s="289">
        <v>8039.5617599999996</v>
      </c>
      <c r="I40" s="289">
        <v>2983.2844799999998</v>
      </c>
      <c r="J40" s="289">
        <v>6166.9329600000001</v>
      </c>
      <c r="K40" s="289">
        <v>15055.91445</v>
      </c>
      <c r="L40" s="289">
        <v>25751.936900000001</v>
      </c>
      <c r="M40" s="289">
        <v>29810.717850000001</v>
      </c>
      <c r="N40" s="289">
        <v>27964.657899999998</v>
      </c>
      <c r="O40" s="289">
        <v>29168.553950000001</v>
      </c>
    </row>
    <row r="41" spans="1:15">
      <c r="A41" s="355"/>
      <c r="B41" s="281" t="s">
        <v>601</v>
      </c>
      <c r="C41" s="289">
        <v>8748.1466400000008</v>
      </c>
      <c r="D41" s="289">
        <v>15029.088599999999</v>
      </c>
      <c r="E41" s="289">
        <v>15746.034600000001</v>
      </c>
      <c r="F41" s="289">
        <v>15876.14352</v>
      </c>
      <c r="G41" s="289">
        <v>15293.751</v>
      </c>
      <c r="H41" s="289">
        <v>14874.28152</v>
      </c>
      <c r="I41" s="289">
        <v>14435.970359999999</v>
      </c>
      <c r="J41" s="289">
        <v>15681.006960000001</v>
      </c>
      <c r="K41" s="289">
        <v>13244.24064</v>
      </c>
      <c r="L41" s="289">
        <v>13434.807720000001</v>
      </c>
      <c r="M41" s="289">
        <v>12333.4962</v>
      </c>
      <c r="N41" s="289">
        <v>7139.9170800000002</v>
      </c>
      <c r="O41" s="289">
        <v>7389.8949599999996</v>
      </c>
    </row>
    <row r="42" spans="1:15">
      <c r="A42" s="356"/>
      <c r="B42" s="281" t="s">
        <v>602</v>
      </c>
      <c r="C42" s="289">
        <v>20505.638640000001</v>
      </c>
      <c r="D42" s="289">
        <v>21125.249039999999</v>
      </c>
      <c r="E42" s="289">
        <v>22967.451840000002</v>
      </c>
      <c r="F42" s="289">
        <v>22608.357120000001</v>
      </c>
      <c r="G42" s="289">
        <v>22109.333279999999</v>
      </c>
      <c r="H42" s="289">
        <v>17736.444479999998</v>
      </c>
      <c r="I42" s="289">
        <v>17280.756959999999</v>
      </c>
      <c r="J42" s="289">
        <v>16790.25288</v>
      </c>
      <c r="K42" s="289">
        <v>20866.544160000001</v>
      </c>
      <c r="L42" s="289">
        <v>19310.338319999999</v>
      </c>
      <c r="M42" s="289">
        <v>19991.292720000001</v>
      </c>
      <c r="N42" s="289">
        <v>17926.541519999999</v>
      </c>
      <c r="O42" s="289">
        <v>18721.947840000001</v>
      </c>
    </row>
    <row r="43" spans="1:15">
      <c r="A43" s="282" t="s">
        <v>15</v>
      </c>
      <c r="B43" s="283"/>
      <c r="C43" s="290">
        <v>2788850.86491</v>
      </c>
      <c r="D43" s="290">
        <v>3248092.04691</v>
      </c>
      <c r="E43" s="290">
        <v>4182216.4226500001</v>
      </c>
      <c r="F43" s="290">
        <v>3875452.0642200001</v>
      </c>
      <c r="G43" s="290">
        <v>3375172.6762799998</v>
      </c>
      <c r="H43" s="290">
        <v>3717173.8139</v>
      </c>
      <c r="I43" s="290">
        <v>2927806.0096300002</v>
      </c>
      <c r="J43" s="290">
        <v>2317300.8648799998</v>
      </c>
      <c r="K43" s="290">
        <v>2992626.6434999998</v>
      </c>
      <c r="L43" s="290">
        <v>2552552.95493</v>
      </c>
      <c r="M43" s="290">
        <v>1858011.64756</v>
      </c>
      <c r="N43" s="290">
        <v>1705836.8358400001</v>
      </c>
      <c r="O43" s="290">
        <v>1826526.10721</v>
      </c>
    </row>
    <row r="44" spans="1:15">
      <c r="O44" s="44">
        <f>((O43/C43)-1)*100</f>
        <v>-34.506139062801964</v>
      </c>
    </row>
    <row r="45" spans="1:15">
      <c r="C45" s="213" t="s">
        <v>32</v>
      </c>
      <c r="D45" s="213" t="s">
        <v>33</v>
      </c>
      <c r="E45" s="213" t="s">
        <v>34</v>
      </c>
      <c r="F45" s="209"/>
      <c r="G45" s="209"/>
      <c r="H45" s="210"/>
    </row>
    <row r="46" spans="1:15">
      <c r="A46" s="208"/>
      <c r="C46" s="292"/>
      <c r="D46" s="291"/>
      <c r="E46" s="291"/>
      <c r="F46" s="209"/>
      <c r="G46" s="209"/>
      <c r="H46" s="210"/>
    </row>
    <row r="47" spans="1:15">
      <c r="A47" s="208">
        <v>0</v>
      </c>
      <c r="B47" s="287">
        <v>43221</v>
      </c>
      <c r="C47" s="286">
        <v>161.72530520799984</v>
      </c>
      <c r="D47" s="286">
        <v>106.79032108965163</v>
      </c>
      <c r="E47" s="286">
        <f t="shared" ref="E47" si="1">IF(C47&lt;D47,C47,D47)</f>
        <v>106.79032108965163</v>
      </c>
      <c r="F47" s="209">
        <f t="shared" ref="F47:F110" si="2">IF(DAY(B47)=1,600,"")</f>
        <v>600</v>
      </c>
      <c r="G47">
        <v>2018</v>
      </c>
      <c r="H47" s="209"/>
      <c r="I47" s="210"/>
    </row>
    <row r="48" spans="1:15">
      <c r="A48" s="208">
        <v>1</v>
      </c>
      <c r="B48" s="287">
        <v>43222</v>
      </c>
      <c r="C48" s="286">
        <v>128.14030725199848</v>
      </c>
      <c r="D48" s="286">
        <v>106.79032108965163</v>
      </c>
      <c r="E48" s="286">
        <f t="shared" ref="E48" si="3">IF(C48&lt;D48,C48,D48)</f>
        <v>106.79032108965163</v>
      </c>
      <c r="F48" s="209" t="str">
        <f t="shared" si="2"/>
        <v/>
      </c>
      <c r="G48" t="str">
        <f>IF(MONTH(B48)=1,IF(DAY(B48)=1,YEAR(B48),""),"")</f>
        <v/>
      </c>
      <c r="H48" s="209" t="str">
        <f t="shared" ref="H48:H110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I48" s="210"/>
    </row>
    <row r="49" spans="1:9">
      <c r="A49" s="208">
        <v>2</v>
      </c>
      <c r="B49" s="287">
        <v>43223</v>
      </c>
      <c r="C49" s="286">
        <v>130.10232026000128</v>
      </c>
      <c r="D49" s="286">
        <v>106.79032108965163</v>
      </c>
      <c r="E49" s="286">
        <f t="shared" ref="E49:E53" si="5">IF(C49&lt;D49,C49,D49)</f>
        <v>106.79032108965163</v>
      </c>
      <c r="F49" s="209" t="str">
        <f t="shared" si="2"/>
        <v/>
      </c>
      <c r="G49" t="str">
        <f t="shared" ref="G49:G112" si="6">IF(MONTH(B49)=1,IF(DAY(B49)=1,YEAR(B49),""),"")</f>
        <v/>
      </c>
      <c r="H49" s="209" t="str">
        <f t="shared" si="4"/>
        <v/>
      </c>
      <c r="I49" s="210"/>
    </row>
    <row r="50" spans="1:9">
      <c r="A50" s="208">
        <v>3</v>
      </c>
      <c r="B50" s="287">
        <v>43224</v>
      </c>
      <c r="C50" s="286">
        <v>132.97824705199886</v>
      </c>
      <c r="D50" s="286">
        <v>106.79032108965163</v>
      </c>
      <c r="E50" s="286">
        <f t="shared" si="5"/>
        <v>106.79032108965163</v>
      </c>
      <c r="F50" s="209" t="str">
        <f t="shared" si="2"/>
        <v/>
      </c>
      <c r="G50" t="str">
        <f t="shared" si="6"/>
        <v/>
      </c>
      <c r="H50" s="209" t="str">
        <f t="shared" si="4"/>
        <v/>
      </c>
      <c r="I50" s="210"/>
    </row>
    <row r="51" spans="1:9">
      <c r="A51" s="208">
        <v>4</v>
      </c>
      <c r="B51" s="287">
        <v>43225</v>
      </c>
      <c r="C51" s="286">
        <v>121.63721203200132</v>
      </c>
      <c r="D51" s="286">
        <v>106.79032108965163</v>
      </c>
      <c r="E51" s="286">
        <f t="shared" si="5"/>
        <v>106.79032108965163</v>
      </c>
      <c r="F51" s="209" t="str">
        <f t="shared" si="2"/>
        <v/>
      </c>
      <c r="G51" t="str">
        <f t="shared" si="6"/>
        <v/>
      </c>
      <c r="H51" s="209" t="str">
        <f t="shared" si="4"/>
        <v/>
      </c>
      <c r="I51" s="210"/>
    </row>
    <row r="52" spans="1:9">
      <c r="A52" s="208">
        <v>5</v>
      </c>
      <c r="B52" s="287">
        <v>43226</v>
      </c>
      <c r="C52" s="286">
        <v>137.34454470200009</v>
      </c>
      <c r="D52" s="286">
        <v>106.79032108965163</v>
      </c>
      <c r="E52" s="286">
        <f t="shared" si="5"/>
        <v>106.79032108965163</v>
      </c>
      <c r="F52" s="209" t="str">
        <f t="shared" si="2"/>
        <v/>
      </c>
      <c r="G52" t="str">
        <f t="shared" si="6"/>
        <v/>
      </c>
      <c r="H52" s="209" t="str">
        <f t="shared" si="4"/>
        <v/>
      </c>
      <c r="I52" s="210"/>
    </row>
    <row r="53" spans="1:9">
      <c r="A53" s="208">
        <v>6</v>
      </c>
      <c r="B53" s="287">
        <v>43227</v>
      </c>
      <c r="C53" s="286">
        <v>105.71225961999892</v>
      </c>
      <c r="D53" s="286">
        <v>106.79032108965163</v>
      </c>
      <c r="E53" s="286">
        <f t="shared" si="5"/>
        <v>105.71225961999892</v>
      </c>
      <c r="F53" s="209" t="str">
        <f t="shared" si="2"/>
        <v/>
      </c>
      <c r="G53" t="str">
        <f t="shared" si="6"/>
        <v/>
      </c>
      <c r="H53" s="209" t="str">
        <f t="shared" si="4"/>
        <v/>
      </c>
      <c r="I53" s="210"/>
    </row>
    <row r="54" spans="1:9">
      <c r="A54" s="208">
        <v>7</v>
      </c>
      <c r="B54" s="287">
        <v>43228</v>
      </c>
      <c r="C54" s="286">
        <v>145.71779165999999</v>
      </c>
      <c r="D54" s="286">
        <v>106.79032108965163</v>
      </c>
      <c r="E54" s="286">
        <f t="shared" ref="E54:E110" si="7">IF(C54&lt;D54,C54,D54)</f>
        <v>106.79032108965163</v>
      </c>
      <c r="F54" s="209" t="str">
        <f t="shared" si="2"/>
        <v/>
      </c>
      <c r="G54" t="str">
        <f t="shared" si="6"/>
        <v/>
      </c>
      <c r="H54" s="209" t="str">
        <f t="shared" si="4"/>
        <v/>
      </c>
      <c r="I54" s="210"/>
    </row>
    <row r="55" spans="1:9">
      <c r="A55" s="208">
        <v>8</v>
      </c>
      <c r="B55" s="287">
        <v>43229</v>
      </c>
      <c r="C55" s="286">
        <v>132.12742509399988</v>
      </c>
      <c r="D55" s="286">
        <v>106.79032108965163</v>
      </c>
      <c r="E55" s="286">
        <f t="shared" si="7"/>
        <v>106.79032108965163</v>
      </c>
      <c r="F55" s="209" t="str">
        <f t="shared" si="2"/>
        <v/>
      </c>
      <c r="G55" t="str">
        <f t="shared" si="6"/>
        <v/>
      </c>
      <c r="H55" s="209" t="str">
        <f t="shared" si="4"/>
        <v/>
      </c>
      <c r="I55" s="210"/>
    </row>
    <row r="56" spans="1:9">
      <c r="A56" s="208">
        <v>9</v>
      </c>
      <c r="B56" s="287">
        <v>43230</v>
      </c>
      <c r="C56" s="286">
        <v>120.99884701200124</v>
      </c>
      <c r="D56" s="286">
        <v>106.79032108965163</v>
      </c>
      <c r="E56" s="286">
        <f t="shared" si="7"/>
        <v>106.79032108965163</v>
      </c>
      <c r="F56" s="209" t="str">
        <f t="shared" si="2"/>
        <v/>
      </c>
      <c r="G56" t="str">
        <f t="shared" si="6"/>
        <v/>
      </c>
      <c r="H56" s="209" t="str">
        <f t="shared" si="4"/>
        <v/>
      </c>
      <c r="I56" s="210"/>
    </row>
    <row r="57" spans="1:9">
      <c r="A57" s="208">
        <v>10</v>
      </c>
      <c r="B57" s="287">
        <v>43231</v>
      </c>
      <c r="C57" s="286">
        <v>102.25985699999903</v>
      </c>
      <c r="D57" s="286">
        <v>106.79032108965163</v>
      </c>
      <c r="E57" s="286">
        <f t="shared" si="7"/>
        <v>102.25985699999903</v>
      </c>
      <c r="F57" s="209" t="str">
        <f t="shared" si="2"/>
        <v/>
      </c>
      <c r="G57" t="str">
        <f t="shared" si="6"/>
        <v/>
      </c>
      <c r="H57" s="209" t="str">
        <f t="shared" si="4"/>
        <v/>
      </c>
      <c r="I57" s="210"/>
    </row>
    <row r="58" spans="1:9">
      <c r="A58" s="208">
        <v>11</v>
      </c>
      <c r="B58" s="287">
        <v>43232</v>
      </c>
      <c r="C58" s="286">
        <v>136.62566195999943</v>
      </c>
      <c r="D58" s="286">
        <v>106.79032108965163</v>
      </c>
      <c r="E58" s="286">
        <f t="shared" si="7"/>
        <v>106.79032108965163</v>
      </c>
      <c r="F58" s="209" t="str">
        <f t="shared" si="2"/>
        <v/>
      </c>
      <c r="G58" t="str">
        <f t="shared" si="6"/>
        <v/>
      </c>
      <c r="H58" s="209" t="str">
        <f t="shared" si="4"/>
        <v/>
      </c>
      <c r="I58" s="210"/>
    </row>
    <row r="59" spans="1:9">
      <c r="A59" s="208">
        <v>12</v>
      </c>
      <c r="B59" s="287">
        <v>43233</v>
      </c>
      <c r="C59" s="286">
        <v>128.66054245799978</v>
      </c>
      <c r="D59" s="286">
        <v>106.79032108965163</v>
      </c>
      <c r="E59" s="286">
        <f t="shared" si="7"/>
        <v>106.79032108965163</v>
      </c>
      <c r="F59" s="209" t="str">
        <f t="shared" si="2"/>
        <v/>
      </c>
      <c r="G59" t="str">
        <f t="shared" si="6"/>
        <v/>
      </c>
      <c r="H59" s="209" t="str">
        <f t="shared" si="4"/>
        <v/>
      </c>
      <c r="I59" s="210"/>
    </row>
    <row r="60" spans="1:9">
      <c r="A60" s="208">
        <v>13</v>
      </c>
      <c r="B60" s="287">
        <v>43234</v>
      </c>
      <c r="C60" s="286">
        <v>130.08930832800002</v>
      </c>
      <c r="D60" s="286">
        <v>106.79032108965163</v>
      </c>
      <c r="E60" s="286">
        <f t="shared" si="7"/>
        <v>106.79032108965163</v>
      </c>
      <c r="F60" s="209" t="str">
        <f t="shared" si="2"/>
        <v/>
      </c>
      <c r="G60" t="str">
        <f t="shared" si="6"/>
        <v/>
      </c>
      <c r="H60" s="209" t="str">
        <f t="shared" si="4"/>
        <v/>
      </c>
      <c r="I60" s="210"/>
    </row>
    <row r="61" spans="1:9">
      <c r="A61" s="208">
        <v>14</v>
      </c>
      <c r="B61" s="287">
        <v>43235</v>
      </c>
      <c r="C61" s="286">
        <v>99.303679692001751</v>
      </c>
      <c r="D61" s="286">
        <v>106.79032108965163</v>
      </c>
      <c r="E61" s="286">
        <f t="shared" si="7"/>
        <v>99.303679692001751</v>
      </c>
      <c r="F61" s="209" t="str">
        <f t="shared" si="2"/>
        <v/>
      </c>
      <c r="G61" t="str">
        <f t="shared" si="6"/>
        <v/>
      </c>
      <c r="H61" s="209" t="str">
        <f>IF(DAY(B61)=15,IF(MONTH(B61)=1,"E",IF(MONTH(B61)=2,"F",IF(MONTH(B61)=3,"M",IF(MONTH(B61)=4,"A",IF(MONTH(B61)=5,"M",IF(MONTH(B61)=6,"J",IF(MONTH(B61)=7,"J",IF(MONTH(B61)=8,"A",IF(MONTH(B61)=9,"S",IF(MONTH(B61)=10,"O",IF(MONTH(B61)=11,"N",IF(MONTH(B61)=12,"D","")))))))))))),"")</f>
        <v>M</v>
      </c>
      <c r="I61" s="210">
        <f>IF(DAY(B61)=15,D61,"")</f>
        <v>106.79032108965163</v>
      </c>
    </row>
    <row r="62" spans="1:9">
      <c r="A62" s="208">
        <v>15</v>
      </c>
      <c r="B62" s="287">
        <v>43236</v>
      </c>
      <c r="C62" s="286">
        <v>88.95340967199833</v>
      </c>
      <c r="D62" s="286">
        <v>106.79032108965163</v>
      </c>
      <c r="E62" s="286">
        <f t="shared" si="7"/>
        <v>88.95340967199833</v>
      </c>
      <c r="F62" s="209" t="str">
        <f t="shared" si="2"/>
        <v/>
      </c>
      <c r="G62" t="str">
        <f t="shared" si="6"/>
        <v/>
      </c>
      <c r="H62" s="209" t="str">
        <f t="shared" si="4"/>
        <v/>
      </c>
      <c r="I62" s="210"/>
    </row>
    <row r="63" spans="1:9">
      <c r="A63" s="208">
        <v>16</v>
      </c>
      <c r="B63" s="287">
        <v>43237</v>
      </c>
      <c r="C63" s="286">
        <v>87.102957502001004</v>
      </c>
      <c r="D63" s="286">
        <v>106.79032108965163</v>
      </c>
      <c r="E63" s="286">
        <f t="shared" si="7"/>
        <v>87.102957502001004</v>
      </c>
      <c r="F63" s="209" t="str">
        <f t="shared" si="2"/>
        <v/>
      </c>
      <c r="G63" t="str">
        <f t="shared" si="6"/>
        <v/>
      </c>
      <c r="H63" s="209" t="str">
        <f t="shared" si="4"/>
        <v/>
      </c>
      <c r="I63" s="210"/>
    </row>
    <row r="64" spans="1:9">
      <c r="A64" s="208">
        <v>17</v>
      </c>
      <c r="B64" s="287">
        <v>43238</v>
      </c>
      <c r="C64" s="286">
        <v>84.90524368799916</v>
      </c>
      <c r="D64" s="286">
        <v>106.79032108965163</v>
      </c>
      <c r="E64" s="286">
        <f t="shared" si="7"/>
        <v>84.90524368799916</v>
      </c>
      <c r="F64" s="209" t="str">
        <f t="shared" si="2"/>
        <v/>
      </c>
      <c r="G64" t="str">
        <f t="shared" si="6"/>
        <v/>
      </c>
      <c r="H64" s="209" t="str">
        <f t="shared" si="4"/>
        <v/>
      </c>
      <c r="I64" s="210"/>
    </row>
    <row r="65" spans="1:9">
      <c r="A65" s="208">
        <v>18</v>
      </c>
      <c r="B65" s="287">
        <v>43239</v>
      </c>
      <c r="C65" s="286">
        <v>106.68403058400047</v>
      </c>
      <c r="D65" s="286">
        <v>106.79032108965163</v>
      </c>
      <c r="E65" s="286">
        <f t="shared" si="7"/>
        <v>106.68403058400047</v>
      </c>
      <c r="F65" s="209" t="str">
        <f t="shared" si="2"/>
        <v/>
      </c>
      <c r="G65" t="str">
        <f t="shared" si="6"/>
        <v/>
      </c>
      <c r="H65" s="209" t="str">
        <f t="shared" si="4"/>
        <v/>
      </c>
      <c r="I65" s="210"/>
    </row>
    <row r="66" spans="1:9">
      <c r="A66" s="208">
        <v>19</v>
      </c>
      <c r="B66" s="287">
        <v>43240</v>
      </c>
      <c r="C66" s="286">
        <v>94.50606752400013</v>
      </c>
      <c r="D66" s="286">
        <v>106.79032108965163</v>
      </c>
      <c r="E66" s="286">
        <f t="shared" si="7"/>
        <v>94.50606752400013</v>
      </c>
      <c r="F66" s="209" t="str">
        <f t="shared" si="2"/>
        <v/>
      </c>
      <c r="G66" t="str">
        <f t="shared" si="6"/>
        <v/>
      </c>
      <c r="H66" s="209" t="str">
        <f t="shared" si="4"/>
        <v/>
      </c>
      <c r="I66" s="210"/>
    </row>
    <row r="67" spans="1:9">
      <c r="A67" s="208">
        <v>20</v>
      </c>
      <c r="B67" s="287">
        <v>43241</v>
      </c>
      <c r="C67" s="286">
        <v>111.65829537600005</v>
      </c>
      <c r="D67" s="286">
        <v>106.79032108965163</v>
      </c>
      <c r="E67" s="286">
        <f t="shared" si="7"/>
        <v>106.79032108965163</v>
      </c>
      <c r="F67" s="209" t="str">
        <f t="shared" si="2"/>
        <v/>
      </c>
      <c r="G67" t="str">
        <f t="shared" si="6"/>
        <v/>
      </c>
      <c r="H67" s="209" t="str">
        <f t="shared" si="4"/>
        <v/>
      </c>
      <c r="I67" s="210"/>
    </row>
    <row r="68" spans="1:9">
      <c r="A68" s="208">
        <v>21</v>
      </c>
      <c r="B68" s="287">
        <v>43242</v>
      </c>
      <c r="C68" s="286">
        <v>106.2375112060008</v>
      </c>
      <c r="D68" s="286">
        <v>106.79032108965163</v>
      </c>
      <c r="E68" s="286">
        <f t="shared" si="7"/>
        <v>106.2375112060008</v>
      </c>
      <c r="F68" s="209" t="str">
        <f t="shared" si="2"/>
        <v/>
      </c>
      <c r="G68" t="str">
        <f t="shared" si="6"/>
        <v/>
      </c>
      <c r="H68" s="209" t="str">
        <f t="shared" si="4"/>
        <v/>
      </c>
      <c r="I68" s="210"/>
    </row>
    <row r="69" spans="1:9">
      <c r="A69" s="208">
        <v>22</v>
      </c>
      <c r="B69" s="287">
        <v>43243</v>
      </c>
      <c r="C69" s="286">
        <v>88.031645835999271</v>
      </c>
      <c r="D69" s="286">
        <v>106.79032108965163</v>
      </c>
      <c r="E69" s="286">
        <f t="shared" si="7"/>
        <v>88.031645835999271</v>
      </c>
      <c r="F69" s="209" t="str">
        <f t="shared" si="2"/>
        <v/>
      </c>
      <c r="G69" t="str">
        <f t="shared" si="6"/>
        <v/>
      </c>
      <c r="H69" s="209" t="str">
        <f t="shared" si="4"/>
        <v/>
      </c>
      <c r="I69" s="210"/>
    </row>
    <row r="70" spans="1:9">
      <c r="A70" s="208">
        <v>23</v>
      </c>
      <c r="B70" s="287">
        <v>43244</v>
      </c>
      <c r="C70" s="286">
        <v>114.12441026600068</v>
      </c>
      <c r="D70" s="286">
        <v>106.79032108965163</v>
      </c>
      <c r="E70" s="286">
        <f t="shared" si="7"/>
        <v>106.79032108965163</v>
      </c>
      <c r="F70" s="209" t="str">
        <f t="shared" si="2"/>
        <v/>
      </c>
      <c r="G70" t="str">
        <f t="shared" si="6"/>
        <v/>
      </c>
      <c r="H70" s="209" t="str">
        <f t="shared" si="4"/>
        <v/>
      </c>
      <c r="I70" s="210"/>
    </row>
    <row r="71" spans="1:9">
      <c r="A71" s="208">
        <v>24</v>
      </c>
      <c r="B71" s="287">
        <v>43245</v>
      </c>
      <c r="C71" s="286">
        <v>107.27422800799881</v>
      </c>
      <c r="D71" s="286">
        <v>106.79032108965163</v>
      </c>
      <c r="E71" s="286">
        <f t="shared" si="7"/>
        <v>106.79032108965163</v>
      </c>
      <c r="F71" s="209" t="str">
        <f t="shared" si="2"/>
        <v/>
      </c>
      <c r="G71" t="str">
        <f t="shared" si="6"/>
        <v/>
      </c>
      <c r="H71" s="209" t="str">
        <f t="shared" si="4"/>
        <v/>
      </c>
      <c r="I71" s="210"/>
    </row>
    <row r="72" spans="1:9">
      <c r="A72" s="208">
        <v>25</v>
      </c>
      <c r="B72" s="287">
        <v>43246</v>
      </c>
      <c r="C72" s="286">
        <v>136.31577750000025</v>
      </c>
      <c r="D72" s="286">
        <v>106.79032108965163</v>
      </c>
      <c r="E72" s="286">
        <f t="shared" si="7"/>
        <v>106.79032108965163</v>
      </c>
      <c r="F72" s="209" t="str">
        <f t="shared" si="2"/>
        <v/>
      </c>
      <c r="G72" t="str">
        <f t="shared" si="6"/>
        <v/>
      </c>
      <c r="H72" s="209" t="str">
        <f t="shared" si="4"/>
        <v/>
      </c>
      <c r="I72" s="210"/>
    </row>
    <row r="73" spans="1:9">
      <c r="A73" s="208">
        <v>26</v>
      </c>
      <c r="B73" s="287">
        <v>43247</v>
      </c>
      <c r="C73" s="286">
        <v>113.51445925200046</v>
      </c>
      <c r="D73" s="286">
        <v>106.79032108965163</v>
      </c>
      <c r="E73" s="286">
        <f t="shared" si="7"/>
        <v>106.79032108965163</v>
      </c>
      <c r="F73" s="209" t="str">
        <f t="shared" si="2"/>
        <v/>
      </c>
      <c r="G73" t="str">
        <f t="shared" si="6"/>
        <v/>
      </c>
      <c r="H73" s="209" t="str">
        <f t="shared" si="4"/>
        <v/>
      </c>
      <c r="I73" s="210"/>
    </row>
    <row r="74" spans="1:9">
      <c r="A74" s="208">
        <v>27</v>
      </c>
      <c r="B74" s="287">
        <v>43248</v>
      </c>
      <c r="C74" s="286">
        <v>133.85437754600059</v>
      </c>
      <c r="D74" s="286">
        <v>106.79032108965163</v>
      </c>
      <c r="E74" s="286">
        <f t="shared" si="7"/>
        <v>106.79032108965163</v>
      </c>
      <c r="F74" s="209" t="str">
        <f t="shared" si="2"/>
        <v/>
      </c>
      <c r="G74" t="str">
        <f t="shared" si="6"/>
        <v/>
      </c>
      <c r="H74" s="209" t="str">
        <f t="shared" si="4"/>
        <v/>
      </c>
      <c r="I74" s="210"/>
    </row>
    <row r="75" spans="1:9">
      <c r="A75" s="208">
        <v>28</v>
      </c>
      <c r="B75" s="287">
        <v>43249</v>
      </c>
      <c r="C75" s="286">
        <v>196.8115773079987</v>
      </c>
      <c r="D75" s="286">
        <v>106.79032108965163</v>
      </c>
      <c r="E75" s="286">
        <f t="shared" si="7"/>
        <v>106.79032108965163</v>
      </c>
      <c r="F75" s="209" t="str">
        <f t="shared" si="2"/>
        <v/>
      </c>
      <c r="G75" t="str">
        <f t="shared" si="6"/>
        <v/>
      </c>
      <c r="H75" s="209" t="str">
        <f t="shared" si="4"/>
        <v/>
      </c>
      <c r="I75" s="210"/>
    </row>
    <row r="76" spans="1:9">
      <c r="A76" s="208">
        <v>29</v>
      </c>
      <c r="B76" s="287">
        <v>43250</v>
      </c>
      <c r="C76" s="286">
        <v>102.41424729200045</v>
      </c>
      <c r="D76" s="286">
        <v>106.79032108965163</v>
      </c>
      <c r="E76" s="286">
        <f t="shared" si="7"/>
        <v>102.41424729200045</v>
      </c>
      <c r="F76" s="209" t="str">
        <f t="shared" si="2"/>
        <v/>
      </c>
      <c r="G76" t="str">
        <f t="shared" si="6"/>
        <v/>
      </c>
      <c r="H76" s="209" t="str">
        <f t="shared" si="4"/>
        <v/>
      </c>
      <c r="I76" s="210"/>
    </row>
    <row r="77" spans="1:9">
      <c r="A77" s="208">
        <v>30</v>
      </c>
      <c r="B77" s="287">
        <v>43251</v>
      </c>
      <c r="C77" s="286">
        <v>135.24416343399946</v>
      </c>
      <c r="D77" s="286">
        <v>106.79032108965163</v>
      </c>
      <c r="E77" s="286">
        <f t="shared" si="7"/>
        <v>106.79032108965163</v>
      </c>
      <c r="F77" s="209" t="str">
        <f t="shared" si="2"/>
        <v/>
      </c>
      <c r="G77" t="str">
        <f t="shared" si="6"/>
        <v/>
      </c>
      <c r="H77" s="209" t="str">
        <f t="shared" si="4"/>
        <v/>
      </c>
      <c r="I77" s="210"/>
    </row>
    <row r="78" spans="1:9">
      <c r="A78" s="208">
        <v>31</v>
      </c>
      <c r="B78" s="287">
        <v>43252</v>
      </c>
      <c r="C78" s="286">
        <v>133.53712503799977</v>
      </c>
      <c r="D78" s="286">
        <v>64.364342968573325</v>
      </c>
      <c r="E78" s="286">
        <f t="shared" si="7"/>
        <v>64.364342968573325</v>
      </c>
      <c r="F78" s="209">
        <f t="shared" si="2"/>
        <v>600</v>
      </c>
      <c r="G78" t="str">
        <f t="shared" si="6"/>
        <v/>
      </c>
      <c r="H78" s="209" t="str">
        <f t="shared" si="4"/>
        <v/>
      </c>
      <c r="I78" s="210"/>
    </row>
    <row r="79" spans="1:9">
      <c r="A79" s="208">
        <v>32</v>
      </c>
      <c r="B79" s="287">
        <v>43253</v>
      </c>
      <c r="C79" s="286">
        <v>110.29734557600038</v>
      </c>
      <c r="D79" s="286">
        <v>64.364342968573325</v>
      </c>
      <c r="E79" s="286">
        <f t="shared" si="7"/>
        <v>64.364342968573325</v>
      </c>
      <c r="F79" s="209" t="str">
        <f t="shared" si="2"/>
        <v/>
      </c>
      <c r="G79" t="str">
        <f t="shared" si="6"/>
        <v/>
      </c>
      <c r="H79" s="209" t="str">
        <f t="shared" si="4"/>
        <v/>
      </c>
      <c r="I79" s="210"/>
    </row>
    <row r="80" spans="1:9">
      <c r="A80" s="208">
        <v>33</v>
      </c>
      <c r="B80" s="287">
        <v>43254</v>
      </c>
      <c r="C80" s="286">
        <v>133.33009142200038</v>
      </c>
      <c r="D80" s="286">
        <v>64.364342968573325</v>
      </c>
      <c r="E80" s="286">
        <f t="shared" si="7"/>
        <v>64.364342968573325</v>
      </c>
      <c r="F80" s="209" t="str">
        <f t="shared" si="2"/>
        <v/>
      </c>
      <c r="G80" t="str">
        <f t="shared" si="6"/>
        <v/>
      </c>
      <c r="H80" s="209" t="str">
        <f t="shared" si="4"/>
        <v/>
      </c>
      <c r="I80" s="210"/>
    </row>
    <row r="81" spans="1:9">
      <c r="A81" s="208">
        <v>34</v>
      </c>
      <c r="B81" s="287">
        <v>43255</v>
      </c>
      <c r="C81" s="286">
        <v>125.34429112600037</v>
      </c>
      <c r="D81" s="286">
        <v>64.364342968573325</v>
      </c>
      <c r="E81" s="286">
        <f t="shared" si="7"/>
        <v>64.364342968573325</v>
      </c>
      <c r="F81" s="209" t="str">
        <f t="shared" si="2"/>
        <v/>
      </c>
      <c r="G81" t="str">
        <f t="shared" si="6"/>
        <v/>
      </c>
      <c r="H81" s="209" t="str">
        <f t="shared" si="4"/>
        <v/>
      </c>
      <c r="I81" s="210"/>
    </row>
    <row r="82" spans="1:9">
      <c r="A82" s="208">
        <v>35</v>
      </c>
      <c r="B82" s="287">
        <v>43256</v>
      </c>
      <c r="C82" s="286">
        <v>108.44983464799874</v>
      </c>
      <c r="D82" s="286">
        <v>64.364342968573325</v>
      </c>
      <c r="E82" s="286">
        <f t="shared" si="7"/>
        <v>64.364342968573325</v>
      </c>
      <c r="F82" s="209" t="str">
        <f t="shared" si="2"/>
        <v/>
      </c>
      <c r="G82" t="str">
        <f t="shared" si="6"/>
        <v/>
      </c>
      <c r="H82" s="209" t="str">
        <f t="shared" si="4"/>
        <v/>
      </c>
      <c r="I82" s="210"/>
    </row>
    <row r="83" spans="1:9">
      <c r="A83" s="208">
        <v>36</v>
      </c>
      <c r="B83" s="287">
        <v>43257</v>
      </c>
      <c r="C83" s="286">
        <v>152.26290827200128</v>
      </c>
      <c r="D83" s="286">
        <v>64.364342968573325</v>
      </c>
      <c r="E83" s="286">
        <f t="shared" si="7"/>
        <v>64.364342968573325</v>
      </c>
      <c r="F83" s="209" t="str">
        <f t="shared" si="2"/>
        <v/>
      </c>
      <c r="G83" t="str">
        <f t="shared" si="6"/>
        <v/>
      </c>
      <c r="H83" s="209" t="str">
        <f t="shared" si="4"/>
        <v/>
      </c>
      <c r="I83" s="210"/>
    </row>
    <row r="84" spans="1:9">
      <c r="A84" s="208">
        <v>37</v>
      </c>
      <c r="B84" s="287">
        <v>43258</v>
      </c>
      <c r="C84" s="286">
        <v>122.53201015199907</v>
      </c>
      <c r="D84" s="286">
        <v>64.364342968573325</v>
      </c>
      <c r="E84" s="286">
        <f t="shared" si="7"/>
        <v>64.364342968573325</v>
      </c>
      <c r="F84" s="209" t="str">
        <f t="shared" si="2"/>
        <v/>
      </c>
      <c r="G84" t="str">
        <f t="shared" si="6"/>
        <v/>
      </c>
      <c r="H84" s="209" t="str">
        <f t="shared" si="4"/>
        <v/>
      </c>
      <c r="I84" s="210"/>
    </row>
    <row r="85" spans="1:9">
      <c r="A85" s="208">
        <v>38</v>
      </c>
      <c r="B85" s="287">
        <v>43259</v>
      </c>
      <c r="C85" s="286">
        <v>155.96860897000076</v>
      </c>
      <c r="D85" s="286">
        <v>64.364342968573325</v>
      </c>
      <c r="E85" s="286">
        <f t="shared" si="7"/>
        <v>64.364342968573325</v>
      </c>
      <c r="F85" s="209" t="str">
        <f t="shared" si="2"/>
        <v/>
      </c>
      <c r="G85" t="str">
        <f t="shared" si="6"/>
        <v/>
      </c>
      <c r="H85" s="209" t="str">
        <f t="shared" si="4"/>
        <v/>
      </c>
      <c r="I85" s="210"/>
    </row>
    <row r="86" spans="1:9">
      <c r="A86" s="208">
        <v>39</v>
      </c>
      <c r="B86" s="287">
        <v>43260</v>
      </c>
      <c r="C86" s="286">
        <v>156.70038058999921</v>
      </c>
      <c r="D86" s="286">
        <v>64.364342968573325</v>
      </c>
      <c r="E86" s="286">
        <f t="shared" si="7"/>
        <v>64.364342968573325</v>
      </c>
      <c r="F86" s="209" t="str">
        <f t="shared" si="2"/>
        <v/>
      </c>
      <c r="G86" t="str">
        <f t="shared" si="6"/>
        <v/>
      </c>
      <c r="H86" s="209" t="str">
        <f t="shared" si="4"/>
        <v/>
      </c>
      <c r="I86" s="210"/>
    </row>
    <row r="87" spans="1:9">
      <c r="A87" s="208">
        <v>40</v>
      </c>
      <c r="B87" s="287">
        <v>43261</v>
      </c>
      <c r="C87" s="286">
        <v>160.59838424999964</v>
      </c>
      <c r="D87" s="286">
        <v>64.364342968573325</v>
      </c>
      <c r="E87" s="286">
        <f t="shared" si="7"/>
        <v>64.364342968573325</v>
      </c>
      <c r="F87" s="209" t="str">
        <f t="shared" si="2"/>
        <v/>
      </c>
      <c r="G87" t="str">
        <f t="shared" si="6"/>
        <v/>
      </c>
      <c r="H87" s="209" t="str">
        <f t="shared" si="4"/>
        <v/>
      </c>
      <c r="I87" s="210"/>
    </row>
    <row r="88" spans="1:9">
      <c r="A88" s="208">
        <v>41</v>
      </c>
      <c r="B88" s="287">
        <v>43262</v>
      </c>
      <c r="C88" s="286">
        <v>172.36232985200098</v>
      </c>
      <c r="D88" s="286">
        <v>64.364342968573325</v>
      </c>
      <c r="E88" s="286">
        <f t="shared" si="7"/>
        <v>64.364342968573325</v>
      </c>
      <c r="F88" s="209" t="str">
        <f t="shared" si="2"/>
        <v/>
      </c>
      <c r="G88" t="str">
        <f t="shared" si="6"/>
        <v/>
      </c>
      <c r="H88" s="209" t="str">
        <f t="shared" si="4"/>
        <v/>
      </c>
      <c r="I88" s="210"/>
    </row>
    <row r="89" spans="1:9">
      <c r="A89" s="208">
        <v>42</v>
      </c>
      <c r="B89" s="287">
        <v>43263</v>
      </c>
      <c r="C89" s="286">
        <v>141.86062300799989</v>
      </c>
      <c r="D89" s="286">
        <v>64.364342968573325</v>
      </c>
      <c r="E89" s="286">
        <f t="shared" si="7"/>
        <v>64.364342968573325</v>
      </c>
      <c r="F89" s="209" t="str">
        <f t="shared" si="2"/>
        <v/>
      </c>
      <c r="G89" t="str">
        <f t="shared" si="6"/>
        <v/>
      </c>
      <c r="H89" s="209" t="str">
        <f t="shared" si="4"/>
        <v/>
      </c>
      <c r="I89" s="210"/>
    </row>
    <row r="90" spans="1:9">
      <c r="A90" s="208">
        <v>43</v>
      </c>
      <c r="B90" s="287">
        <v>43264</v>
      </c>
      <c r="C90" s="286">
        <v>134.30981026200041</v>
      </c>
      <c r="D90" s="286">
        <v>64.364342968573325</v>
      </c>
      <c r="E90" s="286">
        <f t="shared" si="7"/>
        <v>64.364342968573325</v>
      </c>
      <c r="F90" s="209" t="str">
        <f t="shared" si="2"/>
        <v/>
      </c>
      <c r="G90" t="str">
        <f t="shared" si="6"/>
        <v/>
      </c>
      <c r="H90" s="209" t="str">
        <f t="shared" si="4"/>
        <v/>
      </c>
      <c r="I90" s="210"/>
    </row>
    <row r="91" spans="1:9">
      <c r="A91" s="208">
        <v>44</v>
      </c>
      <c r="B91" s="287">
        <v>43265</v>
      </c>
      <c r="C91" s="286">
        <v>154.84686982799877</v>
      </c>
      <c r="D91" s="286">
        <v>64.364342968573325</v>
      </c>
      <c r="E91" s="286">
        <f t="shared" si="7"/>
        <v>64.364342968573325</v>
      </c>
      <c r="F91" s="209" t="str">
        <f t="shared" si="2"/>
        <v/>
      </c>
      <c r="G91" t="str">
        <f t="shared" si="6"/>
        <v/>
      </c>
      <c r="H91" s="209" t="str">
        <f>IF(DAY(B91)=15,IF(MONTH(B91)=1,"E",IF(MONTH(B91)=2,"F",IF(MONTH(B91)=3,"M",IF(MONTH(B91)=4,"A",IF(MONTH(B91)=5,"M",IF(MONTH(B91)=6,"J",IF(MONTH(B91)=7,"J",IF(MONTH(B91)=8,"A",IF(MONTH(B91)=9,"S",IF(MONTH(B91)=10,"O",IF(MONTH(B91)=11,"N",IF(MONTH(B91)=12,"D","")))))))))))),"")</f>
        <v/>
      </c>
      <c r="I91" s="210"/>
    </row>
    <row r="92" spans="1:9">
      <c r="A92" s="208">
        <v>45</v>
      </c>
      <c r="B92" s="287">
        <v>43266</v>
      </c>
      <c r="C92" s="286">
        <v>126.11994040400162</v>
      </c>
      <c r="D92" s="286">
        <v>64.364342968573325</v>
      </c>
      <c r="E92" s="286">
        <f t="shared" si="7"/>
        <v>64.364342968573325</v>
      </c>
      <c r="F92" s="209" t="str">
        <f t="shared" si="2"/>
        <v/>
      </c>
      <c r="G92" t="str">
        <f t="shared" si="6"/>
        <v/>
      </c>
      <c r="H92" s="209" t="str">
        <f t="shared" si="4"/>
        <v>J</v>
      </c>
      <c r="I92" s="210">
        <f>IF(DAY(B92)=15,D92,"")</f>
        <v>64.364342968573325</v>
      </c>
    </row>
    <row r="93" spans="1:9">
      <c r="A93" s="208">
        <v>46</v>
      </c>
      <c r="B93" s="287">
        <v>43267</v>
      </c>
      <c r="C93" s="286">
        <v>134.16614112799948</v>
      </c>
      <c r="D93" s="286">
        <v>64.364342968573325</v>
      </c>
      <c r="E93" s="286">
        <f t="shared" si="7"/>
        <v>64.364342968573325</v>
      </c>
      <c r="F93" s="209" t="str">
        <f t="shared" si="2"/>
        <v/>
      </c>
      <c r="G93" t="str">
        <f t="shared" si="6"/>
        <v/>
      </c>
      <c r="H93" s="209" t="str">
        <f t="shared" si="4"/>
        <v/>
      </c>
      <c r="I93" s="210"/>
    </row>
    <row r="94" spans="1:9">
      <c r="A94" s="208">
        <v>47</v>
      </c>
      <c r="B94" s="287">
        <v>43268</v>
      </c>
      <c r="C94" s="286">
        <v>101.77368865599892</v>
      </c>
      <c r="D94" s="286">
        <v>64.364342968573325</v>
      </c>
      <c r="E94" s="286">
        <f t="shared" si="7"/>
        <v>64.364342968573325</v>
      </c>
      <c r="F94" s="209" t="str">
        <f t="shared" si="2"/>
        <v/>
      </c>
      <c r="G94" t="str">
        <f t="shared" si="6"/>
        <v/>
      </c>
      <c r="H94" s="209" t="str">
        <f t="shared" si="4"/>
        <v/>
      </c>
      <c r="I94" s="210"/>
    </row>
    <row r="95" spans="1:9">
      <c r="A95" s="208">
        <v>48</v>
      </c>
      <c r="B95" s="287">
        <v>43269</v>
      </c>
      <c r="C95" s="286">
        <v>131.88725680799996</v>
      </c>
      <c r="D95" s="286">
        <v>64.364342968573325</v>
      </c>
      <c r="E95" s="286">
        <f t="shared" si="7"/>
        <v>64.364342968573325</v>
      </c>
      <c r="F95" s="209" t="str">
        <f t="shared" si="2"/>
        <v/>
      </c>
      <c r="G95" t="str">
        <f t="shared" si="6"/>
        <v/>
      </c>
      <c r="H95" s="209" t="str">
        <f t="shared" si="4"/>
        <v/>
      </c>
      <c r="I95" s="210"/>
    </row>
    <row r="96" spans="1:9">
      <c r="A96" s="208">
        <v>49</v>
      </c>
      <c r="B96" s="287">
        <v>43270</v>
      </c>
      <c r="C96" s="286">
        <v>94.370074128000383</v>
      </c>
      <c r="D96" s="286">
        <v>64.364342968573325</v>
      </c>
      <c r="E96" s="286">
        <f t="shared" si="7"/>
        <v>64.364342968573325</v>
      </c>
      <c r="F96" s="209" t="str">
        <f t="shared" si="2"/>
        <v/>
      </c>
      <c r="G96" t="str">
        <f t="shared" si="6"/>
        <v/>
      </c>
      <c r="H96" s="209" t="str">
        <f t="shared" si="4"/>
        <v/>
      </c>
      <c r="I96" s="210"/>
    </row>
    <row r="97" spans="1:9">
      <c r="A97" s="208">
        <v>50</v>
      </c>
      <c r="B97" s="287">
        <v>43271</v>
      </c>
      <c r="C97" s="286">
        <v>98.643268891999753</v>
      </c>
      <c r="D97" s="286">
        <v>64.364342968573325</v>
      </c>
      <c r="E97" s="286">
        <f t="shared" si="7"/>
        <v>64.364342968573325</v>
      </c>
      <c r="F97" s="209" t="str">
        <f t="shared" si="2"/>
        <v/>
      </c>
      <c r="G97" t="str">
        <f t="shared" si="6"/>
        <v/>
      </c>
      <c r="H97" s="209" t="str">
        <f t="shared" si="4"/>
        <v/>
      </c>
      <c r="I97" s="210"/>
    </row>
    <row r="98" spans="1:9">
      <c r="A98" s="208">
        <v>51</v>
      </c>
      <c r="B98" s="287">
        <v>43272</v>
      </c>
      <c r="C98" s="286">
        <v>94.469394864000989</v>
      </c>
      <c r="D98" s="286">
        <v>64.364342968573325</v>
      </c>
      <c r="E98" s="286">
        <f t="shared" si="7"/>
        <v>64.364342968573325</v>
      </c>
      <c r="F98" s="209" t="str">
        <f t="shared" si="2"/>
        <v/>
      </c>
      <c r="G98" t="str">
        <f t="shared" si="6"/>
        <v/>
      </c>
      <c r="H98" s="209" t="str">
        <f t="shared" si="4"/>
        <v/>
      </c>
      <c r="I98" s="210"/>
    </row>
    <row r="99" spans="1:9">
      <c r="A99" s="208">
        <v>52</v>
      </c>
      <c r="B99" s="287">
        <v>43273</v>
      </c>
      <c r="C99" s="286">
        <v>97.863587735998834</v>
      </c>
      <c r="D99" s="286">
        <v>64.364342968573325</v>
      </c>
      <c r="E99" s="286">
        <f t="shared" si="7"/>
        <v>64.364342968573325</v>
      </c>
      <c r="F99" s="209" t="str">
        <f t="shared" si="2"/>
        <v/>
      </c>
      <c r="G99" t="str">
        <f t="shared" si="6"/>
        <v/>
      </c>
      <c r="H99" s="209" t="str">
        <f t="shared" si="4"/>
        <v/>
      </c>
      <c r="I99" s="210"/>
    </row>
    <row r="100" spans="1:9">
      <c r="A100" s="208">
        <v>53</v>
      </c>
      <c r="B100" s="287">
        <v>43274</v>
      </c>
      <c r="C100" s="286">
        <v>70.112905008001448</v>
      </c>
      <c r="D100" s="286">
        <v>64.364342968573325</v>
      </c>
      <c r="E100" s="286">
        <f t="shared" si="7"/>
        <v>64.364342968573325</v>
      </c>
      <c r="F100" s="209" t="str">
        <f t="shared" si="2"/>
        <v/>
      </c>
      <c r="G100" t="str">
        <f t="shared" si="6"/>
        <v/>
      </c>
      <c r="H100" s="209" t="str">
        <f t="shared" si="4"/>
        <v/>
      </c>
      <c r="I100" s="210"/>
    </row>
    <row r="101" spans="1:9">
      <c r="A101" s="208">
        <v>54</v>
      </c>
      <c r="B101" s="287">
        <v>43275</v>
      </c>
      <c r="C101" s="286">
        <v>80.629059501998753</v>
      </c>
      <c r="D101" s="286">
        <v>64.364342968573325</v>
      </c>
      <c r="E101" s="286">
        <f t="shared" si="7"/>
        <v>64.364342968573325</v>
      </c>
      <c r="F101" s="209" t="str">
        <f t="shared" si="2"/>
        <v/>
      </c>
      <c r="G101" t="str">
        <f t="shared" si="6"/>
        <v/>
      </c>
      <c r="H101" s="209" t="str">
        <f t="shared" si="4"/>
        <v/>
      </c>
      <c r="I101" s="210"/>
    </row>
    <row r="102" spans="1:9">
      <c r="A102" s="208">
        <v>55</v>
      </c>
      <c r="B102" s="287">
        <v>43276</v>
      </c>
      <c r="C102" s="286">
        <v>99.260723599999821</v>
      </c>
      <c r="D102" s="286">
        <v>64.364342968573325</v>
      </c>
      <c r="E102" s="286">
        <f t="shared" si="7"/>
        <v>64.364342968573325</v>
      </c>
      <c r="F102" s="209" t="str">
        <f t="shared" si="2"/>
        <v/>
      </c>
      <c r="G102" t="str">
        <f t="shared" si="6"/>
        <v/>
      </c>
      <c r="H102" s="209" t="str">
        <f t="shared" si="4"/>
        <v/>
      </c>
      <c r="I102" s="210"/>
    </row>
    <row r="103" spans="1:9">
      <c r="A103" s="208">
        <v>56</v>
      </c>
      <c r="B103" s="287">
        <v>43277</v>
      </c>
      <c r="C103" s="286">
        <v>80.488984246000967</v>
      </c>
      <c r="D103" s="286">
        <v>64.364342968573325</v>
      </c>
      <c r="E103" s="286">
        <f t="shared" si="7"/>
        <v>64.364342968573325</v>
      </c>
      <c r="F103" s="209" t="str">
        <f t="shared" si="2"/>
        <v/>
      </c>
      <c r="G103" t="str">
        <f t="shared" si="6"/>
        <v/>
      </c>
      <c r="H103" s="209" t="str">
        <f t="shared" si="4"/>
        <v/>
      </c>
      <c r="I103" s="210"/>
    </row>
    <row r="104" spans="1:9">
      <c r="A104" s="208">
        <v>57</v>
      </c>
      <c r="B104" s="287">
        <v>43278</v>
      </c>
      <c r="C104" s="286">
        <v>70.639832656000195</v>
      </c>
      <c r="D104" s="286">
        <v>64.364342968573325</v>
      </c>
      <c r="E104" s="286">
        <f t="shared" si="7"/>
        <v>64.364342968573325</v>
      </c>
      <c r="F104" s="209" t="str">
        <f t="shared" si="2"/>
        <v/>
      </c>
      <c r="G104" t="str">
        <f t="shared" si="6"/>
        <v/>
      </c>
      <c r="H104" s="209" t="str">
        <f t="shared" si="4"/>
        <v/>
      </c>
      <c r="I104" s="210"/>
    </row>
    <row r="105" spans="1:9">
      <c r="A105" s="208">
        <v>58</v>
      </c>
      <c r="B105" s="287">
        <v>43279</v>
      </c>
      <c r="C105" s="286">
        <v>76.723105204000333</v>
      </c>
      <c r="D105" s="286">
        <v>64.364342968573325</v>
      </c>
      <c r="E105" s="286">
        <f t="shared" si="7"/>
        <v>64.364342968573325</v>
      </c>
      <c r="F105" s="209" t="str">
        <f t="shared" si="2"/>
        <v/>
      </c>
      <c r="G105" t="str">
        <f t="shared" si="6"/>
        <v/>
      </c>
      <c r="H105" s="209" t="str">
        <f t="shared" si="4"/>
        <v/>
      </c>
      <c r="I105" s="210"/>
    </row>
    <row r="106" spans="1:9">
      <c r="A106" s="208">
        <v>59</v>
      </c>
      <c r="B106" s="287">
        <v>43280</v>
      </c>
      <c r="C106" s="286">
        <v>84.375995497999099</v>
      </c>
      <c r="D106" s="286">
        <v>64.364342968573325</v>
      </c>
      <c r="E106" s="286">
        <f t="shared" si="7"/>
        <v>64.364342968573325</v>
      </c>
      <c r="F106" s="209" t="str">
        <f t="shared" si="2"/>
        <v/>
      </c>
      <c r="G106" t="str">
        <f t="shared" si="6"/>
        <v/>
      </c>
      <c r="H106" s="209" t="str">
        <f t="shared" si="4"/>
        <v/>
      </c>
      <c r="I106" s="210"/>
    </row>
    <row r="107" spans="1:9">
      <c r="A107" s="208">
        <v>60</v>
      </c>
      <c r="B107" s="287">
        <v>43281</v>
      </c>
      <c r="C107" s="286">
        <v>94.439170259999344</v>
      </c>
      <c r="D107" s="286">
        <v>64.364342968573325</v>
      </c>
      <c r="E107" s="286">
        <f t="shared" si="7"/>
        <v>64.364342968573325</v>
      </c>
      <c r="F107" s="209" t="str">
        <f t="shared" si="2"/>
        <v/>
      </c>
      <c r="G107" t="str">
        <f t="shared" si="6"/>
        <v/>
      </c>
      <c r="H107" s="209" t="str">
        <f t="shared" si="4"/>
        <v/>
      </c>
      <c r="I107" s="210"/>
    </row>
    <row r="108" spans="1:9">
      <c r="A108" s="208">
        <v>61</v>
      </c>
      <c r="B108" s="287">
        <v>43282</v>
      </c>
      <c r="C108" s="286">
        <v>83.442903070001222</v>
      </c>
      <c r="D108" s="286">
        <v>28.016997662909688</v>
      </c>
      <c r="E108" s="286">
        <f t="shared" si="7"/>
        <v>28.016997662909688</v>
      </c>
      <c r="F108" s="209">
        <f t="shared" si="2"/>
        <v>600</v>
      </c>
      <c r="G108" t="str">
        <f t="shared" si="6"/>
        <v/>
      </c>
      <c r="H108" s="209" t="str">
        <f t="shared" si="4"/>
        <v/>
      </c>
      <c r="I108" s="210"/>
    </row>
    <row r="109" spans="1:9">
      <c r="A109" s="208">
        <v>62</v>
      </c>
      <c r="B109" s="287">
        <v>43283</v>
      </c>
      <c r="C109" s="286">
        <v>87.552219355998915</v>
      </c>
      <c r="D109" s="286">
        <v>28.016997662909688</v>
      </c>
      <c r="E109" s="286">
        <f t="shared" si="7"/>
        <v>28.016997662909688</v>
      </c>
      <c r="F109" s="209" t="str">
        <f t="shared" si="2"/>
        <v/>
      </c>
      <c r="G109" t="str">
        <f t="shared" si="6"/>
        <v/>
      </c>
      <c r="H109" s="209" t="str">
        <f t="shared" si="4"/>
        <v/>
      </c>
      <c r="I109" s="210"/>
    </row>
    <row r="110" spans="1:9">
      <c r="A110" s="208">
        <v>63</v>
      </c>
      <c r="B110" s="287">
        <v>43284</v>
      </c>
      <c r="C110" s="286">
        <v>84.88066473200044</v>
      </c>
      <c r="D110" s="286">
        <v>28.016997662909688</v>
      </c>
      <c r="E110" s="286">
        <f t="shared" si="7"/>
        <v>28.016997662909688</v>
      </c>
      <c r="F110" s="209" t="str">
        <f t="shared" si="2"/>
        <v/>
      </c>
      <c r="G110" t="str">
        <f t="shared" si="6"/>
        <v/>
      </c>
      <c r="H110" s="209" t="str">
        <f t="shared" si="4"/>
        <v/>
      </c>
      <c r="I110" s="210"/>
    </row>
    <row r="111" spans="1:9">
      <c r="A111" s="208">
        <v>64</v>
      </c>
      <c r="B111" s="287">
        <v>43285</v>
      </c>
      <c r="C111" s="286">
        <v>85.820354398000092</v>
      </c>
      <c r="D111" s="286">
        <v>28.016997662909688</v>
      </c>
      <c r="E111" s="286">
        <f t="shared" ref="E111:E174" si="8">IF(C111&lt;D111,C111,D111)</f>
        <v>28.016997662909688</v>
      </c>
      <c r="F111" s="209" t="str">
        <f t="shared" ref="F111:F174" si="9">IF(DAY(B111)=1,600,"")</f>
        <v/>
      </c>
      <c r="G111" t="str">
        <f t="shared" si="6"/>
        <v/>
      </c>
      <c r="H111" s="209" t="str">
        <f t="shared" ref="H111:H174" si="10">IF(DAY(B111)=15,IF(MONTH(B111)=1,"E",IF(MONTH(B111)=2,"F",IF(MONTH(B111)=3,"M",IF(MONTH(B111)=4,"A",IF(MONTH(B111)=5,"M",IF(MONTH(B111)=6,"J",IF(MONTH(B111)=7,"J",IF(MONTH(B111)=8,"A",IF(MONTH(B111)=9,"S",IF(MONTH(B111)=10,"O",IF(MONTH(B111)=11,"N",IF(MONTH(B111)=12,"D","")))))))))))),"")</f>
        <v/>
      </c>
      <c r="I111" s="210"/>
    </row>
    <row r="112" spans="1:9">
      <c r="A112" s="208">
        <v>65</v>
      </c>
      <c r="B112" s="287">
        <v>43286</v>
      </c>
      <c r="C112" s="286">
        <v>69.123795566000467</v>
      </c>
      <c r="D112" s="286">
        <v>28.016997662909688</v>
      </c>
      <c r="E112" s="286">
        <f t="shared" si="8"/>
        <v>28.016997662909688</v>
      </c>
      <c r="F112" s="209" t="str">
        <f t="shared" si="9"/>
        <v/>
      </c>
      <c r="G112" t="str">
        <f t="shared" si="6"/>
        <v/>
      </c>
      <c r="H112" s="209" t="str">
        <f t="shared" si="10"/>
        <v/>
      </c>
      <c r="I112" s="210"/>
    </row>
    <row r="113" spans="1:9">
      <c r="A113" s="208">
        <v>66</v>
      </c>
      <c r="B113" s="287">
        <v>43287</v>
      </c>
      <c r="C113" s="286">
        <v>83.784133238000351</v>
      </c>
      <c r="D113" s="286">
        <v>28.016997662909688</v>
      </c>
      <c r="E113" s="286">
        <f t="shared" si="8"/>
        <v>28.016997662909688</v>
      </c>
      <c r="F113" s="209" t="str">
        <f t="shared" si="9"/>
        <v/>
      </c>
      <c r="G113" t="str">
        <f t="shared" ref="G113:G176" si="11">IF(MONTH(B113)=1,IF(DAY(B113)=1,YEAR(B113),""),"")</f>
        <v/>
      </c>
      <c r="H113" s="209" t="str">
        <f t="shared" si="10"/>
        <v/>
      </c>
      <c r="I113" s="210"/>
    </row>
    <row r="114" spans="1:9">
      <c r="A114" s="208">
        <v>67</v>
      </c>
      <c r="B114" s="287">
        <v>43288</v>
      </c>
      <c r="C114" s="286">
        <v>62.529769319999858</v>
      </c>
      <c r="D114" s="286">
        <v>28.016997662909688</v>
      </c>
      <c r="E114" s="286">
        <f t="shared" si="8"/>
        <v>28.016997662909688</v>
      </c>
      <c r="F114" s="209" t="str">
        <f t="shared" si="9"/>
        <v/>
      </c>
      <c r="G114" t="str">
        <f t="shared" si="11"/>
        <v/>
      </c>
      <c r="H114" s="209" t="str">
        <f t="shared" si="10"/>
        <v/>
      </c>
      <c r="I114" s="210"/>
    </row>
    <row r="115" spans="1:9">
      <c r="A115" s="208">
        <v>68</v>
      </c>
      <c r="B115" s="287">
        <v>43289</v>
      </c>
      <c r="C115" s="286">
        <v>45.655510867999546</v>
      </c>
      <c r="D115" s="286">
        <v>28.016997662909688</v>
      </c>
      <c r="E115" s="286">
        <f t="shared" si="8"/>
        <v>28.016997662909688</v>
      </c>
      <c r="F115" s="209" t="str">
        <f t="shared" si="9"/>
        <v/>
      </c>
      <c r="G115" t="str">
        <f t="shared" si="11"/>
        <v/>
      </c>
      <c r="H115" s="209" t="str">
        <f t="shared" si="10"/>
        <v/>
      </c>
      <c r="I115" s="210"/>
    </row>
    <row r="116" spans="1:9">
      <c r="A116" s="208">
        <v>69</v>
      </c>
      <c r="B116" s="287">
        <v>43290</v>
      </c>
      <c r="C116" s="286">
        <v>73.347079030000401</v>
      </c>
      <c r="D116" s="286">
        <v>28.016997662909688</v>
      </c>
      <c r="E116" s="286">
        <f t="shared" si="8"/>
        <v>28.016997662909688</v>
      </c>
      <c r="F116" s="209" t="str">
        <f t="shared" si="9"/>
        <v/>
      </c>
      <c r="G116" t="str">
        <f t="shared" si="11"/>
        <v/>
      </c>
      <c r="H116" s="209" t="str">
        <f t="shared" si="10"/>
        <v/>
      </c>
      <c r="I116" s="210"/>
    </row>
    <row r="117" spans="1:9">
      <c r="A117" s="208">
        <v>70</v>
      </c>
      <c r="B117" s="287">
        <v>43291</v>
      </c>
      <c r="C117" s="286">
        <v>71.813322876000214</v>
      </c>
      <c r="D117" s="286">
        <v>28.016997662909688</v>
      </c>
      <c r="E117" s="286">
        <f t="shared" si="8"/>
        <v>28.016997662909688</v>
      </c>
      <c r="F117" s="209" t="str">
        <f t="shared" si="9"/>
        <v/>
      </c>
      <c r="G117" t="str">
        <f t="shared" si="11"/>
        <v/>
      </c>
      <c r="H117" s="209" t="str">
        <f t="shared" si="10"/>
        <v/>
      </c>
      <c r="I117" s="210"/>
    </row>
    <row r="118" spans="1:9">
      <c r="A118" s="208">
        <v>71</v>
      </c>
      <c r="B118" s="287">
        <v>43292</v>
      </c>
      <c r="C118" s="286">
        <v>57.828826144000296</v>
      </c>
      <c r="D118" s="286">
        <v>28.016997662909688</v>
      </c>
      <c r="E118" s="286">
        <f t="shared" si="8"/>
        <v>28.016997662909688</v>
      </c>
      <c r="F118" s="209" t="str">
        <f t="shared" si="9"/>
        <v/>
      </c>
      <c r="G118" t="str">
        <f t="shared" si="11"/>
        <v/>
      </c>
      <c r="H118" s="209" t="str">
        <f t="shared" si="10"/>
        <v/>
      </c>
      <c r="I118" s="210"/>
    </row>
    <row r="119" spans="1:9">
      <c r="A119" s="208">
        <v>72</v>
      </c>
      <c r="B119" s="287">
        <v>43293</v>
      </c>
      <c r="C119" s="286">
        <v>67.78115290999979</v>
      </c>
      <c r="D119" s="286">
        <v>28.016997662909688</v>
      </c>
      <c r="E119" s="286">
        <f t="shared" si="8"/>
        <v>28.016997662909688</v>
      </c>
      <c r="F119" s="209" t="str">
        <f t="shared" si="9"/>
        <v/>
      </c>
      <c r="G119" t="str">
        <f t="shared" si="11"/>
        <v/>
      </c>
      <c r="H119" s="209" t="str">
        <f t="shared" si="10"/>
        <v/>
      </c>
      <c r="I119" s="210"/>
    </row>
    <row r="120" spans="1:9">
      <c r="A120" s="208">
        <v>73</v>
      </c>
      <c r="B120" s="287">
        <v>43294</v>
      </c>
      <c r="C120" s="286">
        <v>37.368353595998762</v>
      </c>
      <c r="D120" s="286">
        <v>28.016997662909688</v>
      </c>
      <c r="E120" s="286">
        <f t="shared" si="8"/>
        <v>28.016997662909688</v>
      </c>
      <c r="F120" s="209" t="str">
        <f t="shared" si="9"/>
        <v/>
      </c>
      <c r="G120" t="str">
        <f t="shared" si="11"/>
        <v/>
      </c>
      <c r="H120" s="209" t="str">
        <f t="shared" si="10"/>
        <v/>
      </c>
      <c r="I120" s="210"/>
    </row>
    <row r="121" spans="1:9">
      <c r="A121" s="208">
        <v>74</v>
      </c>
      <c r="B121" s="287">
        <v>43295</v>
      </c>
      <c r="C121" s="286">
        <v>22.442121530000588</v>
      </c>
      <c r="D121" s="286">
        <v>28.016997662909688</v>
      </c>
      <c r="E121" s="286">
        <f t="shared" si="8"/>
        <v>22.442121530000588</v>
      </c>
      <c r="F121" s="209" t="str">
        <f t="shared" si="9"/>
        <v/>
      </c>
      <c r="G121" t="str">
        <f t="shared" si="11"/>
        <v/>
      </c>
      <c r="H121" s="209" t="str">
        <f t="shared" si="10"/>
        <v/>
      </c>
      <c r="I121" s="210"/>
    </row>
    <row r="122" spans="1:9">
      <c r="A122" s="208">
        <v>75</v>
      </c>
      <c r="B122" s="287">
        <v>43296</v>
      </c>
      <c r="C122" s="286">
        <v>6.4768478000008471</v>
      </c>
      <c r="D122" s="286">
        <v>28.016997662909688</v>
      </c>
      <c r="E122" s="286">
        <f t="shared" si="8"/>
        <v>6.4768478000008471</v>
      </c>
      <c r="F122" s="209" t="str">
        <f t="shared" si="9"/>
        <v/>
      </c>
      <c r="G122" t="str">
        <f t="shared" si="11"/>
        <v/>
      </c>
      <c r="H122" s="209" t="str">
        <f>IF(DAY(B122)=15,IF(MONTH(B122)=1,"E",IF(MONTH(B122)=2,"F",IF(MONTH(B122)=3,"M",IF(MONTH(B122)=4,"A",IF(MONTH(B122)=5,"M",IF(MONTH(B122)=6,"J",IF(MONTH(B122)=7,"J",IF(MONTH(B122)=8,"A",IF(MONTH(B122)=9,"S",IF(MONTH(B122)=10,"O",IF(MONTH(B122)=11,"N",IF(MONTH(B122)=12,"D","")))))))))))),"")</f>
        <v>J</v>
      </c>
      <c r="I122" s="210">
        <f>IF(DAY(B122)=15,D122,"")</f>
        <v>28.016997662909688</v>
      </c>
    </row>
    <row r="123" spans="1:9">
      <c r="A123" s="208">
        <v>76</v>
      </c>
      <c r="B123" s="287">
        <v>43297</v>
      </c>
      <c r="C123" s="286">
        <v>7.1221750679984108</v>
      </c>
      <c r="D123" s="286">
        <v>28.016997662909688</v>
      </c>
      <c r="E123" s="286">
        <f t="shared" si="8"/>
        <v>7.1221750679984108</v>
      </c>
      <c r="F123" s="209" t="str">
        <f t="shared" si="9"/>
        <v/>
      </c>
      <c r="G123" t="str">
        <f t="shared" si="11"/>
        <v/>
      </c>
      <c r="H123" s="209" t="str">
        <f t="shared" si="10"/>
        <v/>
      </c>
      <c r="I123" s="210"/>
    </row>
    <row r="124" spans="1:9">
      <c r="A124" s="208">
        <v>77</v>
      </c>
      <c r="B124" s="287">
        <v>43298</v>
      </c>
      <c r="C124" s="286">
        <v>5.5775102060000501</v>
      </c>
      <c r="D124" s="286">
        <v>28.016997662909688</v>
      </c>
      <c r="E124" s="286">
        <f t="shared" si="8"/>
        <v>5.5775102060000501</v>
      </c>
      <c r="F124" s="209" t="str">
        <f t="shared" si="9"/>
        <v/>
      </c>
      <c r="G124" t="str">
        <f t="shared" si="11"/>
        <v/>
      </c>
      <c r="H124" s="209" t="str">
        <f t="shared" si="10"/>
        <v/>
      </c>
      <c r="I124" s="210"/>
    </row>
    <row r="125" spans="1:9">
      <c r="A125" s="208">
        <v>78</v>
      </c>
      <c r="B125" s="287">
        <v>43299</v>
      </c>
      <c r="C125" s="286">
        <v>6.9436143500001055</v>
      </c>
      <c r="D125" s="286">
        <v>28.016997662909688</v>
      </c>
      <c r="E125" s="286">
        <f t="shared" si="8"/>
        <v>6.9436143500001055</v>
      </c>
      <c r="F125" s="209" t="str">
        <f t="shared" si="9"/>
        <v/>
      </c>
      <c r="G125" t="str">
        <f t="shared" si="11"/>
        <v/>
      </c>
      <c r="H125" s="209" t="str">
        <f t="shared" si="10"/>
        <v/>
      </c>
      <c r="I125" s="210"/>
    </row>
    <row r="126" spans="1:9">
      <c r="A126" s="208">
        <v>79</v>
      </c>
      <c r="B126" s="287">
        <v>43300</v>
      </c>
      <c r="C126" s="286">
        <v>8.0428851500002061</v>
      </c>
      <c r="D126" s="286">
        <v>28.016997662909688</v>
      </c>
      <c r="E126" s="286">
        <f t="shared" si="8"/>
        <v>8.0428851500002061</v>
      </c>
      <c r="F126" s="209" t="str">
        <f t="shared" si="9"/>
        <v/>
      </c>
      <c r="G126" t="str">
        <f t="shared" si="11"/>
        <v/>
      </c>
      <c r="H126" s="209" t="str">
        <f t="shared" si="10"/>
        <v/>
      </c>
      <c r="I126" s="210"/>
    </row>
    <row r="127" spans="1:9">
      <c r="A127" s="208">
        <v>80</v>
      </c>
      <c r="B127" s="287">
        <v>43301</v>
      </c>
      <c r="C127" s="286">
        <v>5.3483192739994845</v>
      </c>
      <c r="D127" s="286">
        <v>28.016997662909688</v>
      </c>
      <c r="E127" s="286">
        <f t="shared" si="8"/>
        <v>5.3483192739994845</v>
      </c>
      <c r="F127" s="209" t="str">
        <f t="shared" si="9"/>
        <v/>
      </c>
      <c r="G127" t="str">
        <f t="shared" si="11"/>
        <v/>
      </c>
      <c r="H127" s="209" t="str">
        <f t="shared" si="10"/>
        <v/>
      </c>
      <c r="I127" s="210"/>
    </row>
    <row r="128" spans="1:9">
      <c r="A128" s="208">
        <v>81</v>
      </c>
      <c r="B128" s="287">
        <v>43302</v>
      </c>
      <c r="C128" s="286">
        <v>4.3246602700016812</v>
      </c>
      <c r="D128" s="286">
        <v>28.016997662909688</v>
      </c>
      <c r="E128" s="286">
        <f t="shared" si="8"/>
        <v>4.3246602700016812</v>
      </c>
      <c r="F128" s="209" t="str">
        <f t="shared" si="9"/>
        <v/>
      </c>
      <c r="G128" t="str">
        <f t="shared" si="11"/>
        <v/>
      </c>
      <c r="H128" s="209" t="str">
        <f t="shared" si="10"/>
        <v/>
      </c>
      <c r="I128" s="210"/>
    </row>
    <row r="129" spans="1:9">
      <c r="A129" s="208">
        <v>82</v>
      </c>
      <c r="B129" s="287">
        <v>43303</v>
      </c>
      <c r="C129" s="286">
        <v>3.1530496419999401</v>
      </c>
      <c r="D129" s="286">
        <v>28.016997662909688</v>
      </c>
      <c r="E129" s="286">
        <f t="shared" si="8"/>
        <v>3.1530496419999401</v>
      </c>
      <c r="F129" s="209" t="str">
        <f t="shared" si="9"/>
        <v/>
      </c>
      <c r="G129" t="str">
        <f t="shared" si="11"/>
        <v/>
      </c>
      <c r="H129" s="209" t="str">
        <f t="shared" si="10"/>
        <v/>
      </c>
      <c r="I129" s="210"/>
    </row>
    <row r="130" spans="1:9">
      <c r="A130" s="208">
        <v>83</v>
      </c>
      <c r="B130" s="287">
        <v>43304</v>
      </c>
      <c r="C130" s="286">
        <v>61.288159533999846</v>
      </c>
      <c r="D130" s="286">
        <v>28.016997662909688</v>
      </c>
      <c r="E130" s="286">
        <f t="shared" si="8"/>
        <v>28.016997662909688</v>
      </c>
      <c r="F130" s="209" t="str">
        <f t="shared" si="9"/>
        <v/>
      </c>
      <c r="G130" t="str">
        <f t="shared" si="11"/>
        <v/>
      </c>
      <c r="H130" s="209" t="str">
        <f t="shared" si="10"/>
        <v/>
      </c>
      <c r="I130" s="210"/>
    </row>
    <row r="131" spans="1:9">
      <c r="A131" s="208">
        <v>84</v>
      </c>
      <c r="B131" s="287">
        <v>43305</v>
      </c>
      <c r="C131" s="286">
        <v>54.448891888000247</v>
      </c>
      <c r="D131" s="286">
        <v>28.016997662909688</v>
      </c>
      <c r="E131" s="286">
        <f t="shared" si="8"/>
        <v>28.016997662909688</v>
      </c>
      <c r="F131" s="209" t="str">
        <f t="shared" si="9"/>
        <v/>
      </c>
      <c r="G131" t="str">
        <f t="shared" si="11"/>
        <v/>
      </c>
      <c r="H131" s="209" t="str">
        <f t="shared" si="10"/>
        <v/>
      </c>
      <c r="I131" s="210"/>
    </row>
    <row r="132" spans="1:9">
      <c r="A132" s="208">
        <v>85</v>
      </c>
      <c r="B132" s="287">
        <v>43306</v>
      </c>
      <c r="C132" s="286">
        <v>48.740762289998735</v>
      </c>
      <c r="D132" s="286">
        <v>28.016997662909688</v>
      </c>
      <c r="E132" s="286">
        <f t="shared" si="8"/>
        <v>28.016997662909688</v>
      </c>
      <c r="F132" s="209" t="str">
        <f t="shared" si="9"/>
        <v/>
      </c>
      <c r="G132" t="str">
        <f t="shared" si="11"/>
        <v/>
      </c>
      <c r="H132" s="209" t="str">
        <f t="shared" si="10"/>
        <v/>
      </c>
      <c r="I132" s="210"/>
    </row>
    <row r="133" spans="1:9">
      <c r="A133" s="208">
        <v>86</v>
      </c>
      <c r="B133" s="287">
        <v>43307</v>
      </c>
      <c r="C133" s="286">
        <v>48.222570548000483</v>
      </c>
      <c r="D133" s="286">
        <v>28.016997662909688</v>
      </c>
      <c r="E133" s="286">
        <f t="shared" si="8"/>
        <v>28.016997662909688</v>
      </c>
      <c r="F133" s="209" t="str">
        <f t="shared" si="9"/>
        <v/>
      </c>
      <c r="G133" t="str">
        <f t="shared" si="11"/>
        <v/>
      </c>
      <c r="H133" s="209" t="str">
        <f t="shared" si="10"/>
        <v/>
      </c>
      <c r="I133" s="210"/>
    </row>
    <row r="134" spans="1:9">
      <c r="A134" s="208">
        <v>87</v>
      </c>
      <c r="B134" s="287">
        <v>43308</v>
      </c>
      <c r="C134" s="286">
        <v>48.665647313999173</v>
      </c>
      <c r="D134" s="286">
        <v>28.016997662909688</v>
      </c>
      <c r="E134" s="286">
        <f t="shared" si="8"/>
        <v>28.016997662909688</v>
      </c>
      <c r="F134" s="209" t="str">
        <f t="shared" si="9"/>
        <v/>
      </c>
      <c r="G134" t="str">
        <f t="shared" si="11"/>
        <v/>
      </c>
      <c r="H134" s="209" t="str">
        <f t="shared" si="10"/>
        <v/>
      </c>
      <c r="I134" s="210"/>
    </row>
    <row r="135" spans="1:9">
      <c r="A135" s="208">
        <v>88</v>
      </c>
      <c r="B135" s="287">
        <v>43309</v>
      </c>
      <c r="C135" s="286">
        <v>41.122686298001703</v>
      </c>
      <c r="D135" s="286">
        <v>28.016997662909688</v>
      </c>
      <c r="E135" s="286">
        <f t="shared" si="8"/>
        <v>28.016997662909688</v>
      </c>
      <c r="F135" s="209" t="str">
        <f t="shared" si="9"/>
        <v/>
      </c>
      <c r="G135" t="str">
        <f t="shared" si="11"/>
        <v/>
      </c>
      <c r="H135" s="209" t="str">
        <f t="shared" si="10"/>
        <v/>
      </c>
      <c r="I135" s="210"/>
    </row>
    <row r="136" spans="1:9">
      <c r="A136" s="208">
        <v>89</v>
      </c>
      <c r="B136" s="287">
        <v>43310</v>
      </c>
      <c r="C136" s="286">
        <v>36.724430007999224</v>
      </c>
      <c r="D136" s="286">
        <v>28.016997662909688</v>
      </c>
      <c r="E136" s="286">
        <f t="shared" si="8"/>
        <v>28.016997662909688</v>
      </c>
      <c r="F136" s="209" t="str">
        <f t="shared" si="9"/>
        <v/>
      </c>
      <c r="G136" t="str">
        <f t="shared" si="11"/>
        <v/>
      </c>
      <c r="H136" s="209" t="str">
        <f t="shared" si="10"/>
        <v/>
      </c>
      <c r="I136" s="210"/>
    </row>
    <row r="137" spans="1:9">
      <c r="A137" s="208">
        <v>90</v>
      </c>
      <c r="B137" s="287">
        <v>43311</v>
      </c>
      <c r="C137" s="286">
        <v>43.001909232000386</v>
      </c>
      <c r="D137" s="286">
        <v>28.016997662909688</v>
      </c>
      <c r="E137" s="286">
        <f t="shared" si="8"/>
        <v>28.016997662909688</v>
      </c>
      <c r="F137" s="209" t="str">
        <f t="shared" si="9"/>
        <v/>
      </c>
      <c r="G137" t="str">
        <f t="shared" si="11"/>
        <v/>
      </c>
      <c r="H137" s="209" t="str">
        <f t="shared" si="10"/>
        <v/>
      </c>
      <c r="I137" s="210"/>
    </row>
    <row r="138" spans="1:9">
      <c r="A138" s="208">
        <v>91</v>
      </c>
      <c r="B138" s="287">
        <v>43312</v>
      </c>
      <c r="C138" s="286">
        <v>34.720002079999318</v>
      </c>
      <c r="D138" s="286">
        <v>28.016997662909688</v>
      </c>
      <c r="E138" s="286">
        <f t="shared" si="8"/>
        <v>28.016997662909688</v>
      </c>
      <c r="F138" s="209" t="str">
        <f t="shared" si="9"/>
        <v/>
      </c>
      <c r="G138" t="str">
        <f t="shared" si="11"/>
        <v/>
      </c>
      <c r="H138" s="209" t="str">
        <f t="shared" si="10"/>
        <v/>
      </c>
      <c r="I138" s="210"/>
    </row>
    <row r="139" spans="1:9">
      <c r="A139" s="208">
        <v>92</v>
      </c>
      <c r="B139" s="287">
        <v>43313</v>
      </c>
      <c r="C139" s="286">
        <v>50.225131983210481</v>
      </c>
      <c r="D139" s="286">
        <v>16.99706947525484</v>
      </c>
      <c r="E139" s="286">
        <f t="shared" si="8"/>
        <v>16.99706947525484</v>
      </c>
      <c r="F139" s="209">
        <f t="shared" si="9"/>
        <v>600</v>
      </c>
      <c r="G139" t="str">
        <f t="shared" si="11"/>
        <v/>
      </c>
      <c r="H139" s="209" t="str">
        <f t="shared" si="10"/>
        <v/>
      </c>
      <c r="I139" s="210"/>
    </row>
    <row r="140" spans="1:9">
      <c r="A140" s="208">
        <v>93</v>
      </c>
      <c r="B140" s="287">
        <v>43314</v>
      </c>
      <c r="C140" s="286">
        <v>61.525882113210479</v>
      </c>
      <c r="D140" s="286">
        <v>16.99706947525484</v>
      </c>
      <c r="E140" s="286">
        <f t="shared" si="8"/>
        <v>16.99706947525484</v>
      </c>
      <c r="F140" s="209" t="str">
        <f t="shared" si="9"/>
        <v/>
      </c>
      <c r="G140" t="str">
        <f t="shared" si="11"/>
        <v/>
      </c>
      <c r="H140" s="209" t="str">
        <f t="shared" si="10"/>
        <v/>
      </c>
      <c r="I140" s="210"/>
    </row>
    <row r="141" spans="1:9">
      <c r="A141" s="208">
        <v>94</v>
      </c>
      <c r="B141" s="287">
        <v>43315</v>
      </c>
      <c r="C141" s="286">
        <v>73.043389039210481</v>
      </c>
      <c r="D141" s="286">
        <v>16.99706947525484</v>
      </c>
      <c r="E141" s="286">
        <f t="shared" si="8"/>
        <v>16.99706947525484</v>
      </c>
      <c r="F141" s="209" t="str">
        <f t="shared" si="9"/>
        <v/>
      </c>
      <c r="G141" t="str">
        <f t="shared" si="11"/>
        <v/>
      </c>
      <c r="H141" s="209" t="str">
        <f t="shared" si="10"/>
        <v/>
      </c>
      <c r="I141" s="210"/>
    </row>
    <row r="142" spans="1:9">
      <c r="A142" s="208">
        <v>95</v>
      </c>
      <c r="B142" s="287">
        <v>43316</v>
      </c>
      <c r="C142" s="286">
        <v>47.858004181210475</v>
      </c>
      <c r="D142" s="286">
        <v>16.99706947525484</v>
      </c>
      <c r="E142" s="286">
        <f t="shared" si="8"/>
        <v>16.99706947525484</v>
      </c>
      <c r="F142" s="209" t="str">
        <f t="shared" si="9"/>
        <v/>
      </c>
      <c r="G142" t="str">
        <f t="shared" si="11"/>
        <v/>
      </c>
      <c r="H142" s="209" t="str">
        <f t="shared" si="10"/>
        <v/>
      </c>
      <c r="I142" s="210"/>
    </row>
    <row r="143" spans="1:9">
      <c r="A143" s="208">
        <v>96</v>
      </c>
      <c r="B143" s="287">
        <v>43317</v>
      </c>
      <c r="C143" s="286">
        <v>38.260484667210477</v>
      </c>
      <c r="D143" s="286">
        <v>16.99706947525484</v>
      </c>
      <c r="E143" s="286">
        <f t="shared" si="8"/>
        <v>16.99706947525484</v>
      </c>
      <c r="F143" s="209" t="str">
        <f t="shared" si="9"/>
        <v/>
      </c>
      <c r="G143" t="str">
        <f t="shared" si="11"/>
        <v/>
      </c>
      <c r="H143" s="209" t="str">
        <f t="shared" si="10"/>
        <v/>
      </c>
      <c r="I143" s="210"/>
    </row>
    <row r="144" spans="1:9">
      <c r="A144" s="208">
        <v>97</v>
      </c>
      <c r="B144" s="287">
        <v>43318</v>
      </c>
      <c r="C144" s="286">
        <v>54.943769509208607</v>
      </c>
      <c r="D144" s="286">
        <v>16.99706947525484</v>
      </c>
      <c r="E144" s="286">
        <f t="shared" si="8"/>
        <v>16.99706947525484</v>
      </c>
      <c r="F144" s="209" t="str">
        <f t="shared" si="9"/>
        <v/>
      </c>
      <c r="G144" t="str">
        <f t="shared" si="11"/>
        <v/>
      </c>
      <c r="H144" s="209" t="str">
        <f t="shared" si="10"/>
        <v/>
      </c>
      <c r="I144" s="210"/>
    </row>
    <row r="145" spans="1:9">
      <c r="A145" s="208">
        <v>98</v>
      </c>
      <c r="B145" s="287">
        <v>43319</v>
      </c>
      <c r="C145" s="286">
        <v>41.099467483212344</v>
      </c>
      <c r="D145" s="286">
        <v>16.99706947525484</v>
      </c>
      <c r="E145" s="286">
        <f t="shared" si="8"/>
        <v>16.99706947525484</v>
      </c>
      <c r="F145" s="209" t="str">
        <f t="shared" si="9"/>
        <v/>
      </c>
      <c r="G145" t="str">
        <f t="shared" si="11"/>
        <v/>
      </c>
      <c r="H145" s="209" t="str">
        <f t="shared" si="10"/>
        <v/>
      </c>
      <c r="I145" s="210"/>
    </row>
    <row r="146" spans="1:9">
      <c r="A146" s="208">
        <v>99</v>
      </c>
      <c r="B146" s="287">
        <v>43320</v>
      </c>
      <c r="C146" s="286">
        <v>40.945786410027097</v>
      </c>
      <c r="D146" s="286">
        <v>16.99706947525484</v>
      </c>
      <c r="E146" s="286">
        <f t="shared" si="8"/>
        <v>16.99706947525484</v>
      </c>
      <c r="F146" s="209" t="str">
        <f t="shared" si="9"/>
        <v/>
      </c>
      <c r="G146" t="str">
        <f t="shared" si="11"/>
        <v/>
      </c>
      <c r="H146" s="209" t="str">
        <f t="shared" si="10"/>
        <v/>
      </c>
      <c r="I146" s="210"/>
    </row>
    <row r="147" spans="1:9">
      <c r="A147" s="208">
        <v>100</v>
      </c>
      <c r="B147" s="287">
        <v>43321</v>
      </c>
      <c r="C147" s="286">
        <v>35.889768946025235</v>
      </c>
      <c r="D147" s="286">
        <v>16.99706947525484</v>
      </c>
      <c r="E147" s="286">
        <f t="shared" si="8"/>
        <v>16.99706947525484</v>
      </c>
      <c r="F147" s="209" t="str">
        <f t="shared" si="9"/>
        <v/>
      </c>
      <c r="G147" t="str">
        <f t="shared" si="11"/>
        <v/>
      </c>
      <c r="H147" s="209" t="str">
        <f t="shared" si="10"/>
        <v/>
      </c>
      <c r="I147" s="210"/>
    </row>
    <row r="148" spans="1:9">
      <c r="A148" s="208">
        <v>101</v>
      </c>
      <c r="B148" s="287">
        <v>43322</v>
      </c>
      <c r="C148" s="286">
        <v>27.263751104027097</v>
      </c>
      <c r="D148" s="286">
        <v>16.99706947525484</v>
      </c>
      <c r="E148" s="286">
        <f t="shared" si="8"/>
        <v>16.99706947525484</v>
      </c>
      <c r="F148" s="209" t="str">
        <f t="shared" si="9"/>
        <v/>
      </c>
      <c r="G148" t="str">
        <f t="shared" si="11"/>
        <v/>
      </c>
      <c r="H148" s="209" t="str">
        <f t="shared" si="10"/>
        <v/>
      </c>
      <c r="I148" s="210"/>
    </row>
    <row r="149" spans="1:9">
      <c r="A149" s="208">
        <v>102</v>
      </c>
      <c r="B149" s="287">
        <v>43323</v>
      </c>
      <c r="C149" s="286">
        <v>38.547140088027099</v>
      </c>
      <c r="D149" s="286">
        <v>16.99706947525484</v>
      </c>
      <c r="E149" s="286">
        <f t="shared" si="8"/>
        <v>16.99706947525484</v>
      </c>
      <c r="F149" s="209" t="str">
        <f t="shared" si="9"/>
        <v/>
      </c>
      <c r="G149" t="str">
        <f t="shared" si="11"/>
        <v/>
      </c>
      <c r="H149" s="209" t="str">
        <f t="shared" si="10"/>
        <v/>
      </c>
      <c r="I149" s="210"/>
    </row>
    <row r="150" spans="1:9">
      <c r="A150" s="208">
        <v>103</v>
      </c>
      <c r="B150" s="287">
        <v>43324</v>
      </c>
      <c r="C150" s="286">
        <v>28.974149410027103</v>
      </c>
      <c r="D150" s="286">
        <v>16.99706947525484</v>
      </c>
      <c r="E150" s="286">
        <f t="shared" si="8"/>
        <v>16.99706947525484</v>
      </c>
      <c r="F150" s="209" t="str">
        <f t="shared" si="9"/>
        <v/>
      </c>
      <c r="G150" t="str">
        <f t="shared" si="11"/>
        <v/>
      </c>
      <c r="H150" s="209" t="str">
        <f t="shared" si="10"/>
        <v/>
      </c>
      <c r="I150" s="210"/>
    </row>
    <row r="151" spans="1:9">
      <c r="A151" s="208">
        <v>104</v>
      </c>
      <c r="B151" s="287">
        <v>43325</v>
      </c>
      <c r="C151" s="286">
        <v>32.685722826027103</v>
      </c>
      <c r="D151" s="286">
        <v>16.99706947525484</v>
      </c>
      <c r="E151" s="286">
        <f t="shared" si="8"/>
        <v>16.99706947525484</v>
      </c>
      <c r="F151" s="209" t="str">
        <f t="shared" si="9"/>
        <v/>
      </c>
      <c r="G151" t="str">
        <f t="shared" si="11"/>
        <v/>
      </c>
      <c r="H151" s="209" t="str">
        <f t="shared" si="10"/>
        <v/>
      </c>
      <c r="I151" s="210"/>
    </row>
    <row r="152" spans="1:9">
      <c r="A152" s="208">
        <v>105</v>
      </c>
      <c r="B152" s="287">
        <v>43326</v>
      </c>
      <c r="C152" s="286">
        <v>29.523825512027098</v>
      </c>
      <c r="D152" s="286">
        <v>16.99706947525484</v>
      </c>
      <c r="E152" s="286">
        <f t="shared" si="8"/>
        <v>16.99706947525484</v>
      </c>
      <c r="F152" s="209" t="str">
        <f t="shared" si="9"/>
        <v/>
      </c>
      <c r="G152" t="str">
        <f t="shared" si="11"/>
        <v/>
      </c>
      <c r="H152" s="209" t="str">
        <f>IF(DAY(B152)=15,IF(MONTH(B152)=1,"E",IF(MONTH(B152)=2,"F",IF(MONTH(B152)=3,"M",IF(MONTH(B152)=4,"A",IF(MONTH(B152)=5,"M",IF(MONTH(B152)=6,"J",IF(MONTH(B152)=7,"J",IF(MONTH(B152)=8,"A",IF(MONTH(B152)=9,"S",IF(MONTH(B152)=10,"O",IF(MONTH(B152)=11,"N",IF(MONTH(B152)=12,"D","")))))))))))),"")</f>
        <v/>
      </c>
      <c r="I152" s="210"/>
    </row>
    <row r="153" spans="1:9">
      <c r="A153" s="208">
        <v>106</v>
      </c>
      <c r="B153" s="287">
        <v>43327</v>
      </c>
      <c r="C153" s="286">
        <v>26.665017136181465</v>
      </c>
      <c r="D153" s="286">
        <v>16.99706947525484</v>
      </c>
      <c r="E153" s="286">
        <f t="shared" si="8"/>
        <v>16.99706947525484</v>
      </c>
      <c r="F153" s="209" t="str">
        <f t="shared" si="9"/>
        <v/>
      </c>
      <c r="G153" t="str">
        <f t="shared" si="11"/>
        <v/>
      </c>
      <c r="H153" s="209" t="str">
        <f t="shared" si="10"/>
        <v>A</v>
      </c>
      <c r="I153" s="210">
        <f>IF(DAY(B153)=15,D153,"")</f>
        <v>16.99706947525484</v>
      </c>
    </row>
    <row r="154" spans="1:9">
      <c r="A154" s="208">
        <v>107</v>
      </c>
      <c r="B154" s="287">
        <v>43328</v>
      </c>
      <c r="C154" s="286">
        <v>34.922528152181464</v>
      </c>
      <c r="D154" s="286">
        <v>16.99706947525484</v>
      </c>
      <c r="E154" s="286">
        <f t="shared" si="8"/>
        <v>16.99706947525484</v>
      </c>
      <c r="F154" s="209" t="str">
        <f t="shared" si="9"/>
        <v/>
      </c>
      <c r="G154" t="str">
        <f t="shared" si="11"/>
        <v/>
      </c>
      <c r="H154" s="209" t="str">
        <f t="shared" si="10"/>
        <v/>
      </c>
      <c r="I154" s="210"/>
    </row>
    <row r="155" spans="1:9">
      <c r="A155" s="208">
        <v>108</v>
      </c>
      <c r="B155" s="287">
        <v>43329</v>
      </c>
      <c r="C155" s="286">
        <v>20.846139648181467</v>
      </c>
      <c r="D155" s="286">
        <v>16.99706947525484</v>
      </c>
      <c r="E155" s="286">
        <f t="shared" si="8"/>
        <v>16.99706947525484</v>
      </c>
      <c r="F155" s="209" t="str">
        <f t="shared" si="9"/>
        <v/>
      </c>
      <c r="G155" t="str">
        <f t="shared" si="11"/>
        <v/>
      </c>
      <c r="H155" s="209" t="str">
        <f t="shared" si="10"/>
        <v/>
      </c>
      <c r="I155" s="210"/>
    </row>
    <row r="156" spans="1:9">
      <c r="A156" s="208">
        <v>109</v>
      </c>
      <c r="B156" s="287">
        <v>43330</v>
      </c>
      <c r="C156" s="286">
        <v>22.256766180181469</v>
      </c>
      <c r="D156" s="286">
        <v>16.99706947525484</v>
      </c>
      <c r="E156" s="286">
        <f t="shared" si="8"/>
        <v>16.99706947525484</v>
      </c>
      <c r="F156" s="209" t="str">
        <f t="shared" si="9"/>
        <v/>
      </c>
      <c r="G156" t="str">
        <f t="shared" si="11"/>
        <v/>
      </c>
      <c r="H156" s="209" t="str">
        <f t="shared" si="10"/>
        <v/>
      </c>
      <c r="I156" s="210"/>
    </row>
    <row r="157" spans="1:9">
      <c r="A157" s="208">
        <v>110</v>
      </c>
      <c r="B157" s="287">
        <v>43331</v>
      </c>
      <c r="C157" s="286">
        <v>21.563551994183335</v>
      </c>
      <c r="D157" s="286">
        <v>16.99706947525484</v>
      </c>
      <c r="E157" s="286">
        <f t="shared" si="8"/>
        <v>16.99706947525484</v>
      </c>
      <c r="F157" s="209" t="str">
        <f t="shared" si="9"/>
        <v/>
      </c>
      <c r="G157" t="str">
        <f t="shared" si="11"/>
        <v/>
      </c>
      <c r="H157" s="209" t="str">
        <f t="shared" si="10"/>
        <v/>
      </c>
      <c r="I157" s="210"/>
    </row>
    <row r="158" spans="1:9">
      <c r="A158" s="208">
        <v>111</v>
      </c>
      <c r="B158" s="287">
        <v>43332</v>
      </c>
      <c r="C158" s="286">
        <v>52.050600474181472</v>
      </c>
      <c r="D158" s="286">
        <v>16.99706947525484</v>
      </c>
      <c r="E158" s="286">
        <f t="shared" si="8"/>
        <v>16.99706947525484</v>
      </c>
      <c r="F158" s="209" t="str">
        <f t="shared" si="9"/>
        <v/>
      </c>
      <c r="G158" t="str">
        <f t="shared" si="11"/>
        <v/>
      </c>
      <c r="H158" s="209" t="str">
        <f t="shared" si="10"/>
        <v/>
      </c>
      <c r="I158" s="210"/>
    </row>
    <row r="159" spans="1:9">
      <c r="A159" s="208">
        <v>112</v>
      </c>
      <c r="B159" s="287">
        <v>43333</v>
      </c>
      <c r="C159" s="286">
        <v>49.617254990181465</v>
      </c>
      <c r="D159" s="286">
        <v>16.99706947525484</v>
      </c>
      <c r="E159" s="286">
        <f t="shared" si="8"/>
        <v>16.99706947525484</v>
      </c>
      <c r="F159" s="209" t="str">
        <f t="shared" si="9"/>
        <v/>
      </c>
      <c r="G159" t="str">
        <f t="shared" si="11"/>
        <v/>
      </c>
      <c r="H159" s="209" t="str">
        <f t="shared" si="10"/>
        <v/>
      </c>
      <c r="I159" s="210"/>
    </row>
    <row r="160" spans="1:9">
      <c r="A160" s="208">
        <v>113</v>
      </c>
      <c r="B160" s="287">
        <v>43334</v>
      </c>
      <c r="C160" s="286">
        <v>47.518441093241606</v>
      </c>
      <c r="D160" s="286">
        <v>16.99706947525484</v>
      </c>
      <c r="E160" s="286">
        <f t="shared" si="8"/>
        <v>16.99706947525484</v>
      </c>
      <c r="F160" s="209" t="str">
        <f t="shared" si="9"/>
        <v/>
      </c>
      <c r="G160" t="str">
        <f t="shared" si="11"/>
        <v/>
      </c>
      <c r="H160" s="209" t="str">
        <f t="shared" si="10"/>
        <v/>
      </c>
      <c r="I160" s="210"/>
    </row>
    <row r="161" spans="1:9">
      <c r="A161" s="208">
        <v>114</v>
      </c>
      <c r="B161" s="287">
        <v>43335</v>
      </c>
      <c r="C161" s="286">
        <v>48.319693417243471</v>
      </c>
      <c r="D161" s="286">
        <v>16.99706947525484</v>
      </c>
      <c r="E161" s="286">
        <f t="shared" si="8"/>
        <v>16.99706947525484</v>
      </c>
      <c r="F161" s="209" t="str">
        <f t="shared" si="9"/>
        <v/>
      </c>
      <c r="G161" t="str">
        <f t="shared" si="11"/>
        <v/>
      </c>
      <c r="H161" s="209" t="str">
        <f t="shared" si="10"/>
        <v/>
      </c>
      <c r="I161" s="210"/>
    </row>
    <row r="162" spans="1:9">
      <c r="A162" s="208">
        <v>115</v>
      </c>
      <c r="B162" s="287">
        <v>43336</v>
      </c>
      <c r="C162" s="286">
        <v>30.097564563243466</v>
      </c>
      <c r="D162" s="286">
        <v>16.99706947525484</v>
      </c>
      <c r="E162" s="286">
        <f t="shared" si="8"/>
        <v>16.99706947525484</v>
      </c>
      <c r="F162" s="209" t="str">
        <f t="shared" si="9"/>
        <v/>
      </c>
      <c r="G162" t="str">
        <f t="shared" si="11"/>
        <v/>
      </c>
      <c r="H162" s="209" t="str">
        <f t="shared" si="10"/>
        <v/>
      </c>
      <c r="I162" s="210"/>
    </row>
    <row r="163" spans="1:9">
      <c r="A163" s="208">
        <v>116</v>
      </c>
      <c r="B163" s="287">
        <v>43337</v>
      </c>
      <c r="C163" s="286">
        <v>11.081069043241602</v>
      </c>
      <c r="D163" s="286">
        <v>16.99706947525484</v>
      </c>
      <c r="E163" s="286">
        <f t="shared" si="8"/>
        <v>11.081069043241602</v>
      </c>
      <c r="F163" s="209" t="str">
        <f t="shared" si="9"/>
        <v/>
      </c>
      <c r="G163" t="str">
        <f t="shared" si="11"/>
        <v/>
      </c>
      <c r="H163" s="209" t="str">
        <f t="shared" si="10"/>
        <v/>
      </c>
      <c r="I163" s="210"/>
    </row>
    <row r="164" spans="1:9">
      <c r="A164" s="208">
        <v>117</v>
      </c>
      <c r="B164" s="287">
        <v>43338</v>
      </c>
      <c r="C164" s="286">
        <v>13.516125849243464</v>
      </c>
      <c r="D164" s="286">
        <v>16.99706947525484</v>
      </c>
      <c r="E164" s="286">
        <f t="shared" si="8"/>
        <v>13.516125849243464</v>
      </c>
      <c r="F164" s="209" t="str">
        <f t="shared" si="9"/>
        <v/>
      </c>
      <c r="G164" t="str">
        <f t="shared" si="11"/>
        <v/>
      </c>
      <c r="H164" s="209" t="str">
        <f t="shared" si="10"/>
        <v/>
      </c>
      <c r="I164" s="210"/>
    </row>
    <row r="165" spans="1:9">
      <c r="A165" s="208">
        <v>118</v>
      </c>
      <c r="B165" s="287">
        <v>43339</v>
      </c>
      <c r="C165" s="286">
        <v>46.489331559243467</v>
      </c>
      <c r="D165" s="286">
        <v>16.99706947525484</v>
      </c>
      <c r="E165" s="286">
        <f t="shared" si="8"/>
        <v>16.99706947525484</v>
      </c>
      <c r="F165" s="209" t="str">
        <f t="shared" si="9"/>
        <v/>
      </c>
      <c r="G165" t="str">
        <f t="shared" si="11"/>
        <v/>
      </c>
      <c r="H165" s="209" t="str">
        <f t="shared" si="10"/>
        <v/>
      </c>
      <c r="I165" s="210"/>
    </row>
    <row r="166" spans="1:9">
      <c r="A166" s="208">
        <v>119</v>
      </c>
      <c r="B166" s="287">
        <v>43340</v>
      </c>
      <c r="C166" s="286">
        <v>40.751426009241605</v>
      </c>
      <c r="D166" s="286">
        <v>16.99706947525484</v>
      </c>
      <c r="E166" s="286">
        <f t="shared" si="8"/>
        <v>16.99706947525484</v>
      </c>
      <c r="F166" s="209" t="str">
        <f t="shared" si="9"/>
        <v/>
      </c>
      <c r="G166" t="str">
        <f t="shared" si="11"/>
        <v/>
      </c>
      <c r="H166" s="209" t="str">
        <f t="shared" si="10"/>
        <v/>
      </c>
      <c r="I166" s="210"/>
    </row>
    <row r="167" spans="1:9">
      <c r="A167" s="208">
        <v>120</v>
      </c>
      <c r="B167" s="287">
        <v>43341</v>
      </c>
      <c r="C167" s="286">
        <v>34.861840490035739</v>
      </c>
      <c r="D167" s="286">
        <v>16.99706947525484</v>
      </c>
      <c r="E167" s="286">
        <f t="shared" si="8"/>
        <v>16.99706947525484</v>
      </c>
      <c r="F167" s="209" t="str">
        <f t="shared" si="9"/>
        <v/>
      </c>
      <c r="G167" t="str">
        <f t="shared" si="11"/>
        <v/>
      </c>
      <c r="H167" s="209" t="str">
        <f t="shared" si="10"/>
        <v/>
      </c>
      <c r="I167" s="210"/>
    </row>
    <row r="168" spans="1:9">
      <c r="A168" s="208">
        <v>121</v>
      </c>
      <c r="B168" s="287">
        <v>43342</v>
      </c>
      <c r="C168" s="286">
        <v>43.86060615203575</v>
      </c>
      <c r="D168" s="286">
        <v>16.99706947525484</v>
      </c>
      <c r="E168" s="286">
        <f t="shared" si="8"/>
        <v>16.99706947525484</v>
      </c>
      <c r="F168" s="209" t="str">
        <f t="shared" si="9"/>
        <v/>
      </c>
      <c r="G168" t="str">
        <f t="shared" si="11"/>
        <v/>
      </c>
      <c r="H168" s="209" t="str">
        <f t="shared" si="10"/>
        <v/>
      </c>
      <c r="I168" s="210"/>
    </row>
    <row r="169" spans="1:9">
      <c r="A169" s="208">
        <v>122</v>
      </c>
      <c r="B169" s="287">
        <v>43343</v>
      </c>
      <c r="C169" s="286">
        <v>28.653423582033881</v>
      </c>
      <c r="D169" s="286">
        <v>16.99706947525484</v>
      </c>
      <c r="E169" s="286">
        <f t="shared" si="8"/>
        <v>16.99706947525484</v>
      </c>
      <c r="F169" s="209" t="str">
        <f t="shared" si="9"/>
        <v/>
      </c>
      <c r="G169" t="str">
        <f t="shared" si="11"/>
        <v/>
      </c>
      <c r="H169" s="209" t="str">
        <f t="shared" si="10"/>
        <v/>
      </c>
      <c r="I169" s="210"/>
    </row>
    <row r="170" spans="1:9">
      <c r="A170" s="208">
        <v>123</v>
      </c>
      <c r="B170" s="287">
        <v>43344</v>
      </c>
      <c r="C170" s="286">
        <v>16.294752982035746</v>
      </c>
      <c r="D170" s="286">
        <v>22.743378673520009</v>
      </c>
      <c r="E170" s="286">
        <f t="shared" si="8"/>
        <v>16.294752982035746</v>
      </c>
      <c r="F170" s="209">
        <f t="shared" si="9"/>
        <v>600</v>
      </c>
      <c r="G170" t="str">
        <f t="shared" si="11"/>
        <v/>
      </c>
      <c r="H170" s="209" t="str">
        <f t="shared" si="10"/>
        <v/>
      </c>
      <c r="I170" s="210"/>
    </row>
    <row r="171" spans="1:9">
      <c r="A171" s="208">
        <v>124</v>
      </c>
      <c r="B171" s="287">
        <v>43345</v>
      </c>
      <c r="C171" s="286">
        <v>28.816997316035739</v>
      </c>
      <c r="D171" s="286">
        <v>22.743378673520009</v>
      </c>
      <c r="E171" s="286">
        <f t="shared" si="8"/>
        <v>22.743378673520009</v>
      </c>
      <c r="F171" s="209" t="str">
        <f t="shared" si="9"/>
        <v/>
      </c>
      <c r="G171" t="str">
        <f t="shared" si="11"/>
        <v/>
      </c>
      <c r="H171" s="209" t="str">
        <f t="shared" si="10"/>
        <v/>
      </c>
      <c r="I171" s="210"/>
    </row>
    <row r="172" spans="1:9">
      <c r="A172" s="208">
        <v>125</v>
      </c>
      <c r="B172" s="287">
        <v>43346</v>
      </c>
      <c r="C172" s="286">
        <v>39.483969496035748</v>
      </c>
      <c r="D172" s="286">
        <v>22.743378673520009</v>
      </c>
      <c r="E172" s="286">
        <f t="shared" si="8"/>
        <v>22.743378673520009</v>
      </c>
      <c r="F172" s="209" t="str">
        <f t="shared" si="9"/>
        <v/>
      </c>
      <c r="G172" t="str">
        <f t="shared" si="11"/>
        <v/>
      </c>
      <c r="H172" s="209" t="str">
        <f t="shared" si="10"/>
        <v/>
      </c>
      <c r="I172" s="210"/>
    </row>
    <row r="173" spans="1:9">
      <c r="A173" s="208">
        <v>126</v>
      </c>
      <c r="B173" s="287">
        <v>43347</v>
      </c>
      <c r="C173" s="286">
        <v>33.960398858035738</v>
      </c>
      <c r="D173" s="286">
        <v>22.743378673520009</v>
      </c>
      <c r="E173" s="286">
        <f t="shared" si="8"/>
        <v>22.743378673520009</v>
      </c>
      <c r="F173" s="209" t="str">
        <f t="shared" si="9"/>
        <v/>
      </c>
      <c r="G173" t="str">
        <f t="shared" si="11"/>
        <v/>
      </c>
      <c r="H173" s="209" t="str">
        <f t="shared" si="10"/>
        <v/>
      </c>
      <c r="I173" s="210"/>
    </row>
    <row r="174" spans="1:9">
      <c r="A174" s="208">
        <v>127</v>
      </c>
      <c r="B174" s="287">
        <v>43348</v>
      </c>
      <c r="C174" s="286">
        <v>37.351551555248456</v>
      </c>
      <c r="D174" s="286">
        <v>22.743378673520009</v>
      </c>
      <c r="E174" s="286">
        <f t="shared" si="8"/>
        <v>22.743378673520009</v>
      </c>
      <c r="F174" s="209" t="str">
        <f t="shared" si="9"/>
        <v/>
      </c>
      <c r="G174" t="str">
        <f t="shared" si="11"/>
        <v/>
      </c>
      <c r="H174" s="209" t="str">
        <f t="shared" si="10"/>
        <v/>
      </c>
      <c r="I174" s="210"/>
    </row>
    <row r="175" spans="1:9">
      <c r="A175" s="208">
        <v>128</v>
      </c>
      <c r="B175" s="287">
        <v>43349</v>
      </c>
      <c r="C175" s="286">
        <v>26.66675027724845</v>
      </c>
      <c r="D175" s="286">
        <v>22.743378673520009</v>
      </c>
      <c r="E175" s="286">
        <f t="shared" ref="E175:E238" si="12">IF(C175&lt;D175,C175,D175)</f>
        <v>22.743378673520009</v>
      </c>
      <c r="F175" s="209" t="str">
        <f t="shared" ref="F175:F238" si="13">IF(DAY(B175)=1,600,"")</f>
        <v/>
      </c>
      <c r="G175" t="str">
        <f t="shared" si="11"/>
        <v/>
      </c>
      <c r="H175" s="209" t="str">
        <f t="shared" ref="H175:H180" si="14">IF(DAY(B175)=15,IF(MONTH(B175)=1,"E",IF(MONTH(B175)=2,"F",IF(MONTH(B175)=3,"M",IF(MONTH(B175)=4,"A",IF(MONTH(B175)=5,"M",IF(MONTH(B175)=6,"J",IF(MONTH(B175)=7,"J",IF(MONTH(B175)=8,"A",IF(MONTH(B175)=9,"S",IF(MONTH(B175)=10,"O",IF(MONTH(B175)=11,"N",IF(MONTH(B175)=12,"D","")))))))))))),"")</f>
        <v/>
      </c>
      <c r="I175" s="210"/>
    </row>
    <row r="176" spans="1:9">
      <c r="A176" s="208">
        <v>129</v>
      </c>
      <c r="B176" s="287">
        <v>43350</v>
      </c>
      <c r="C176" s="286">
        <v>24.869887769250315</v>
      </c>
      <c r="D176" s="286">
        <v>22.743378673520009</v>
      </c>
      <c r="E176" s="286">
        <f t="shared" si="12"/>
        <v>22.743378673520009</v>
      </c>
      <c r="F176" s="209" t="str">
        <f t="shared" si="13"/>
        <v/>
      </c>
      <c r="G176" t="str">
        <f t="shared" si="11"/>
        <v/>
      </c>
      <c r="H176" s="209" t="str">
        <f t="shared" si="14"/>
        <v/>
      </c>
      <c r="I176" s="210"/>
    </row>
    <row r="177" spans="1:9">
      <c r="A177" s="208">
        <v>130</v>
      </c>
      <c r="B177" s="287">
        <v>43351</v>
      </c>
      <c r="C177" s="286">
        <v>29.214634431248452</v>
      </c>
      <c r="D177" s="286">
        <v>22.743378673520009</v>
      </c>
      <c r="E177" s="286">
        <f t="shared" si="12"/>
        <v>22.743378673520009</v>
      </c>
      <c r="F177" s="209" t="str">
        <f t="shared" si="13"/>
        <v/>
      </c>
      <c r="G177" t="str">
        <f t="shared" ref="G177:G240" si="15">IF(MONTH(B177)=1,IF(DAY(B177)=1,YEAR(B177),""),"")</f>
        <v/>
      </c>
      <c r="H177" s="209" t="str">
        <f t="shared" si="14"/>
        <v/>
      </c>
      <c r="I177" s="210"/>
    </row>
    <row r="178" spans="1:9">
      <c r="A178" s="208">
        <v>131</v>
      </c>
      <c r="B178" s="287">
        <v>43352</v>
      </c>
      <c r="C178" s="286">
        <v>19.462440435248457</v>
      </c>
      <c r="D178" s="286">
        <v>22.743378673520009</v>
      </c>
      <c r="E178" s="286">
        <f t="shared" si="12"/>
        <v>19.462440435248457</v>
      </c>
      <c r="F178" s="209" t="str">
        <f t="shared" si="13"/>
        <v/>
      </c>
      <c r="G178" t="str">
        <f t="shared" si="15"/>
        <v/>
      </c>
      <c r="H178" s="209" t="str">
        <f t="shared" si="14"/>
        <v/>
      </c>
      <c r="I178" s="210"/>
    </row>
    <row r="179" spans="1:9">
      <c r="A179" s="208">
        <v>132</v>
      </c>
      <c r="B179" s="287">
        <v>43353</v>
      </c>
      <c r="C179" s="286">
        <v>34.980224583250312</v>
      </c>
      <c r="D179" s="286">
        <v>22.743378673520009</v>
      </c>
      <c r="E179" s="286">
        <f t="shared" si="12"/>
        <v>22.743378673520009</v>
      </c>
      <c r="F179" s="209" t="str">
        <f t="shared" si="13"/>
        <v/>
      </c>
      <c r="G179" t="str">
        <f t="shared" si="15"/>
        <v/>
      </c>
      <c r="H179" s="209" t="str">
        <f t="shared" si="14"/>
        <v/>
      </c>
      <c r="I179" s="210"/>
    </row>
    <row r="180" spans="1:9">
      <c r="A180" s="208">
        <v>133</v>
      </c>
      <c r="B180" s="287">
        <v>43354</v>
      </c>
      <c r="C180" s="286">
        <v>52.279389133248451</v>
      </c>
      <c r="D180" s="286">
        <v>22.743378673520009</v>
      </c>
      <c r="E180" s="286">
        <f t="shared" si="12"/>
        <v>22.743378673520009</v>
      </c>
      <c r="F180" s="209" t="str">
        <f t="shared" si="13"/>
        <v/>
      </c>
      <c r="G180" t="str">
        <f t="shared" si="15"/>
        <v/>
      </c>
      <c r="H180" s="209" t="str">
        <f t="shared" si="14"/>
        <v/>
      </c>
      <c r="I180" s="210"/>
    </row>
    <row r="181" spans="1:9">
      <c r="A181" s="208">
        <v>134</v>
      </c>
      <c r="B181" s="287">
        <v>43355</v>
      </c>
      <c r="C181" s="286">
        <v>55.021547317802558</v>
      </c>
      <c r="D181" s="286">
        <v>22.743378673520009</v>
      </c>
      <c r="E181" s="286">
        <f t="shared" si="12"/>
        <v>22.743378673520009</v>
      </c>
      <c r="F181" s="209" t="str">
        <f t="shared" si="13"/>
        <v/>
      </c>
      <c r="G181" t="str">
        <f t="shared" si="15"/>
        <v/>
      </c>
      <c r="H181" s="209" t="str">
        <f t="shared" ref="H181:H238" si="16">IF(DAY(B181)=15,IF(MONTH(B181)=1,"E",IF(MONTH(B181)=2,"F",IF(MONTH(B181)=3,"M",IF(MONTH(B181)=4,"A",IF(MONTH(B181)=5,"M",IF(MONTH(B181)=6,"J",IF(MONTH(B181)=7,"J",IF(MONTH(B181)=8,"A",IF(MONTH(B181)=9,"S",IF(MONTH(B181)=10,"O",IF(MONTH(B181)=11,"N",IF(MONTH(B181)=12,"D","")))))))))))),"")</f>
        <v/>
      </c>
      <c r="I181" s="210"/>
    </row>
    <row r="182" spans="1:9">
      <c r="A182" s="208">
        <v>135</v>
      </c>
      <c r="B182" s="287">
        <v>43356</v>
      </c>
      <c r="C182" s="286">
        <v>51.873194353802553</v>
      </c>
      <c r="D182" s="286">
        <v>22.743378673520009</v>
      </c>
      <c r="E182" s="286">
        <f t="shared" si="12"/>
        <v>22.743378673520009</v>
      </c>
      <c r="F182" s="209" t="str">
        <f t="shared" si="13"/>
        <v/>
      </c>
      <c r="G182" t="str">
        <f t="shared" si="15"/>
        <v/>
      </c>
      <c r="H182" s="209" t="str">
        <f t="shared" si="16"/>
        <v/>
      </c>
      <c r="I182" s="210"/>
    </row>
    <row r="183" spans="1:9">
      <c r="A183" s="208">
        <v>136</v>
      </c>
      <c r="B183" s="287">
        <v>43357</v>
      </c>
      <c r="C183" s="286">
        <v>36.709130287802545</v>
      </c>
      <c r="D183" s="286">
        <v>22.743378673520009</v>
      </c>
      <c r="E183" s="286">
        <f t="shared" si="12"/>
        <v>22.743378673520009</v>
      </c>
      <c r="F183" s="209" t="str">
        <f t="shared" si="13"/>
        <v/>
      </c>
      <c r="G183" t="str">
        <f t="shared" si="15"/>
        <v/>
      </c>
      <c r="H183" s="209" t="str">
        <f t="shared" si="16"/>
        <v/>
      </c>
      <c r="I183" s="210"/>
    </row>
    <row r="184" spans="1:9">
      <c r="A184" s="208">
        <v>137</v>
      </c>
      <c r="B184" s="287">
        <v>43358</v>
      </c>
      <c r="C184" s="286">
        <v>15.321682983802551</v>
      </c>
      <c r="D184" s="286">
        <v>22.743378673520009</v>
      </c>
      <c r="E184" s="286">
        <f t="shared" si="12"/>
        <v>15.321682983802551</v>
      </c>
      <c r="F184" s="209" t="str">
        <f t="shared" si="13"/>
        <v/>
      </c>
      <c r="G184" t="str">
        <f t="shared" si="15"/>
        <v/>
      </c>
      <c r="H184" s="209" t="str">
        <f t="shared" si="16"/>
        <v>S</v>
      </c>
      <c r="I184" s="210">
        <f>IF(DAY(B184)=15,D184,"")</f>
        <v>22.743378673520009</v>
      </c>
    </row>
    <row r="185" spans="1:9">
      <c r="A185" s="208">
        <v>138</v>
      </c>
      <c r="B185" s="287">
        <v>43359</v>
      </c>
      <c r="C185" s="286">
        <v>8.5670798258025531</v>
      </c>
      <c r="D185" s="286">
        <v>22.743378673520009</v>
      </c>
      <c r="E185" s="286">
        <f t="shared" si="12"/>
        <v>8.5670798258025531</v>
      </c>
      <c r="F185" s="209" t="str">
        <f t="shared" si="13"/>
        <v/>
      </c>
      <c r="G185" t="str">
        <f t="shared" si="15"/>
        <v/>
      </c>
      <c r="H185" s="209" t="str">
        <f t="shared" si="16"/>
        <v/>
      </c>
      <c r="I185" s="210"/>
    </row>
    <row r="186" spans="1:9">
      <c r="A186" s="208">
        <v>139</v>
      </c>
      <c r="B186" s="287">
        <v>43360</v>
      </c>
      <c r="C186" s="286">
        <v>14.361746075802548</v>
      </c>
      <c r="D186" s="286">
        <v>22.743378673520009</v>
      </c>
      <c r="E186" s="286">
        <f t="shared" si="12"/>
        <v>14.361746075802548</v>
      </c>
      <c r="F186" s="209" t="str">
        <f t="shared" si="13"/>
        <v/>
      </c>
      <c r="G186" t="str">
        <f t="shared" si="15"/>
        <v/>
      </c>
      <c r="H186" s="209" t="str">
        <f t="shared" si="16"/>
        <v/>
      </c>
      <c r="I186" s="210"/>
    </row>
    <row r="187" spans="1:9">
      <c r="A187" s="208">
        <v>140</v>
      </c>
      <c r="B187" s="287">
        <v>43361</v>
      </c>
      <c r="C187" s="286">
        <v>28.290935725802555</v>
      </c>
      <c r="D187" s="286">
        <v>22.743378673520009</v>
      </c>
      <c r="E187" s="286">
        <f t="shared" si="12"/>
        <v>22.743378673520009</v>
      </c>
      <c r="F187" s="209" t="str">
        <f t="shared" si="13"/>
        <v/>
      </c>
      <c r="G187" t="str">
        <f t="shared" si="15"/>
        <v/>
      </c>
      <c r="H187" s="209" t="str">
        <f t="shared" si="16"/>
        <v/>
      </c>
      <c r="I187" s="210"/>
    </row>
    <row r="188" spans="1:9">
      <c r="A188" s="208">
        <v>141</v>
      </c>
      <c r="B188" s="287">
        <v>43362</v>
      </c>
      <c r="C188" s="286">
        <v>52.471706541696435</v>
      </c>
      <c r="D188" s="286">
        <v>22.743378673520009</v>
      </c>
      <c r="E188" s="286">
        <f t="shared" si="12"/>
        <v>22.743378673520009</v>
      </c>
      <c r="F188" s="209" t="str">
        <f t="shared" si="13"/>
        <v/>
      </c>
      <c r="G188" t="str">
        <f t="shared" si="15"/>
        <v/>
      </c>
      <c r="H188" s="209" t="str">
        <f t="shared" si="16"/>
        <v/>
      </c>
      <c r="I188" s="210"/>
    </row>
    <row r="189" spans="1:9">
      <c r="A189" s="208">
        <v>142</v>
      </c>
      <c r="B189" s="287">
        <v>43363</v>
      </c>
      <c r="C189" s="286">
        <v>48.68368813969829</v>
      </c>
      <c r="D189" s="286">
        <v>22.743378673520009</v>
      </c>
      <c r="E189" s="286">
        <f t="shared" si="12"/>
        <v>22.743378673520009</v>
      </c>
      <c r="F189" s="209" t="str">
        <f t="shared" si="13"/>
        <v/>
      </c>
      <c r="G189" t="str">
        <f t="shared" si="15"/>
        <v/>
      </c>
      <c r="H189" s="209" t="str">
        <f t="shared" si="16"/>
        <v/>
      </c>
      <c r="I189" s="210"/>
    </row>
    <row r="190" spans="1:9">
      <c r="A190" s="208">
        <v>143</v>
      </c>
      <c r="B190" s="287">
        <v>43364</v>
      </c>
      <c r="C190" s="286">
        <v>41.438852311696436</v>
      </c>
      <c r="D190" s="286">
        <v>22.743378673520009</v>
      </c>
      <c r="E190" s="286">
        <f t="shared" si="12"/>
        <v>22.743378673520009</v>
      </c>
      <c r="F190" s="209" t="str">
        <f t="shared" si="13"/>
        <v/>
      </c>
      <c r="G190" t="str">
        <f t="shared" si="15"/>
        <v/>
      </c>
      <c r="H190" s="209" t="str">
        <f t="shared" si="16"/>
        <v/>
      </c>
      <c r="I190" s="210"/>
    </row>
    <row r="191" spans="1:9">
      <c r="A191" s="208">
        <v>144</v>
      </c>
      <c r="B191" s="287">
        <v>43365</v>
      </c>
      <c r="C191" s="286">
        <v>15.701163941696432</v>
      </c>
      <c r="D191" s="286">
        <v>22.743378673520009</v>
      </c>
      <c r="E191" s="286">
        <f t="shared" si="12"/>
        <v>15.701163941696432</v>
      </c>
      <c r="F191" s="209" t="str">
        <f t="shared" si="13"/>
        <v/>
      </c>
      <c r="G191" t="str">
        <f t="shared" si="15"/>
        <v/>
      </c>
      <c r="H191" s="209" t="str">
        <f t="shared" si="16"/>
        <v/>
      </c>
      <c r="I191" s="210"/>
    </row>
    <row r="192" spans="1:9">
      <c r="A192" s="208">
        <v>145</v>
      </c>
      <c r="B192" s="287">
        <v>43366</v>
      </c>
      <c r="C192" s="286">
        <v>5.7509639036982989</v>
      </c>
      <c r="D192" s="286">
        <v>22.743378673520009</v>
      </c>
      <c r="E192" s="286">
        <f t="shared" si="12"/>
        <v>5.7509639036982989</v>
      </c>
      <c r="F192" s="209" t="str">
        <f t="shared" si="13"/>
        <v/>
      </c>
      <c r="G192" t="str">
        <f t="shared" si="15"/>
        <v/>
      </c>
      <c r="H192" s="209" t="str">
        <f t="shared" si="16"/>
        <v/>
      </c>
      <c r="I192" s="210"/>
    </row>
    <row r="193" spans="1:9">
      <c r="A193" s="208">
        <v>146</v>
      </c>
      <c r="B193" s="287">
        <v>43367</v>
      </c>
      <c r="C193" s="286">
        <v>18.114253911696434</v>
      </c>
      <c r="D193" s="286">
        <v>22.743378673520009</v>
      </c>
      <c r="E193" s="286">
        <f t="shared" si="12"/>
        <v>18.114253911696434</v>
      </c>
      <c r="F193" s="209" t="str">
        <f t="shared" si="13"/>
        <v/>
      </c>
      <c r="G193" t="str">
        <f t="shared" si="15"/>
        <v/>
      </c>
      <c r="H193" s="209" t="str">
        <f t="shared" si="16"/>
        <v/>
      </c>
      <c r="I193" s="210"/>
    </row>
    <row r="194" spans="1:9">
      <c r="A194" s="208">
        <v>147</v>
      </c>
      <c r="B194" s="287">
        <v>43368</v>
      </c>
      <c r="C194" s="286">
        <v>18.965505891696434</v>
      </c>
      <c r="D194" s="286">
        <v>22.743378673520009</v>
      </c>
      <c r="E194" s="286">
        <f t="shared" si="12"/>
        <v>18.965505891696434</v>
      </c>
      <c r="F194" s="209" t="str">
        <f t="shared" si="13"/>
        <v/>
      </c>
      <c r="G194" t="str">
        <f t="shared" si="15"/>
        <v/>
      </c>
      <c r="H194" s="209" t="str">
        <f t="shared" si="16"/>
        <v/>
      </c>
      <c r="I194" s="210"/>
    </row>
    <row r="195" spans="1:9">
      <c r="A195" s="208">
        <v>148</v>
      </c>
      <c r="B195" s="287">
        <v>43369</v>
      </c>
      <c r="C195" s="286">
        <v>10.509841021213367</v>
      </c>
      <c r="D195" s="286">
        <v>22.743378673520009</v>
      </c>
      <c r="E195" s="286">
        <f t="shared" si="12"/>
        <v>10.509841021213367</v>
      </c>
      <c r="F195" s="209" t="str">
        <f t="shared" si="13"/>
        <v/>
      </c>
      <c r="G195" t="str">
        <f t="shared" si="15"/>
        <v/>
      </c>
      <c r="H195" s="209" t="str">
        <f t="shared" si="16"/>
        <v/>
      </c>
      <c r="I195" s="210"/>
    </row>
    <row r="196" spans="1:9">
      <c r="A196" s="208">
        <v>149</v>
      </c>
      <c r="B196" s="287">
        <v>43370</v>
      </c>
      <c r="C196" s="286">
        <v>10.026835815213373</v>
      </c>
      <c r="D196" s="286">
        <v>22.743378673520009</v>
      </c>
      <c r="E196" s="286">
        <f t="shared" si="12"/>
        <v>10.026835815213373</v>
      </c>
      <c r="F196" s="209" t="str">
        <f t="shared" si="13"/>
        <v/>
      </c>
      <c r="G196" t="str">
        <f t="shared" si="15"/>
        <v/>
      </c>
      <c r="H196" s="209" t="str">
        <f t="shared" si="16"/>
        <v/>
      </c>
      <c r="I196" s="210"/>
    </row>
    <row r="197" spans="1:9">
      <c r="A197" s="208">
        <v>150</v>
      </c>
      <c r="B197" s="287">
        <v>43371</v>
      </c>
      <c r="C197" s="286">
        <v>10.121648751212437</v>
      </c>
      <c r="D197" s="286">
        <v>22.743378673520009</v>
      </c>
      <c r="E197" s="286">
        <f t="shared" si="12"/>
        <v>10.121648751212437</v>
      </c>
      <c r="F197" s="209" t="str">
        <f t="shared" si="13"/>
        <v/>
      </c>
      <c r="G197" t="str">
        <f t="shared" si="15"/>
        <v/>
      </c>
      <c r="H197" s="209" t="str">
        <f t="shared" si="16"/>
        <v/>
      </c>
      <c r="I197" s="210"/>
    </row>
    <row r="198" spans="1:9">
      <c r="A198" s="208">
        <v>151</v>
      </c>
      <c r="B198" s="287">
        <v>43372</v>
      </c>
      <c r="C198" s="286">
        <v>8.9165426272133708</v>
      </c>
      <c r="D198" s="286">
        <v>22.743378673520009</v>
      </c>
      <c r="E198" s="286">
        <f t="shared" si="12"/>
        <v>8.9165426272133708</v>
      </c>
      <c r="F198" s="209" t="str">
        <f t="shared" si="13"/>
        <v/>
      </c>
      <c r="G198" t="str">
        <f t="shared" si="15"/>
        <v/>
      </c>
      <c r="H198" s="209" t="str">
        <f t="shared" si="16"/>
        <v/>
      </c>
      <c r="I198" s="210"/>
    </row>
    <row r="199" spans="1:9">
      <c r="A199" s="208">
        <v>152</v>
      </c>
      <c r="B199" s="287">
        <v>43373</v>
      </c>
      <c r="C199" s="286">
        <v>8.1962194632124366</v>
      </c>
      <c r="D199" s="286">
        <v>22.743378673520009</v>
      </c>
      <c r="E199" s="286">
        <f t="shared" si="12"/>
        <v>8.1962194632124366</v>
      </c>
      <c r="F199" s="209" t="str">
        <f t="shared" si="13"/>
        <v/>
      </c>
      <c r="G199" t="str">
        <f t="shared" si="15"/>
        <v/>
      </c>
      <c r="H199" s="209" t="str">
        <f t="shared" si="16"/>
        <v/>
      </c>
      <c r="I199" s="210"/>
    </row>
    <row r="200" spans="1:9">
      <c r="A200" s="208">
        <v>153</v>
      </c>
      <c r="B200" s="287">
        <v>43374</v>
      </c>
      <c r="C200" s="286">
        <v>7.4049304952133683</v>
      </c>
      <c r="D200" s="286">
        <v>45.741764250654825</v>
      </c>
      <c r="E200" s="286">
        <f t="shared" si="12"/>
        <v>7.4049304952133683</v>
      </c>
      <c r="F200" s="209">
        <f>IF(DAY(B200)=1,600,"")</f>
        <v>600</v>
      </c>
      <c r="G200" t="str">
        <f t="shared" si="15"/>
        <v/>
      </c>
      <c r="H200" s="209" t="str">
        <f t="shared" si="16"/>
        <v/>
      </c>
      <c r="I200" s="210"/>
    </row>
    <row r="201" spans="1:9">
      <c r="A201" s="208">
        <v>154</v>
      </c>
      <c r="B201" s="287">
        <v>43375</v>
      </c>
      <c r="C201" s="286">
        <v>4.6220452072124392</v>
      </c>
      <c r="D201" s="286">
        <v>45.741764250654825</v>
      </c>
      <c r="E201" s="286">
        <f t="shared" si="12"/>
        <v>4.6220452072124392</v>
      </c>
      <c r="F201" s="209" t="str">
        <f t="shared" si="13"/>
        <v/>
      </c>
      <c r="G201" t="str">
        <f t="shared" si="15"/>
        <v/>
      </c>
      <c r="H201" s="209" t="str">
        <f t="shared" si="16"/>
        <v/>
      </c>
      <c r="I201" s="210"/>
    </row>
    <row r="202" spans="1:9">
      <c r="A202" s="208">
        <v>155</v>
      </c>
      <c r="B202" s="287">
        <v>43376</v>
      </c>
      <c r="C202" s="286">
        <v>2.4096957607003278</v>
      </c>
      <c r="D202" s="286">
        <v>45.741764250654825</v>
      </c>
      <c r="E202" s="286">
        <f t="shared" si="12"/>
        <v>2.4096957607003278</v>
      </c>
      <c r="F202" s="209" t="str">
        <f t="shared" si="13"/>
        <v/>
      </c>
      <c r="G202" t="str">
        <f t="shared" si="15"/>
        <v/>
      </c>
      <c r="H202" s="209" t="str">
        <f t="shared" si="16"/>
        <v/>
      </c>
      <c r="I202" s="210"/>
    </row>
    <row r="203" spans="1:9">
      <c r="A203" s="208">
        <v>156</v>
      </c>
      <c r="B203" s="287">
        <v>43377</v>
      </c>
      <c r="C203" s="286">
        <v>7.0492362647012632</v>
      </c>
      <c r="D203" s="286">
        <v>45.741764250654825</v>
      </c>
      <c r="E203" s="286">
        <f t="shared" si="12"/>
        <v>7.0492362647012632</v>
      </c>
      <c r="F203" s="209" t="str">
        <f t="shared" si="13"/>
        <v/>
      </c>
      <c r="G203" t="str">
        <f t="shared" si="15"/>
        <v/>
      </c>
      <c r="H203" s="209" t="str">
        <f t="shared" si="16"/>
        <v/>
      </c>
      <c r="I203" s="210"/>
    </row>
    <row r="204" spans="1:9">
      <c r="A204" s="208">
        <v>157</v>
      </c>
      <c r="B204" s="287">
        <v>43378</v>
      </c>
      <c r="C204" s="286">
        <v>5.9302590727003262</v>
      </c>
      <c r="D204" s="286">
        <v>45.741764250654825</v>
      </c>
      <c r="E204" s="286">
        <f t="shared" si="12"/>
        <v>5.9302590727003262</v>
      </c>
      <c r="F204" s="209" t="str">
        <f t="shared" si="13"/>
        <v/>
      </c>
      <c r="G204" t="str">
        <f t="shared" si="15"/>
        <v/>
      </c>
      <c r="H204" s="209" t="str">
        <f t="shared" si="16"/>
        <v/>
      </c>
      <c r="I204" s="210"/>
    </row>
    <row r="205" spans="1:9">
      <c r="A205" s="208">
        <v>158</v>
      </c>
      <c r="B205" s="287">
        <v>43379</v>
      </c>
      <c r="C205" s="286">
        <v>3.9637368527003272</v>
      </c>
      <c r="D205" s="286">
        <v>45.741764250654825</v>
      </c>
      <c r="E205" s="286">
        <f t="shared" si="12"/>
        <v>3.9637368527003272</v>
      </c>
      <c r="F205" s="209" t="str">
        <f t="shared" si="13"/>
        <v/>
      </c>
      <c r="G205" t="str">
        <f t="shared" si="15"/>
        <v/>
      </c>
      <c r="H205" s="209" t="str">
        <f t="shared" si="16"/>
        <v/>
      </c>
      <c r="I205" s="210"/>
    </row>
    <row r="206" spans="1:9">
      <c r="A206" s="208">
        <v>159</v>
      </c>
      <c r="B206" s="287">
        <v>43380</v>
      </c>
      <c r="C206" s="286">
        <v>1.9810356107003282</v>
      </c>
      <c r="D206" s="286">
        <v>45.741764250654825</v>
      </c>
      <c r="E206" s="286">
        <f t="shared" si="12"/>
        <v>1.9810356107003282</v>
      </c>
      <c r="F206" s="209" t="str">
        <f t="shared" si="13"/>
        <v/>
      </c>
      <c r="G206" t="str">
        <f t="shared" si="15"/>
        <v/>
      </c>
      <c r="H206" s="209" t="str">
        <f t="shared" si="16"/>
        <v/>
      </c>
      <c r="I206" s="210"/>
    </row>
    <row r="207" spans="1:9">
      <c r="A207" s="208">
        <v>160</v>
      </c>
      <c r="B207" s="287">
        <v>43381</v>
      </c>
      <c r="C207" s="286">
        <v>2.5055745447012594</v>
      </c>
      <c r="D207" s="286">
        <v>45.741764250654825</v>
      </c>
      <c r="E207" s="286">
        <f t="shared" si="12"/>
        <v>2.5055745447012594</v>
      </c>
      <c r="F207" s="209" t="str">
        <f t="shared" si="13"/>
        <v/>
      </c>
      <c r="G207" t="str">
        <f t="shared" si="15"/>
        <v/>
      </c>
      <c r="H207" s="209" t="str">
        <f t="shared" si="16"/>
        <v/>
      </c>
      <c r="I207" s="210"/>
    </row>
    <row r="208" spans="1:9">
      <c r="A208" s="208">
        <v>161</v>
      </c>
      <c r="B208" s="287">
        <v>43382</v>
      </c>
      <c r="C208" s="286">
        <v>5.0956557527003312</v>
      </c>
      <c r="D208" s="286">
        <v>45.741764250654825</v>
      </c>
      <c r="E208" s="286">
        <f t="shared" si="12"/>
        <v>5.0956557527003312</v>
      </c>
      <c r="F208" s="209" t="str">
        <f t="shared" si="13"/>
        <v/>
      </c>
      <c r="G208" t="str">
        <f t="shared" si="15"/>
        <v/>
      </c>
      <c r="H208" s="209" t="str">
        <f t="shared" si="16"/>
        <v/>
      </c>
      <c r="I208" s="210"/>
    </row>
    <row r="209" spans="1:9">
      <c r="A209" s="208">
        <v>162</v>
      </c>
      <c r="B209" s="287">
        <v>43383</v>
      </c>
      <c r="C209" s="286">
        <v>29.974421912888815</v>
      </c>
      <c r="D209" s="286">
        <v>45.741764250654825</v>
      </c>
      <c r="E209" s="286">
        <f t="shared" si="12"/>
        <v>29.974421912888815</v>
      </c>
      <c r="F209" s="209" t="str">
        <f t="shared" si="13"/>
        <v/>
      </c>
      <c r="G209" t="str">
        <f t="shared" si="15"/>
        <v/>
      </c>
      <c r="H209" s="209" t="str">
        <f t="shared" si="16"/>
        <v/>
      </c>
      <c r="I209" s="210"/>
    </row>
    <row r="210" spans="1:9">
      <c r="A210" s="208">
        <v>163</v>
      </c>
      <c r="B210" s="287">
        <v>43384</v>
      </c>
      <c r="C210" s="286">
        <v>25.404605768888818</v>
      </c>
      <c r="D210" s="286">
        <v>45.741764250654825</v>
      </c>
      <c r="E210" s="286">
        <f t="shared" si="12"/>
        <v>25.404605768888818</v>
      </c>
      <c r="F210" s="209" t="str">
        <f t="shared" si="13"/>
        <v/>
      </c>
      <c r="G210" t="str">
        <f t="shared" si="15"/>
        <v/>
      </c>
      <c r="H210" s="209" t="str">
        <f t="shared" si="16"/>
        <v/>
      </c>
      <c r="I210" s="210"/>
    </row>
    <row r="211" spans="1:9">
      <c r="A211" s="208">
        <v>164</v>
      </c>
      <c r="B211" s="287">
        <v>43385</v>
      </c>
      <c r="C211" s="286">
        <v>26.301615220888817</v>
      </c>
      <c r="D211" s="286">
        <v>45.741764250654825</v>
      </c>
      <c r="E211" s="286">
        <f t="shared" si="12"/>
        <v>26.301615220888817</v>
      </c>
      <c r="F211" s="209" t="str">
        <f t="shared" si="13"/>
        <v/>
      </c>
      <c r="G211" t="str">
        <f t="shared" si="15"/>
        <v/>
      </c>
      <c r="H211" s="209" t="str">
        <f t="shared" si="16"/>
        <v/>
      </c>
      <c r="I211" s="210"/>
    </row>
    <row r="212" spans="1:9">
      <c r="A212" s="208">
        <v>165</v>
      </c>
      <c r="B212" s="287">
        <v>43386</v>
      </c>
      <c r="C212" s="286">
        <v>14.215277838888818</v>
      </c>
      <c r="D212" s="286">
        <v>45.741764250654825</v>
      </c>
      <c r="E212" s="286">
        <f t="shared" si="12"/>
        <v>14.215277838888818</v>
      </c>
      <c r="F212" s="209" t="str">
        <f t="shared" si="13"/>
        <v/>
      </c>
      <c r="G212" t="str">
        <f t="shared" si="15"/>
        <v/>
      </c>
      <c r="H212" s="209" t="str">
        <f t="shared" si="16"/>
        <v/>
      </c>
      <c r="I212" s="210"/>
    </row>
    <row r="213" spans="1:9">
      <c r="A213" s="208">
        <v>166</v>
      </c>
      <c r="B213" s="287">
        <v>43387</v>
      </c>
      <c r="C213" s="286">
        <v>17.381102476889748</v>
      </c>
      <c r="D213" s="286">
        <v>45.741764250654825</v>
      </c>
      <c r="E213" s="286">
        <f t="shared" si="12"/>
        <v>17.381102476889748</v>
      </c>
      <c r="F213" s="209" t="str">
        <f t="shared" si="13"/>
        <v/>
      </c>
      <c r="G213" t="str">
        <f t="shared" si="15"/>
        <v/>
      </c>
      <c r="H213" s="209" t="str">
        <f t="shared" si="16"/>
        <v/>
      </c>
      <c r="I213" s="210"/>
    </row>
    <row r="214" spans="1:9">
      <c r="A214" s="208">
        <v>167</v>
      </c>
      <c r="B214" s="287">
        <v>43388</v>
      </c>
      <c r="C214" s="286">
        <v>36.138248392888819</v>
      </c>
      <c r="D214" s="286">
        <v>45.741764250654825</v>
      </c>
      <c r="E214" s="286">
        <f t="shared" si="12"/>
        <v>36.138248392888819</v>
      </c>
      <c r="F214" s="209" t="str">
        <f t="shared" si="13"/>
        <v/>
      </c>
      <c r="G214" t="str">
        <f t="shared" si="15"/>
        <v/>
      </c>
      <c r="H214" s="209" t="str">
        <f t="shared" si="16"/>
        <v>O</v>
      </c>
      <c r="I214" s="210">
        <f>IF(DAY(B214)=15,D214,"")</f>
        <v>45.741764250654825</v>
      </c>
    </row>
    <row r="215" spans="1:9">
      <c r="A215" s="208">
        <v>168</v>
      </c>
      <c r="B215" s="287">
        <v>43389</v>
      </c>
      <c r="C215" s="286">
        <v>65.728597520888812</v>
      </c>
      <c r="D215" s="286">
        <v>45.741764250654825</v>
      </c>
      <c r="E215" s="286">
        <f t="shared" si="12"/>
        <v>45.741764250654825</v>
      </c>
      <c r="F215" s="209" t="str">
        <f t="shared" si="13"/>
        <v/>
      </c>
      <c r="G215" t="str">
        <f t="shared" si="15"/>
        <v/>
      </c>
      <c r="H215" s="209" t="str">
        <f t="shared" si="16"/>
        <v/>
      </c>
      <c r="I215" s="210"/>
    </row>
    <row r="216" spans="1:9">
      <c r="A216" s="208">
        <v>169</v>
      </c>
      <c r="B216" s="287">
        <v>43390</v>
      </c>
      <c r="C216" s="286">
        <v>73.399671114986489</v>
      </c>
      <c r="D216" s="286">
        <v>45.741764250654825</v>
      </c>
      <c r="E216" s="286">
        <f t="shared" si="12"/>
        <v>45.741764250654825</v>
      </c>
      <c r="F216" s="209" t="str">
        <f t="shared" si="13"/>
        <v/>
      </c>
      <c r="G216" t="str">
        <f t="shared" si="15"/>
        <v/>
      </c>
      <c r="H216" s="209" t="str">
        <f t="shared" si="16"/>
        <v/>
      </c>
      <c r="I216" s="210"/>
    </row>
    <row r="217" spans="1:9">
      <c r="A217" s="208">
        <v>170</v>
      </c>
      <c r="B217" s="287">
        <v>43391</v>
      </c>
      <c r="C217" s="286">
        <v>45.958927128986495</v>
      </c>
      <c r="D217" s="286">
        <v>45.741764250654825</v>
      </c>
      <c r="E217" s="286">
        <f t="shared" si="12"/>
        <v>45.741764250654825</v>
      </c>
      <c r="F217" s="209" t="str">
        <f t="shared" si="13"/>
        <v/>
      </c>
      <c r="G217" t="str">
        <f t="shared" si="15"/>
        <v/>
      </c>
      <c r="H217" s="209" t="str">
        <f t="shared" si="16"/>
        <v/>
      </c>
      <c r="I217" s="210"/>
    </row>
    <row r="218" spans="1:9">
      <c r="A218" s="208">
        <v>171</v>
      </c>
      <c r="B218" s="287">
        <v>43392</v>
      </c>
      <c r="C218" s="286">
        <v>49.23836292698649</v>
      </c>
      <c r="D218" s="286">
        <v>45.741764250654825</v>
      </c>
      <c r="E218" s="286">
        <f t="shared" si="12"/>
        <v>45.741764250654825</v>
      </c>
      <c r="F218" s="209" t="str">
        <f t="shared" si="13"/>
        <v/>
      </c>
      <c r="G218" t="str">
        <f t="shared" si="15"/>
        <v/>
      </c>
      <c r="H218" s="209" t="str">
        <f t="shared" si="16"/>
        <v/>
      </c>
      <c r="I218" s="210"/>
    </row>
    <row r="219" spans="1:9">
      <c r="A219" s="208">
        <v>172</v>
      </c>
      <c r="B219" s="287">
        <v>43393</v>
      </c>
      <c r="C219" s="286">
        <v>45.347124974987416</v>
      </c>
      <c r="D219" s="286">
        <v>45.741764250654825</v>
      </c>
      <c r="E219" s="286">
        <f t="shared" si="12"/>
        <v>45.347124974987416</v>
      </c>
      <c r="F219" s="209" t="str">
        <f t="shared" si="13"/>
        <v/>
      </c>
      <c r="G219" t="str">
        <f t="shared" si="15"/>
        <v/>
      </c>
      <c r="H219" s="209" t="str">
        <f t="shared" si="16"/>
        <v/>
      </c>
      <c r="I219" s="210"/>
    </row>
    <row r="220" spans="1:9">
      <c r="A220" s="208">
        <v>173</v>
      </c>
      <c r="B220" s="287">
        <v>43394</v>
      </c>
      <c r="C220" s="286">
        <v>45.979064122986493</v>
      </c>
      <c r="D220" s="286">
        <v>45.741764250654825</v>
      </c>
      <c r="E220" s="286">
        <f t="shared" si="12"/>
        <v>45.741764250654825</v>
      </c>
      <c r="F220" s="209" t="str">
        <f t="shared" si="13"/>
        <v/>
      </c>
      <c r="G220" t="str">
        <f t="shared" si="15"/>
        <v/>
      </c>
      <c r="H220" s="209" t="str">
        <f t="shared" si="16"/>
        <v/>
      </c>
      <c r="I220" s="210"/>
    </row>
    <row r="221" spans="1:9">
      <c r="A221" s="208">
        <v>174</v>
      </c>
      <c r="B221" s="287">
        <v>43395</v>
      </c>
      <c r="C221" s="286">
        <v>44.119488864986486</v>
      </c>
      <c r="D221" s="286">
        <v>45.741764250654825</v>
      </c>
      <c r="E221" s="286">
        <f t="shared" si="12"/>
        <v>44.119488864986486</v>
      </c>
      <c r="F221" s="209" t="str">
        <f t="shared" si="13"/>
        <v/>
      </c>
      <c r="G221" t="str">
        <f t="shared" si="15"/>
        <v/>
      </c>
      <c r="H221" s="209" t="str">
        <f t="shared" si="16"/>
        <v/>
      </c>
      <c r="I221" s="210"/>
    </row>
    <row r="222" spans="1:9">
      <c r="A222" s="208">
        <v>175</v>
      </c>
      <c r="B222" s="287">
        <v>43396</v>
      </c>
      <c r="C222" s="286">
        <v>42.562096610986487</v>
      </c>
      <c r="D222" s="286">
        <v>45.741764250654825</v>
      </c>
      <c r="E222" s="286">
        <f t="shared" si="12"/>
        <v>42.562096610986487</v>
      </c>
      <c r="F222" s="209" t="str">
        <f t="shared" si="13"/>
        <v/>
      </c>
      <c r="G222" t="str">
        <f t="shared" si="15"/>
        <v/>
      </c>
      <c r="H222" s="209" t="str">
        <f t="shared" si="16"/>
        <v/>
      </c>
      <c r="I222" s="210"/>
    </row>
    <row r="223" spans="1:9">
      <c r="A223" s="208">
        <v>176</v>
      </c>
      <c r="B223" s="287">
        <v>43397</v>
      </c>
      <c r="C223" s="286">
        <v>32.04813831445005</v>
      </c>
      <c r="D223" s="286">
        <v>45.741764250654825</v>
      </c>
      <c r="E223" s="286">
        <f t="shared" si="12"/>
        <v>32.04813831445005</v>
      </c>
      <c r="F223" s="209" t="str">
        <f t="shared" si="13"/>
        <v/>
      </c>
      <c r="G223" t="str">
        <f t="shared" si="15"/>
        <v/>
      </c>
      <c r="H223" s="209" t="str">
        <f t="shared" si="16"/>
        <v/>
      </c>
      <c r="I223" s="210"/>
    </row>
    <row r="224" spans="1:9">
      <c r="A224" s="208">
        <v>177</v>
      </c>
      <c r="B224" s="287">
        <v>43398</v>
      </c>
      <c r="C224" s="286">
        <v>46.548202682450047</v>
      </c>
      <c r="D224" s="286">
        <v>45.741764250654825</v>
      </c>
      <c r="E224" s="286">
        <f t="shared" si="12"/>
        <v>45.741764250654825</v>
      </c>
      <c r="F224" s="209" t="str">
        <f t="shared" si="13"/>
        <v/>
      </c>
      <c r="G224" t="str">
        <f t="shared" si="15"/>
        <v/>
      </c>
      <c r="H224" s="209" t="str">
        <f t="shared" si="16"/>
        <v/>
      </c>
      <c r="I224" s="210"/>
    </row>
    <row r="225" spans="1:9">
      <c r="A225" s="208">
        <v>178</v>
      </c>
      <c r="B225" s="287">
        <v>43399</v>
      </c>
      <c r="C225" s="286">
        <v>49.28055410445004</v>
      </c>
      <c r="D225" s="286">
        <v>45.741764250654825</v>
      </c>
      <c r="E225" s="286">
        <f t="shared" si="12"/>
        <v>45.741764250654825</v>
      </c>
      <c r="F225" s="209" t="str">
        <f t="shared" si="13"/>
        <v/>
      </c>
      <c r="G225" t="str">
        <f t="shared" si="15"/>
        <v/>
      </c>
      <c r="H225" s="209" t="str">
        <f t="shared" si="16"/>
        <v/>
      </c>
      <c r="I225" s="210"/>
    </row>
    <row r="226" spans="1:9">
      <c r="A226" s="208">
        <v>179</v>
      </c>
      <c r="B226" s="287">
        <v>43400</v>
      </c>
      <c r="C226" s="286">
        <v>19.409299686450044</v>
      </c>
      <c r="D226" s="286">
        <v>45.741764250654825</v>
      </c>
      <c r="E226" s="286">
        <f t="shared" si="12"/>
        <v>19.409299686450044</v>
      </c>
      <c r="F226" s="209" t="str">
        <f t="shared" si="13"/>
        <v/>
      </c>
      <c r="G226" t="str">
        <f t="shared" si="15"/>
        <v/>
      </c>
      <c r="H226" s="209" t="str">
        <f t="shared" si="16"/>
        <v/>
      </c>
      <c r="I226" s="210"/>
    </row>
    <row r="227" spans="1:9">
      <c r="A227" s="208">
        <v>180</v>
      </c>
      <c r="B227" s="287">
        <v>43401</v>
      </c>
      <c r="C227" s="286">
        <v>11.565496718450049</v>
      </c>
      <c r="D227" s="286">
        <v>45.741764250654825</v>
      </c>
      <c r="E227" s="286">
        <f t="shared" si="12"/>
        <v>11.565496718450049</v>
      </c>
      <c r="F227" s="209" t="str">
        <f t="shared" si="13"/>
        <v/>
      </c>
      <c r="G227" t="str">
        <f t="shared" si="15"/>
        <v/>
      </c>
      <c r="H227" s="209" t="str">
        <f t="shared" si="16"/>
        <v/>
      </c>
      <c r="I227" s="210"/>
    </row>
    <row r="228" spans="1:9">
      <c r="A228" s="208">
        <v>181</v>
      </c>
      <c r="B228" s="287">
        <v>43402</v>
      </c>
      <c r="C228" s="286">
        <v>16.514832544450051</v>
      </c>
      <c r="D228" s="286">
        <v>45.741764250654825</v>
      </c>
      <c r="E228" s="286">
        <f t="shared" si="12"/>
        <v>16.514832544450051</v>
      </c>
      <c r="F228" s="209" t="str">
        <f t="shared" si="13"/>
        <v/>
      </c>
      <c r="G228" t="str">
        <f t="shared" si="15"/>
        <v/>
      </c>
      <c r="H228" s="209" t="str">
        <f t="shared" si="16"/>
        <v/>
      </c>
      <c r="I228" s="210"/>
    </row>
    <row r="229" spans="1:9">
      <c r="A229" s="208">
        <v>182</v>
      </c>
      <c r="B229" s="287">
        <v>43403</v>
      </c>
      <c r="C229" s="286">
        <v>46.016396108450046</v>
      </c>
      <c r="D229" s="286">
        <v>45.741764250654825</v>
      </c>
      <c r="E229" s="286">
        <f t="shared" si="12"/>
        <v>45.741764250654825</v>
      </c>
      <c r="F229" s="209" t="str">
        <f t="shared" si="13"/>
        <v/>
      </c>
      <c r="G229" t="str">
        <f t="shared" si="15"/>
        <v/>
      </c>
      <c r="H229" s="209" t="str">
        <f t="shared" si="16"/>
        <v/>
      </c>
      <c r="I229" s="210"/>
    </row>
    <row r="230" spans="1:9">
      <c r="A230" s="208">
        <v>183</v>
      </c>
      <c r="B230" s="287">
        <v>43404</v>
      </c>
      <c r="C230" s="286">
        <v>76.021301372363624</v>
      </c>
      <c r="D230" s="286">
        <v>45.741764250654825</v>
      </c>
      <c r="E230" s="286">
        <f t="shared" si="12"/>
        <v>45.741764250654825</v>
      </c>
      <c r="F230" s="209" t="str">
        <f t="shared" si="13"/>
        <v/>
      </c>
      <c r="G230" t="str">
        <f t="shared" si="15"/>
        <v/>
      </c>
      <c r="H230" s="209" t="str">
        <f t="shared" si="16"/>
        <v/>
      </c>
      <c r="I230" s="210"/>
    </row>
    <row r="231" spans="1:9">
      <c r="A231" s="208">
        <v>184</v>
      </c>
      <c r="B231" s="287">
        <v>43405</v>
      </c>
      <c r="C231" s="286">
        <v>43.424996616363622</v>
      </c>
      <c r="D231" s="286">
        <v>80.413851096189973</v>
      </c>
      <c r="E231" s="286">
        <f t="shared" si="12"/>
        <v>43.424996616363622</v>
      </c>
      <c r="F231" s="209">
        <f t="shared" si="13"/>
        <v>600</v>
      </c>
      <c r="G231" t="str">
        <f t="shared" si="15"/>
        <v/>
      </c>
      <c r="H231" s="209" t="str">
        <f t="shared" si="16"/>
        <v/>
      </c>
      <c r="I231" s="210"/>
    </row>
    <row r="232" spans="1:9">
      <c r="A232" s="208">
        <v>185</v>
      </c>
      <c r="B232" s="287">
        <v>43406</v>
      </c>
      <c r="C232" s="286">
        <v>47.082716798362696</v>
      </c>
      <c r="D232" s="286">
        <v>80.413851096189973</v>
      </c>
      <c r="E232" s="286">
        <f t="shared" si="12"/>
        <v>47.082716798362696</v>
      </c>
      <c r="F232" s="209" t="str">
        <f t="shared" si="13"/>
        <v/>
      </c>
      <c r="G232" t="str">
        <f t="shared" si="15"/>
        <v/>
      </c>
      <c r="H232" s="209" t="str">
        <f t="shared" si="16"/>
        <v/>
      </c>
      <c r="I232" s="210"/>
    </row>
    <row r="233" spans="1:9">
      <c r="A233" s="208">
        <v>186</v>
      </c>
      <c r="B233" s="287">
        <v>43407</v>
      </c>
      <c r="C233" s="286">
        <v>47.250558606363619</v>
      </c>
      <c r="D233" s="286">
        <v>80.413851096189973</v>
      </c>
      <c r="E233" s="286">
        <f t="shared" si="12"/>
        <v>47.250558606363619</v>
      </c>
      <c r="F233" s="209" t="str">
        <f t="shared" si="13"/>
        <v/>
      </c>
      <c r="G233" t="str">
        <f t="shared" si="15"/>
        <v/>
      </c>
      <c r="H233" s="209" t="str">
        <f t="shared" si="16"/>
        <v/>
      </c>
      <c r="I233" s="210"/>
    </row>
    <row r="234" spans="1:9">
      <c r="A234" s="208">
        <v>187</v>
      </c>
      <c r="B234" s="287">
        <v>43408</v>
      </c>
      <c r="C234" s="286">
        <v>43.322230924363616</v>
      </c>
      <c r="D234" s="286">
        <v>80.413851096189973</v>
      </c>
      <c r="E234" s="286">
        <f t="shared" si="12"/>
        <v>43.322230924363616</v>
      </c>
      <c r="F234" s="209" t="str">
        <f t="shared" si="13"/>
        <v/>
      </c>
      <c r="G234" t="str">
        <f t="shared" si="15"/>
        <v/>
      </c>
      <c r="H234" s="209" t="str">
        <f t="shared" si="16"/>
        <v/>
      </c>
      <c r="I234" s="210"/>
    </row>
    <row r="235" spans="1:9">
      <c r="A235" s="208">
        <v>188</v>
      </c>
      <c r="B235" s="287">
        <v>43409</v>
      </c>
      <c r="C235" s="286">
        <v>57.866048662362694</v>
      </c>
      <c r="D235" s="286">
        <v>80.413851096189973</v>
      </c>
      <c r="E235" s="286">
        <f t="shared" si="12"/>
        <v>57.866048662362694</v>
      </c>
      <c r="F235" s="209" t="str">
        <f t="shared" si="13"/>
        <v/>
      </c>
      <c r="G235" t="str">
        <f t="shared" si="15"/>
        <v/>
      </c>
      <c r="H235" s="209" t="str">
        <f t="shared" si="16"/>
        <v/>
      </c>
      <c r="I235" s="210"/>
    </row>
    <row r="236" spans="1:9">
      <c r="A236" s="208">
        <v>189</v>
      </c>
      <c r="B236" s="287">
        <v>43410</v>
      </c>
      <c r="C236" s="286">
        <v>48.88475467436362</v>
      </c>
      <c r="D236" s="286">
        <v>80.413851096189973</v>
      </c>
      <c r="E236" s="286">
        <f t="shared" si="12"/>
        <v>48.88475467436362</v>
      </c>
      <c r="F236" s="209" t="str">
        <f t="shared" si="13"/>
        <v/>
      </c>
      <c r="G236" t="str">
        <f t="shared" si="15"/>
        <v/>
      </c>
      <c r="H236" s="209" t="str">
        <f t="shared" si="16"/>
        <v/>
      </c>
      <c r="I236" s="210"/>
    </row>
    <row r="237" spans="1:9">
      <c r="A237" s="208">
        <v>190</v>
      </c>
      <c r="B237" s="287">
        <v>43411</v>
      </c>
      <c r="C237" s="286">
        <v>86.827557459148878</v>
      </c>
      <c r="D237" s="286">
        <v>80.413851096189973</v>
      </c>
      <c r="E237" s="286">
        <f t="shared" si="12"/>
        <v>80.413851096189973</v>
      </c>
      <c r="F237" s="209" t="str">
        <f t="shared" si="13"/>
        <v/>
      </c>
      <c r="G237" t="str">
        <f t="shared" si="15"/>
        <v/>
      </c>
      <c r="H237" s="209" t="str">
        <f t="shared" si="16"/>
        <v/>
      </c>
      <c r="I237" s="210"/>
    </row>
    <row r="238" spans="1:9">
      <c r="A238" s="208">
        <v>191</v>
      </c>
      <c r="B238" s="287">
        <v>43412</v>
      </c>
      <c r="C238" s="286">
        <v>90.703995073148889</v>
      </c>
      <c r="D238" s="286">
        <v>80.413851096189973</v>
      </c>
      <c r="E238" s="286">
        <f t="shared" si="12"/>
        <v>80.413851096189973</v>
      </c>
      <c r="F238" s="209" t="str">
        <f t="shared" si="13"/>
        <v/>
      </c>
      <c r="G238" t="str">
        <f t="shared" si="15"/>
        <v/>
      </c>
      <c r="H238" s="209" t="str">
        <f t="shared" si="16"/>
        <v/>
      </c>
      <c r="I238" s="210"/>
    </row>
    <row r="239" spans="1:9">
      <c r="A239" s="208">
        <v>192</v>
      </c>
      <c r="B239" s="287">
        <v>43413</v>
      </c>
      <c r="C239" s="286">
        <v>92.80593763914888</v>
      </c>
      <c r="D239" s="286">
        <v>80.413851096189973</v>
      </c>
      <c r="E239" s="286">
        <f t="shared" ref="E239:E302" si="17">IF(C239&lt;D239,C239,D239)</f>
        <v>80.413851096189973</v>
      </c>
      <c r="F239" s="209" t="str">
        <f t="shared" ref="F239:F302" si="18">IF(DAY(B239)=1,600,"")</f>
        <v/>
      </c>
      <c r="G239" t="str">
        <f t="shared" si="15"/>
        <v/>
      </c>
      <c r="H239" s="209" t="str">
        <f t="shared" ref="H239:H302" si="19">IF(DAY(B239)=15,IF(MONTH(B239)=1,"E",IF(MONTH(B239)=2,"F",IF(MONTH(B239)=3,"M",IF(MONTH(B239)=4,"A",IF(MONTH(B239)=5,"M",IF(MONTH(B239)=6,"J",IF(MONTH(B239)=7,"J",IF(MONTH(B239)=8,"A",IF(MONTH(B239)=9,"S",IF(MONTH(B239)=10,"O",IF(MONTH(B239)=11,"N",IF(MONTH(B239)=12,"D","")))))))))))),"")</f>
        <v/>
      </c>
      <c r="I239" s="210"/>
    </row>
    <row r="240" spans="1:9">
      <c r="A240" s="208">
        <v>193</v>
      </c>
      <c r="B240" s="287">
        <v>43414</v>
      </c>
      <c r="C240" s="286">
        <v>95.004198411147954</v>
      </c>
      <c r="D240" s="286">
        <v>80.413851096189973</v>
      </c>
      <c r="E240" s="286">
        <f t="shared" si="17"/>
        <v>80.413851096189973</v>
      </c>
      <c r="F240" s="209" t="str">
        <f t="shared" si="18"/>
        <v/>
      </c>
      <c r="G240" t="str">
        <f t="shared" si="15"/>
        <v/>
      </c>
      <c r="H240" s="209" t="str">
        <f t="shared" si="19"/>
        <v/>
      </c>
      <c r="I240" s="210"/>
    </row>
    <row r="241" spans="1:9">
      <c r="A241" s="208">
        <v>194</v>
      </c>
      <c r="B241" s="287">
        <v>43415</v>
      </c>
      <c r="C241" s="286">
        <v>98.092598529148887</v>
      </c>
      <c r="D241" s="286">
        <v>80.413851096189973</v>
      </c>
      <c r="E241" s="286">
        <f t="shared" si="17"/>
        <v>80.413851096189973</v>
      </c>
      <c r="F241" s="209" t="str">
        <f t="shared" si="18"/>
        <v/>
      </c>
      <c r="G241" t="str">
        <f t="shared" ref="G241:G304" si="20">IF(MONTH(B241)=1,IF(DAY(B241)=1,YEAR(B241),""),"")</f>
        <v/>
      </c>
      <c r="H241" s="209" t="str">
        <f t="shared" si="19"/>
        <v/>
      </c>
      <c r="I241" s="210"/>
    </row>
    <row r="242" spans="1:9">
      <c r="A242" s="208">
        <v>195</v>
      </c>
      <c r="B242" s="287">
        <v>43416</v>
      </c>
      <c r="C242" s="286">
        <v>121.65085452914889</v>
      </c>
      <c r="D242" s="286">
        <v>80.413851096189973</v>
      </c>
      <c r="E242" s="286">
        <f t="shared" si="17"/>
        <v>80.413851096189973</v>
      </c>
      <c r="F242" s="209" t="str">
        <f t="shared" si="18"/>
        <v/>
      </c>
      <c r="G242" t="str">
        <f t="shared" si="20"/>
        <v/>
      </c>
      <c r="H242" s="209" t="str">
        <f t="shared" si="19"/>
        <v/>
      </c>
      <c r="I242" s="210"/>
    </row>
    <row r="243" spans="1:9">
      <c r="A243" s="208">
        <v>196</v>
      </c>
      <c r="B243" s="287">
        <v>43417</v>
      </c>
      <c r="C243" s="286">
        <v>115.99554830914889</v>
      </c>
      <c r="D243" s="286">
        <v>80.413851096189973</v>
      </c>
      <c r="E243" s="286">
        <f t="shared" si="17"/>
        <v>80.413851096189973</v>
      </c>
      <c r="F243" s="209" t="str">
        <f t="shared" si="18"/>
        <v/>
      </c>
      <c r="G243" t="str">
        <f t="shared" si="20"/>
        <v/>
      </c>
      <c r="H243" s="209" t="str">
        <f t="shared" si="19"/>
        <v/>
      </c>
      <c r="I243" s="210"/>
    </row>
    <row r="244" spans="1:9">
      <c r="A244" s="208">
        <v>197</v>
      </c>
      <c r="B244" s="287">
        <v>43418</v>
      </c>
      <c r="C244" s="286">
        <v>92.899406129739191</v>
      </c>
      <c r="D244" s="286">
        <v>80.413851096189973</v>
      </c>
      <c r="E244" s="286">
        <f t="shared" si="17"/>
        <v>80.413851096189973</v>
      </c>
      <c r="F244" s="209" t="str">
        <f t="shared" si="18"/>
        <v/>
      </c>
      <c r="G244" t="str">
        <f t="shared" si="20"/>
        <v/>
      </c>
      <c r="H244" s="209" t="str">
        <f>IF(DAY(B244)=15,IF(MONTH(B244)=1,"E",IF(MONTH(B244)=2,"F",IF(MONTH(B244)=3,"M",IF(MONTH(B244)=4,"A",IF(MONTH(B244)=5,"M",IF(MONTH(B244)=6,"J",IF(MONTH(B244)=7,"J",IF(MONTH(B244)=8,"A",IF(MONTH(B244)=9,"S",IF(MONTH(B244)=10,"O",IF(MONTH(B244)=11,"N",IF(MONTH(B244)=12,"D","")))))))))))),"")</f>
        <v/>
      </c>
      <c r="I244" s="210"/>
    </row>
    <row r="245" spans="1:9">
      <c r="A245" s="208">
        <v>198</v>
      </c>
      <c r="B245" s="287">
        <v>43419</v>
      </c>
      <c r="C245" s="286">
        <v>99.544248713739194</v>
      </c>
      <c r="D245" s="286">
        <v>80.413851096189973</v>
      </c>
      <c r="E245" s="286">
        <f t="shared" si="17"/>
        <v>80.413851096189973</v>
      </c>
      <c r="F245" s="209" t="str">
        <f t="shared" si="18"/>
        <v/>
      </c>
      <c r="G245" t="str">
        <f t="shared" si="20"/>
        <v/>
      </c>
      <c r="H245" s="209" t="str">
        <f t="shared" si="19"/>
        <v>N</v>
      </c>
      <c r="I245" s="210">
        <f>IF(DAY(B245)=15,D245,"")</f>
        <v>80.413851096189973</v>
      </c>
    </row>
    <row r="246" spans="1:9">
      <c r="A246" s="208">
        <v>199</v>
      </c>
      <c r="B246" s="287">
        <v>43420</v>
      </c>
      <c r="C246" s="286">
        <v>100.65316206573826</v>
      </c>
      <c r="D246" s="286">
        <v>80.413851096189973</v>
      </c>
      <c r="E246" s="286">
        <f t="shared" si="17"/>
        <v>80.413851096189973</v>
      </c>
      <c r="F246" s="209" t="str">
        <f t="shared" si="18"/>
        <v/>
      </c>
      <c r="G246" t="str">
        <f t="shared" si="20"/>
        <v/>
      </c>
      <c r="H246" s="209" t="str">
        <f t="shared" si="19"/>
        <v/>
      </c>
      <c r="I246" s="210"/>
    </row>
    <row r="247" spans="1:9">
      <c r="A247" s="208">
        <v>200</v>
      </c>
      <c r="B247" s="287">
        <v>43421</v>
      </c>
      <c r="C247" s="286">
        <v>76.331348461739196</v>
      </c>
      <c r="D247" s="286">
        <v>80.413851096189973</v>
      </c>
      <c r="E247" s="286">
        <f t="shared" si="17"/>
        <v>76.331348461739196</v>
      </c>
      <c r="F247" s="209" t="str">
        <f t="shared" si="18"/>
        <v/>
      </c>
      <c r="G247" t="str">
        <f t="shared" si="20"/>
        <v/>
      </c>
      <c r="H247" s="209" t="str">
        <f t="shared" si="19"/>
        <v/>
      </c>
      <c r="I247" s="210"/>
    </row>
    <row r="248" spans="1:9">
      <c r="A248" s="208">
        <v>201</v>
      </c>
      <c r="B248" s="287">
        <v>43422</v>
      </c>
      <c r="C248" s="286">
        <v>72.29296538173918</v>
      </c>
      <c r="D248" s="286">
        <v>80.413851096189973</v>
      </c>
      <c r="E248" s="286">
        <f t="shared" si="17"/>
        <v>72.29296538173918</v>
      </c>
      <c r="F248" s="209" t="str">
        <f t="shared" si="18"/>
        <v/>
      </c>
      <c r="G248" t="str">
        <f t="shared" si="20"/>
        <v/>
      </c>
      <c r="H248" s="209" t="str">
        <f t="shared" si="19"/>
        <v/>
      </c>
      <c r="I248" s="210"/>
    </row>
    <row r="249" spans="1:9">
      <c r="A249" s="208">
        <v>202</v>
      </c>
      <c r="B249" s="287">
        <v>43423</v>
      </c>
      <c r="C249" s="286">
        <v>107.86359773573918</v>
      </c>
      <c r="D249" s="286">
        <v>80.413851096189973</v>
      </c>
      <c r="E249" s="286">
        <f t="shared" si="17"/>
        <v>80.413851096189973</v>
      </c>
      <c r="F249" s="209" t="str">
        <f t="shared" si="18"/>
        <v/>
      </c>
      <c r="G249" t="str">
        <f t="shared" si="20"/>
        <v/>
      </c>
      <c r="H249" s="209" t="str">
        <f t="shared" si="19"/>
        <v/>
      </c>
      <c r="I249" s="210"/>
    </row>
    <row r="250" spans="1:9">
      <c r="A250" s="208">
        <v>203</v>
      </c>
      <c r="B250" s="287">
        <v>43424</v>
      </c>
      <c r="C250" s="286">
        <v>95.260906345739187</v>
      </c>
      <c r="D250" s="286">
        <v>80.413851096189973</v>
      </c>
      <c r="E250" s="286">
        <f t="shared" si="17"/>
        <v>80.413851096189973</v>
      </c>
      <c r="F250" s="209" t="str">
        <f t="shared" si="18"/>
        <v/>
      </c>
      <c r="G250" t="str">
        <f t="shared" si="20"/>
        <v/>
      </c>
      <c r="H250" s="209" t="str">
        <f t="shared" si="19"/>
        <v/>
      </c>
      <c r="I250" s="210"/>
    </row>
    <row r="251" spans="1:9">
      <c r="A251" s="208">
        <v>204</v>
      </c>
      <c r="B251" s="287">
        <v>43425</v>
      </c>
      <c r="C251" s="286">
        <v>84.219487363573009</v>
      </c>
      <c r="D251" s="286">
        <v>80.413851096189973</v>
      </c>
      <c r="E251" s="286">
        <f t="shared" si="17"/>
        <v>80.413851096189973</v>
      </c>
      <c r="F251" s="209" t="str">
        <f t="shared" si="18"/>
        <v/>
      </c>
      <c r="G251" t="str">
        <f t="shared" si="20"/>
        <v/>
      </c>
      <c r="H251" s="209" t="str">
        <f t="shared" si="19"/>
        <v/>
      </c>
      <c r="I251" s="210"/>
    </row>
    <row r="252" spans="1:9">
      <c r="A252" s="208">
        <v>205</v>
      </c>
      <c r="B252" s="287">
        <v>43426</v>
      </c>
      <c r="C252" s="286">
        <v>100.04509160957394</v>
      </c>
      <c r="D252" s="286">
        <v>80.413851096189973</v>
      </c>
      <c r="E252" s="286">
        <f t="shared" si="17"/>
        <v>80.413851096189973</v>
      </c>
      <c r="F252" s="209" t="str">
        <f t="shared" si="18"/>
        <v/>
      </c>
      <c r="G252" t="str">
        <f t="shared" si="20"/>
        <v/>
      </c>
      <c r="H252" s="209" t="str">
        <f t="shared" si="19"/>
        <v/>
      </c>
      <c r="I252" s="210"/>
    </row>
    <row r="253" spans="1:9">
      <c r="A253" s="208">
        <v>206</v>
      </c>
      <c r="B253" s="287">
        <v>43427</v>
      </c>
      <c r="C253" s="286">
        <v>93.980402249573928</v>
      </c>
      <c r="D253" s="286">
        <v>80.413851096189973</v>
      </c>
      <c r="E253" s="286">
        <f t="shared" si="17"/>
        <v>80.413851096189973</v>
      </c>
      <c r="F253" s="209" t="str">
        <f t="shared" si="18"/>
        <v/>
      </c>
      <c r="G253" t="str">
        <f t="shared" si="20"/>
        <v/>
      </c>
      <c r="H253" s="209" t="str">
        <f t="shared" si="19"/>
        <v/>
      </c>
      <c r="I253" s="210"/>
    </row>
    <row r="254" spans="1:9">
      <c r="A254" s="208">
        <v>207</v>
      </c>
      <c r="B254" s="287">
        <v>43428</v>
      </c>
      <c r="C254" s="286">
        <v>71.511494399572996</v>
      </c>
      <c r="D254" s="286">
        <v>80.413851096189973</v>
      </c>
      <c r="E254" s="286">
        <f t="shared" si="17"/>
        <v>71.511494399572996</v>
      </c>
      <c r="F254" s="209" t="str">
        <f t="shared" si="18"/>
        <v/>
      </c>
      <c r="G254" t="str">
        <f t="shared" si="20"/>
        <v/>
      </c>
      <c r="H254" s="209" t="str">
        <f t="shared" si="19"/>
        <v/>
      </c>
      <c r="I254" s="210"/>
    </row>
    <row r="255" spans="1:9">
      <c r="A255" s="208">
        <v>208</v>
      </c>
      <c r="B255" s="287">
        <v>43429</v>
      </c>
      <c r="C255" s="286">
        <v>73.564121463573926</v>
      </c>
      <c r="D255" s="286">
        <v>80.413851096189973</v>
      </c>
      <c r="E255" s="286">
        <f t="shared" si="17"/>
        <v>73.564121463573926</v>
      </c>
      <c r="F255" s="209" t="str">
        <f t="shared" si="18"/>
        <v/>
      </c>
      <c r="G255" t="str">
        <f t="shared" si="20"/>
        <v/>
      </c>
      <c r="H255" s="209" t="str">
        <f t="shared" si="19"/>
        <v/>
      </c>
      <c r="I255" s="210"/>
    </row>
    <row r="256" spans="1:9">
      <c r="A256" s="208">
        <v>209</v>
      </c>
      <c r="B256" s="287">
        <v>43430</v>
      </c>
      <c r="C256" s="286">
        <v>89.040418399572999</v>
      </c>
      <c r="D256" s="286">
        <v>80.413851096189973</v>
      </c>
      <c r="E256" s="286">
        <f t="shared" si="17"/>
        <v>80.413851096189973</v>
      </c>
      <c r="F256" s="209" t="str">
        <f t="shared" si="18"/>
        <v/>
      </c>
      <c r="G256" t="str">
        <f t="shared" si="20"/>
        <v/>
      </c>
      <c r="H256" s="209" t="str">
        <f t="shared" si="19"/>
        <v/>
      </c>
      <c r="I256" s="210"/>
    </row>
    <row r="257" spans="1:9">
      <c r="A257" s="208">
        <v>210</v>
      </c>
      <c r="B257" s="287">
        <v>43431</v>
      </c>
      <c r="C257" s="286">
        <v>91.799074073573934</v>
      </c>
      <c r="D257" s="286">
        <v>80.413851096189973</v>
      </c>
      <c r="E257" s="286">
        <f t="shared" si="17"/>
        <v>80.413851096189973</v>
      </c>
      <c r="F257" s="209" t="str">
        <f t="shared" si="18"/>
        <v/>
      </c>
      <c r="G257" t="str">
        <f t="shared" si="20"/>
        <v/>
      </c>
      <c r="H257" s="209" t="str">
        <f t="shared" si="19"/>
        <v/>
      </c>
      <c r="I257" s="210"/>
    </row>
    <row r="258" spans="1:9">
      <c r="A258" s="208">
        <v>211</v>
      </c>
      <c r="B258" s="287">
        <v>43432</v>
      </c>
      <c r="C258" s="286">
        <v>100.63240383628586</v>
      </c>
      <c r="D258" s="286">
        <v>80.413851096189973</v>
      </c>
      <c r="E258" s="286">
        <f t="shared" si="17"/>
        <v>80.413851096189973</v>
      </c>
      <c r="F258" s="209" t="str">
        <f t="shared" si="18"/>
        <v/>
      </c>
      <c r="G258" t="str">
        <f t="shared" si="20"/>
        <v/>
      </c>
      <c r="H258" s="209" t="str">
        <f t="shared" si="19"/>
        <v/>
      </c>
      <c r="I258" s="210"/>
    </row>
    <row r="259" spans="1:9">
      <c r="A259" s="208">
        <v>212</v>
      </c>
      <c r="B259" s="287">
        <v>43433</v>
      </c>
      <c r="C259" s="286">
        <v>106.08269200028586</v>
      </c>
      <c r="D259" s="286">
        <v>80.413851096189973</v>
      </c>
      <c r="E259" s="286">
        <f t="shared" si="17"/>
        <v>80.413851096189973</v>
      </c>
      <c r="F259" s="209" t="str">
        <f t="shared" si="18"/>
        <v/>
      </c>
      <c r="G259" t="str">
        <f t="shared" si="20"/>
        <v/>
      </c>
      <c r="H259" s="209" t="str">
        <f t="shared" si="19"/>
        <v/>
      </c>
      <c r="I259" s="210"/>
    </row>
    <row r="260" spans="1:9">
      <c r="A260" s="208">
        <v>213</v>
      </c>
      <c r="B260" s="287">
        <v>43434</v>
      </c>
      <c r="C260" s="286">
        <v>97.483749356285841</v>
      </c>
      <c r="D260" s="286">
        <v>80.413851096189973</v>
      </c>
      <c r="E260" s="286">
        <f t="shared" si="17"/>
        <v>80.413851096189973</v>
      </c>
      <c r="F260" s="209" t="str">
        <f t="shared" si="18"/>
        <v/>
      </c>
      <c r="G260" t="str">
        <f t="shared" si="20"/>
        <v/>
      </c>
      <c r="H260" s="209" t="str">
        <f t="shared" si="19"/>
        <v/>
      </c>
      <c r="I260" s="210"/>
    </row>
    <row r="261" spans="1:9">
      <c r="A261" s="208">
        <v>214</v>
      </c>
      <c r="B261" s="287">
        <v>43435</v>
      </c>
      <c r="C261" s="286">
        <v>90.406102360286781</v>
      </c>
      <c r="D261" s="286">
        <v>101.95753277636452</v>
      </c>
      <c r="E261" s="286">
        <f t="shared" si="17"/>
        <v>90.406102360286781</v>
      </c>
      <c r="F261" s="209">
        <f t="shared" si="18"/>
        <v>600</v>
      </c>
      <c r="G261" t="str">
        <f t="shared" si="20"/>
        <v/>
      </c>
      <c r="H261" s="209" t="str">
        <f t="shared" si="19"/>
        <v/>
      </c>
      <c r="I261" s="210"/>
    </row>
    <row r="262" spans="1:9">
      <c r="A262" s="208">
        <v>215</v>
      </c>
      <c r="B262" s="287">
        <v>43436</v>
      </c>
      <c r="C262" s="286">
        <v>84.877445290285849</v>
      </c>
      <c r="D262" s="286">
        <v>101.95753277636452</v>
      </c>
      <c r="E262" s="286">
        <f t="shared" si="17"/>
        <v>84.877445290285849</v>
      </c>
      <c r="F262" s="209" t="str">
        <f t="shared" si="18"/>
        <v/>
      </c>
      <c r="G262" t="str">
        <f t="shared" si="20"/>
        <v/>
      </c>
      <c r="H262" s="209" t="str">
        <f t="shared" si="19"/>
        <v/>
      </c>
      <c r="I262" s="210"/>
    </row>
    <row r="263" spans="1:9">
      <c r="A263" s="208">
        <v>216</v>
      </c>
      <c r="B263" s="287">
        <v>43437</v>
      </c>
      <c r="C263" s="286">
        <v>108.38442733628585</v>
      </c>
      <c r="D263" s="286">
        <v>101.95753277636452</v>
      </c>
      <c r="E263" s="286">
        <f t="shared" si="17"/>
        <v>101.95753277636452</v>
      </c>
      <c r="F263" s="209" t="str">
        <f t="shared" si="18"/>
        <v/>
      </c>
      <c r="G263" t="str">
        <f t="shared" si="20"/>
        <v/>
      </c>
      <c r="H263" s="209" t="str">
        <f t="shared" si="19"/>
        <v/>
      </c>
      <c r="I263" s="210"/>
    </row>
    <row r="264" spans="1:9">
      <c r="A264" s="208">
        <v>217</v>
      </c>
      <c r="B264" s="287">
        <v>43438</v>
      </c>
      <c r="C264" s="286">
        <v>126.39369236228585</v>
      </c>
      <c r="D264" s="286">
        <v>101.95753277636452</v>
      </c>
      <c r="E264" s="286">
        <f t="shared" si="17"/>
        <v>101.95753277636452</v>
      </c>
      <c r="F264" s="209" t="str">
        <f t="shared" si="18"/>
        <v/>
      </c>
      <c r="G264" t="str">
        <f t="shared" si="20"/>
        <v/>
      </c>
      <c r="H264" s="209" t="str">
        <f t="shared" si="19"/>
        <v/>
      </c>
      <c r="I264" s="210"/>
    </row>
    <row r="265" spans="1:9">
      <c r="A265" s="208">
        <v>218</v>
      </c>
      <c r="B265" s="287">
        <v>43439</v>
      </c>
      <c r="C265" s="286">
        <v>87.530024344428583</v>
      </c>
      <c r="D265" s="286">
        <v>101.95753277636452</v>
      </c>
      <c r="E265" s="286">
        <f t="shared" si="17"/>
        <v>87.530024344428583</v>
      </c>
      <c r="F265" s="209" t="str">
        <f t="shared" si="18"/>
        <v/>
      </c>
      <c r="G265" t="str">
        <f t="shared" si="20"/>
        <v/>
      </c>
      <c r="H265" s="209" t="str">
        <f t="shared" si="19"/>
        <v/>
      </c>
      <c r="I265" s="210"/>
    </row>
    <row r="266" spans="1:9">
      <c r="A266" s="208">
        <v>219</v>
      </c>
      <c r="B266" s="287">
        <v>43440</v>
      </c>
      <c r="C266" s="286">
        <v>77.79707729442859</v>
      </c>
      <c r="D266" s="286">
        <v>101.95753277636452</v>
      </c>
      <c r="E266" s="286">
        <f t="shared" si="17"/>
        <v>77.79707729442859</v>
      </c>
      <c r="F266" s="209" t="str">
        <f t="shared" si="18"/>
        <v/>
      </c>
      <c r="G266" t="str">
        <f t="shared" si="20"/>
        <v/>
      </c>
      <c r="H266" s="209" t="str">
        <f t="shared" si="19"/>
        <v/>
      </c>
      <c r="I266" s="210"/>
    </row>
    <row r="267" spans="1:9">
      <c r="A267" s="208">
        <v>220</v>
      </c>
      <c r="B267" s="287">
        <v>43441</v>
      </c>
      <c r="C267" s="286">
        <v>62.221405000428589</v>
      </c>
      <c r="D267" s="286">
        <v>101.95753277636452</v>
      </c>
      <c r="E267" s="286">
        <f t="shared" si="17"/>
        <v>62.221405000428589</v>
      </c>
      <c r="F267" s="209" t="str">
        <f t="shared" si="18"/>
        <v/>
      </c>
      <c r="G267" t="str">
        <f t="shared" si="20"/>
        <v/>
      </c>
      <c r="H267" s="209" t="str">
        <f t="shared" si="19"/>
        <v/>
      </c>
      <c r="I267" s="210"/>
    </row>
    <row r="268" spans="1:9">
      <c r="A268" s="208">
        <v>221</v>
      </c>
      <c r="B268" s="287">
        <v>43442</v>
      </c>
      <c r="C268" s="286">
        <v>55.722765724428598</v>
      </c>
      <c r="D268" s="286">
        <v>101.95753277636452</v>
      </c>
      <c r="E268" s="286">
        <f t="shared" si="17"/>
        <v>55.722765724428598</v>
      </c>
      <c r="F268" s="209" t="str">
        <f t="shared" si="18"/>
        <v/>
      </c>
      <c r="G268" t="str">
        <f t="shared" si="20"/>
        <v/>
      </c>
      <c r="H268" s="209" t="str">
        <f t="shared" si="19"/>
        <v/>
      </c>
      <c r="I268" s="210"/>
    </row>
    <row r="269" spans="1:9">
      <c r="A269" s="208">
        <v>222</v>
      </c>
      <c r="B269" s="287">
        <v>43443</v>
      </c>
      <c r="C269" s="286">
        <v>55.570950698428589</v>
      </c>
      <c r="D269" s="286">
        <v>101.95753277636452</v>
      </c>
      <c r="E269" s="286">
        <f t="shared" si="17"/>
        <v>55.570950698428589</v>
      </c>
      <c r="F269" s="209" t="str">
        <f t="shared" si="18"/>
        <v/>
      </c>
      <c r="G269" t="str">
        <f t="shared" si="20"/>
        <v/>
      </c>
      <c r="H269" s="209" t="str">
        <f t="shared" si="19"/>
        <v/>
      </c>
      <c r="I269" s="210"/>
    </row>
    <row r="270" spans="1:9">
      <c r="A270" s="208">
        <v>223</v>
      </c>
      <c r="B270" s="287">
        <v>43444</v>
      </c>
      <c r="C270" s="286">
        <v>67.086032550428584</v>
      </c>
      <c r="D270" s="286">
        <v>101.95753277636452</v>
      </c>
      <c r="E270" s="286">
        <f t="shared" si="17"/>
        <v>67.086032550428584</v>
      </c>
      <c r="F270" s="209" t="str">
        <f t="shared" si="18"/>
        <v/>
      </c>
      <c r="G270" t="str">
        <f t="shared" si="20"/>
        <v/>
      </c>
      <c r="H270" s="209" t="str">
        <f t="shared" si="19"/>
        <v/>
      </c>
      <c r="I270" s="210"/>
    </row>
    <row r="271" spans="1:9">
      <c r="A271" s="208">
        <v>224</v>
      </c>
      <c r="B271" s="287">
        <v>43445</v>
      </c>
      <c r="C271" s="286">
        <v>96.116496704428585</v>
      </c>
      <c r="D271" s="286">
        <v>101.95753277636452</v>
      </c>
      <c r="E271" s="286">
        <f t="shared" si="17"/>
        <v>96.116496704428585</v>
      </c>
      <c r="F271" s="209" t="str">
        <f t="shared" si="18"/>
        <v/>
      </c>
      <c r="G271" t="str">
        <f t="shared" si="20"/>
        <v/>
      </c>
      <c r="H271" s="209" t="str">
        <f t="shared" si="19"/>
        <v/>
      </c>
      <c r="I271" s="210"/>
    </row>
    <row r="272" spans="1:9">
      <c r="A272" s="208">
        <v>225</v>
      </c>
      <c r="B272" s="287">
        <v>43446</v>
      </c>
      <c r="C272" s="286">
        <v>108.89356766227644</v>
      </c>
      <c r="D272" s="286">
        <v>101.95753277636452</v>
      </c>
      <c r="E272" s="286">
        <f t="shared" si="17"/>
        <v>101.95753277636452</v>
      </c>
      <c r="F272" s="209" t="str">
        <f t="shared" si="18"/>
        <v/>
      </c>
      <c r="G272" t="str">
        <f t="shared" si="20"/>
        <v/>
      </c>
      <c r="H272" s="209" t="str">
        <f t="shared" si="19"/>
        <v/>
      </c>
      <c r="I272" s="210"/>
    </row>
    <row r="273" spans="1:9">
      <c r="A273" s="208">
        <v>226</v>
      </c>
      <c r="B273" s="287">
        <v>43447</v>
      </c>
      <c r="C273" s="286">
        <v>84.367956072275518</v>
      </c>
      <c r="D273" s="286">
        <v>101.95753277636452</v>
      </c>
      <c r="E273" s="286">
        <f t="shared" si="17"/>
        <v>84.367956072275518</v>
      </c>
      <c r="F273" s="209" t="str">
        <f t="shared" si="18"/>
        <v/>
      </c>
      <c r="G273" t="str">
        <f t="shared" si="20"/>
        <v/>
      </c>
      <c r="H273" s="209" t="str">
        <f t="shared" si="19"/>
        <v/>
      </c>
      <c r="I273" s="210"/>
    </row>
    <row r="274" spans="1:9">
      <c r="A274" s="208">
        <v>227</v>
      </c>
      <c r="B274" s="287">
        <v>43448</v>
      </c>
      <c r="C274" s="286">
        <v>86.439192054275509</v>
      </c>
      <c r="D274" s="286">
        <v>101.95753277636452</v>
      </c>
      <c r="E274" s="286">
        <f t="shared" si="17"/>
        <v>86.439192054275509</v>
      </c>
      <c r="F274" s="209" t="str">
        <f t="shared" si="18"/>
        <v/>
      </c>
      <c r="G274" t="str">
        <f t="shared" si="20"/>
        <v/>
      </c>
      <c r="H274" s="209" t="str">
        <f t="shared" si="19"/>
        <v/>
      </c>
      <c r="I274" s="210"/>
    </row>
    <row r="275" spans="1:9">
      <c r="A275" s="208">
        <v>228</v>
      </c>
      <c r="B275" s="287">
        <v>43449</v>
      </c>
      <c r="C275" s="286">
        <v>74.558017642275516</v>
      </c>
      <c r="D275" s="286">
        <v>101.95753277636452</v>
      </c>
      <c r="E275" s="286">
        <f t="shared" si="17"/>
        <v>74.558017642275516</v>
      </c>
      <c r="F275" s="209" t="str">
        <f t="shared" si="18"/>
        <v/>
      </c>
      <c r="G275" t="str">
        <f t="shared" si="20"/>
        <v/>
      </c>
      <c r="H275" s="209" t="str">
        <f t="shared" si="19"/>
        <v>D</v>
      </c>
      <c r="I275" s="210">
        <f>IF(DAY(B275)=15,D275,"")</f>
        <v>101.95753277636452</v>
      </c>
    </row>
    <row r="276" spans="1:9">
      <c r="A276" s="208">
        <v>229</v>
      </c>
      <c r="B276" s="287">
        <v>43450</v>
      </c>
      <c r="C276" s="286">
        <v>69.979588598275512</v>
      </c>
      <c r="D276" s="286">
        <v>101.95753277636452</v>
      </c>
      <c r="E276" s="286">
        <f t="shared" si="17"/>
        <v>69.979588598275512</v>
      </c>
      <c r="F276" s="209" t="str">
        <f t="shared" si="18"/>
        <v/>
      </c>
      <c r="G276" t="str">
        <f t="shared" si="20"/>
        <v/>
      </c>
      <c r="H276" s="209" t="str">
        <f t="shared" si="19"/>
        <v/>
      </c>
      <c r="I276" s="210"/>
    </row>
    <row r="277" spans="1:9">
      <c r="A277" s="208">
        <v>230</v>
      </c>
      <c r="B277" s="287">
        <v>43451</v>
      </c>
      <c r="C277" s="286">
        <v>111.35579548227645</v>
      </c>
      <c r="D277" s="286">
        <v>101.95753277636452</v>
      </c>
      <c r="E277" s="286">
        <f t="shared" si="17"/>
        <v>101.95753277636452</v>
      </c>
      <c r="F277" s="209" t="str">
        <f t="shared" si="18"/>
        <v/>
      </c>
      <c r="G277" t="str">
        <f t="shared" si="20"/>
        <v/>
      </c>
      <c r="H277" s="209" t="str">
        <f t="shared" si="19"/>
        <v/>
      </c>
      <c r="I277" s="210"/>
    </row>
    <row r="278" spans="1:9">
      <c r="A278" s="208">
        <v>231</v>
      </c>
      <c r="B278" s="287">
        <v>43452</v>
      </c>
      <c r="C278" s="286">
        <v>93.976316482275507</v>
      </c>
      <c r="D278" s="286">
        <v>101.95753277636452</v>
      </c>
      <c r="E278" s="286">
        <f t="shared" si="17"/>
        <v>93.976316482275507</v>
      </c>
      <c r="F278" s="209" t="str">
        <f t="shared" si="18"/>
        <v/>
      </c>
      <c r="G278" t="str">
        <f t="shared" si="20"/>
        <v/>
      </c>
      <c r="H278" s="209" t="str">
        <f t="shared" si="19"/>
        <v/>
      </c>
      <c r="I278" s="210"/>
    </row>
    <row r="279" spans="1:9">
      <c r="A279" s="208">
        <v>232</v>
      </c>
      <c r="B279" s="287">
        <v>43453</v>
      </c>
      <c r="C279" s="286">
        <v>100.39496794998715</v>
      </c>
      <c r="D279" s="286">
        <v>101.95753277636452</v>
      </c>
      <c r="E279" s="286">
        <f t="shared" si="17"/>
        <v>100.39496794998715</v>
      </c>
      <c r="F279" s="209" t="str">
        <f t="shared" si="18"/>
        <v/>
      </c>
      <c r="G279" t="str">
        <f t="shared" si="20"/>
        <v/>
      </c>
      <c r="H279" s="209" t="str">
        <f t="shared" si="19"/>
        <v/>
      </c>
      <c r="I279" s="210"/>
    </row>
    <row r="280" spans="1:9">
      <c r="A280" s="208">
        <v>233</v>
      </c>
      <c r="B280" s="287">
        <v>43454</v>
      </c>
      <c r="C280" s="286">
        <v>105.42220162998713</v>
      </c>
      <c r="D280" s="286">
        <v>101.95753277636452</v>
      </c>
      <c r="E280" s="286">
        <f t="shared" si="17"/>
        <v>101.95753277636452</v>
      </c>
      <c r="F280" s="209" t="str">
        <f t="shared" si="18"/>
        <v/>
      </c>
      <c r="G280" t="str">
        <f t="shared" si="20"/>
        <v/>
      </c>
      <c r="H280" s="209" t="str">
        <f t="shared" si="19"/>
        <v/>
      </c>
      <c r="I280" s="210"/>
    </row>
    <row r="281" spans="1:9">
      <c r="A281" s="208">
        <v>234</v>
      </c>
      <c r="B281" s="287">
        <v>43455</v>
      </c>
      <c r="C281" s="286">
        <v>94.193360369987133</v>
      </c>
      <c r="D281" s="286">
        <v>101.95753277636452</v>
      </c>
      <c r="E281" s="286">
        <f t="shared" si="17"/>
        <v>94.193360369987133</v>
      </c>
      <c r="F281" s="209" t="str">
        <f t="shared" si="18"/>
        <v/>
      </c>
      <c r="G281" t="str">
        <f t="shared" si="20"/>
        <v/>
      </c>
      <c r="H281" s="209" t="str">
        <f t="shared" si="19"/>
        <v/>
      </c>
      <c r="I281" s="210"/>
    </row>
    <row r="282" spans="1:9">
      <c r="A282" s="208">
        <v>235</v>
      </c>
      <c r="B282" s="287">
        <v>43456</v>
      </c>
      <c r="C282" s="286">
        <v>95.961340389987129</v>
      </c>
      <c r="D282" s="286">
        <v>101.95753277636452</v>
      </c>
      <c r="E282" s="286">
        <f t="shared" si="17"/>
        <v>95.961340389987129</v>
      </c>
      <c r="F282" s="209" t="str">
        <f t="shared" si="18"/>
        <v/>
      </c>
      <c r="G282" t="str">
        <f t="shared" si="20"/>
        <v/>
      </c>
      <c r="H282" s="209" t="str">
        <f t="shared" si="19"/>
        <v/>
      </c>
      <c r="I282" s="210"/>
    </row>
    <row r="283" spans="1:9">
      <c r="A283" s="208">
        <v>236</v>
      </c>
      <c r="B283" s="287">
        <v>43457</v>
      </c>
      <c r="C283" s="286">
        <v>90.140903709987128</v>
      </c>
      <c r="D283" s="286">
        <v>101.95753277636452</v>
      </c>
      <c r="E283" s="286">
        <f t="shared" si="17"/>
        <v>90.140903709987128</v>
      </c>
      <c r="F283" s="209" t="str">
        <f t="shared" si="18"/>
        <v/>
      </c>
      <c r="G283" t="str">
        <f t="shared" si="20"/>
        <v/>
      </c>
      <c r="H283" s="209" t="str">
        <f t="shared" si="19"/>
        <v/>
      </c>
      <c r="I283" s="210"/>
    </row>
    <row r="284" spans="1:9">
      <c r="A284" s="208">
        <v>237</v>
      </c>
      <c r="B284" s="287">
        <v>43458</v>
      </c>
      <c r="C284" s="286">
        <v>92.598722409987133</v>
      </c>
      <c r="D284" s="286">
        <v>101.95753277636452</v>
      </c>
      <c r="E284" s="286">
        <f t="shared" si="17"/>
        <v>92.598722409987133</v>
      </c>
      <c r="F284" s="209" t="str">
        <f t="shared" si="18"/>
        <v/>
      </c>
      <c r="G284" t="str">
        <f t="shared" si="20"/>
        <v/>
      </c>
      <c r="H284" s="209" t="str">
        <f t="shared" si="19"/>
        <v/>
      </c>
      <c r="I284" s="210"/>
    </row>
    <row r="285" spans="1:9">
      <c r="A285" s="208">
        <v>238</v>
      </c>
      <c r="B285" s="287">
        <v>43459</v>
      </c>
      <c r="C285" s="286">
        <v>78.200598777987139</v>
      </c>
      <c r="D285" s="286">
        <v>101.95753277636452</v>
      </c>
      <c r="E285" s="286">
        <f t="shared" si="17"/>
        <v>78.200598777987139</v>
      </c>
      <c r="F285" s="209" t="str">
        <f t="shared" si="18"/>
        <v/>
      </c>
      <c r="G285" t="str">
        <f t="shared" si="20"/>
        <v/>
      </c>
      <c r="H285" s="209" t="str">
        <f t="shared" si="19"/>
        <v/>
      </c>
      <c r="I285" s="210"/>
    </row>
    <row r="286" spans="1:9">
      <c r="A286" s="208">
        <v>239</v>
      </c>
      <c r="B286" s="287">
        <v>43460</v>
      </c>
      <c r="C286" s="286">
        <v>80.392952800517691</v>
      </c>
      <c r="D286" s="286">
        <v>101.95753277636452</v>
      </c>
      <c r="E286" s="286">
        <f t="shared" si="17"/>
        <v>80.392952800517691</v>
      </c>
      <c r="F286" s="209" t="str">
        <f t="shared" si="18"/>
        <v/>
      </c>
      <c r="G286" t="str">
        <f t="shared" si="20"/>
        <v/>
      </c>
      <c r="H286" s="209" t="str">
        <f t="shared" si="19"/>
        <v/>
      </c>
      <c r="I286" s="210"/>
    </row>
    <row r="287" spans="1:9">
      <c r="A287" s="208">
        <v>240</v>
      </c>
      <c r="B287" s="287">
        <v>43461</v>
      </c>
      <c r="C287" s="286">
        <v>100.61535695651676</v>
      </c>
      <c r="D287" s="286">
        <v>101.95753277636452</v>
      </c>
      <c r="E287" s="286">
        <f t="shared" si="17"/>
        <v>100.61535695651676</v>
      </c>
      <c r="F287" s="209" t="str">
        <f t="shared" si="18"/>
        <v/>
      </c>
      <c r="G287" t="str">
        <f t="shared" si="20"/>
        <v/>
      </c>
      <c r="H287" s="209" t="str">
        <f t="shared" si="19"/>
        <v/>
      </c>
      <c r="I287" s="210"/>
    </row>
    <row r="288" spans="1:9">
      <c r="A288" s="208">
        <v>241</v>
      </c>
      <c r="B288" s="287">
        <v>43462</v>
      </c>
      <c r="C288" s="286">
        <v>78.507003536517686</v>
      </c>
      <c r="D288" s="286">
        <v>101.95753277636452</v>
      </c>
      <c r="E288" s="286">
        <f t="shared" si="17"/>
        <v>78.507003536517686</v>
      </c>
      <c r="F288" s="209" t="str">
        <f t="shared" si="18"/>
        <v/>
      </c>
      <c r="G288" t="str">
        <f t="shared" si="20"/>
        <v/>
      </c>
      <c r="H288" s="209" t="str">
        <f t="shared" si="19"/>
        <v/>
      </c>
      <c r="I288" s="210"/>
    </row>
    <row r="289" spans="1:9">
      <c r="A289" s="208">
        <v>242</v>
      </c>
      <c r="B289" s="287">
        <v>43463</v>
      </c>
      <c r="C289" s="286">
        <v>61.730001186517676</v>
      </c>
      <c r="D289" s="286">
        <v>101.95753277636452</v>
      </c>
      <c r="E289" s="286">
        <f t="shared" si="17"/>
        <v>61.730001186517676</v>
      </c>
      <c r="F289" s="209" t="str">
        <f t="shared" si="18"/>
        <v/>
      </c>
      <c r="G289" t="str">
        <f t="shared" si="20"/>
        <v/>
      </c>
      <c r="H289" s="209" t="str">
        <f t="shared" si="19"/>
        <v/>
      </c>
      <c r="I289" s="210"/>
    </row>
    <row r="290" spans="1:9">
      <c r="A290" s="208">
        <v>243</v>
      </c>
      <c r="B290" s="287">
        <v>43464</v>
      </c>
      <c r="C290" s="286">
        <v>62.125770364517678</v>
      </c>
      <c r="D290" s="286">
        <v>101.95753277636452</v>
      </c>
      <c r="E290" s="286">
        <f t="shared" si="17"/>
        <v>62.125770364517678</v>
      </c>
      <c r="F290" s="209" t="str">
        <f t="shared" si="18"/>
        <v/>
      </c>
      <c r="G290" t="str">
        <f t="shared" si="20"/>
        <v/>
      </c>
      <c r="H290" s="209" t="str">
        <f t="shared" si="19"/>
        <v/>
      </c>
      <c r="I290" s="210"/>
    </row>
    <row r="291" spans="1:9">
      <c r="A291" s="208">
        <v>244</v>
      </c>
      <c r="B291" s="287">
        <v>43465</v>
      </c>
      <c r="C291" s="286">
        <v>67.709005472517688</v>
      </c>
      <c r="D291" s="286">
        <v>101.95753277636452</v>
      </c>
      <c r="E291" s="286">
        <f t="shared" si="17"/>
        <v>67.709005472517688</v>
      </c>
      <c r="F291" s="209" t="str">
        <f t="shared" si="18"/>
        <v/>
      </c>
      <c r="G291" t="str">
        <f t="shared" si="20"/>
        <v/>
      </c>
      <c r="H291" s="209" t="str">
        <f t="shared" si="19"/>
        <v/>
      </c>
      <c r="I291" s="210"/>
    </row>
    <row r="292" spans="1:9">
      <c r="A292" s="208">
        <v>245</v>
      </c>
      <c r="B292" s="287">
        <v>43466</v>
      </c>
      <c r="C292" s="286">
        <v>48.123127146517682</v>
      </c>
      <c r="D292" s="286">
        <v>120.59631724353227</v>
      </c>
      <c r="E292" s="286">
        <f t="shared" si="17"/>
        <v>48.123127146517682</v>
      </c>
      <c r="F292" s="209">
        <f t="shared" si="18"/>
        <v>600</v>
      </c>
      <c r="G292">
        <f t="shared" si="20"/>
        <v>2019</v>
      </c>
      <c r="H292" s="209" t="str">
        <f t="shared" si="19"/>
        <v/>
      </c>
      <c r="I292" s="210"/>
    </row>
    <row r="293" spans="1:9">
      <c r="A293" s="208">
        <v>246</v>
      </c>
      <c r="B293" s="287">
        <v>43467</v>
      </c>
      <c r="C293" s="286">
        <v>42.636473521669153</v>
      </c>
      <c r="D293" s="286">
        <v>120.59631724353227</v>
      </c>
      <c r="E293" s="286">
        <f t="shared" si="17"/>
        <v>42.636473521669153</v>
      </c>
      <c r="F293" s="209" t="str">
        <f t="shared" si="18"/>
        <v/>
      </c>
      <c r="G293" t="str">
        <f t="shared" si="20"/>
        <v/>
      </c>
      <c r="H293" s="209" t="str">
        <f t="shared" si="19"/>
        <v/>
      </c>
      <c r="I293" s="210"/>
    </row>
    <row r="294" spans="1:9">
      <c r="A294" s="208">
        <v>247</v>
      </c>
      <c r="B294" s="287">
        <v>43468</v>
      </c>
      <c r="C294" s="286">
        <v>64.323681971667284</v>
      </c>
      <c r="D294" s="286">
        <v>120.59631724353227</v>
      </c>
      <c r="E294" s="286">
        <f t="shared" si="17"/>
        <v>64.323681971667284</v>
      </c>
      <c r="F294" s="209" t="str">
        <f t="shared" si="18"/>
        <v/>
      </c>
      <c r="G294" t="str">
        <f t="shared" si="20"/>
        <v/>
      </c>
      <c r="H294" s="209" t="str">
        <f t="shared" si="19"/>
        <v/>
      </c>
      <c r="I294" s="210"/>
    </row>
    <row r="295" spans="1:9">
      <c r="A295" s="208">
        <v>248</v>
      </c>
      <c r="B295" s="287">
        <v>43469</v>
      </c>
      <c r="C295" s="286">
        <v>75.643640243669154</v>
      </c>
      <c r="D295" s="286">
        <v>120.59631724353227</v>
      </c>
      <c r="E295" s="286">
        <f t="shared" si="17"/>
        <v>75.643640243669154</v>
      </c>
      <c r="F295" s="209" t="str">
        <f t="shared" si="18"/>
        <v/>
      </c>
      <c r="G295" t="str">
        <f t="shared" si="20"/>
        <v/>
      </c>
      <c r="H295" s="209" t="str">
        <f t="shared" si="19"/>
        <v/>
      </c>
      <c r="I295" s="210"/>
    </row>
    <row r="296" spans="1:9">
      <c r="A296" s="208">
        <v>249</v>
      </c>
      <c r="B296" s="287">
        <v>43470</v>
      </c>
      <c r="C296" s="286">
        <v>40.164393683671022</v>
      </c>
      <c r="D296" s="286">
        <v>120.59631724353227</v>
      </c>
      <c r="E296" s="286">
        <f t="shared" si="17"/>
        <v>40.164393683671022</v>
      </c>
      <c r="F296" s="209" t="str">
        <f t="shared" si="18"/>
        <v/>
      </c>
      <c r="G296" t="str">
        <f t="shared" si="20"/>
        <v/>
      </c>
      <c r="H296" s="209" t="str">
        <f t="shared" si="19"/>
        <v/>
      </c>
      <c r="I296" s="210"/>
    </row>
    <row r="297" spans="1:9">
      <c r="A297" s="208">
        <v>250</v>
      </c>
      <c r="B297" s="287">
        <v>43471</v>
      </c>
      <c r="C297" s="286">
        <v>23.406447041667292</v>
      </c>
      <c r="D297" s="286">
        <v>120.59631724353227</v>
      </c>
      <c r="E297" s="286">
        <f t="shared" si="17"/>
        <v>23.406447041667292</v>
      </c>
      <c r="F297" s="209" t="str">
        <f t="shared" si="18"/>
        <v/>
      </c>
      <c r="G297" t="str">
        <f t="shared" si="20"/>
        <v/>
      </c>
      <c r="H297" s="209" t="str">
        <f t="shared" si="19"/>
        <v/>
      </c>
      <c r="I297" s="210"/>
    </row>
    <row r="298" spans="1:9">
      <c r="A298" s="208">
        <v>251</v>
      </c>
      <c r="B298" s="287">
        <v>43472</v>
      </c>
      <c r="C298" s="286">
        <v>48.050071631669155</v>
      </c>
      <c r="D298" s="286">
        <v>120.59631724353227</v>
      </c>
      <c r="E298" s="286">
        <f t="shared" si="17"/>
        <v>48.050071631669155</v>
      </c>
      <c r="F298" s="209" t="str">
        <f t="shared" si="18"/>
        <v/>
      </c>
      <c r="G298" t="str">
        <f t="shared" si="20"/>
        <v/>
      </c>
      <c r="H298" s="209" t="str">
        <f t="shared" si="19"/>
        <v/>
      </c>
      <c r="I298" s="210"/>
    </row>
    <row r="299" spans="1:9">
      <c r="A299" s="208">
        <v>252</v>
      </c>
      <c r="B299" s="287">
        <v>43473</v>
      </c>
      <c r="C299" s="286">
        <v>49.386536037670083</v>
      </c>
      <c r="D299" s="286">
        <v>120.59631724353227</v>
      </c>
      <c r="E299" s="286">
        <f t="shared" si="17"/>
        <v>49.386536037670083</v>
      </c>
      <c r="F299" s="209" t="str">
        <f t="shared" si="18"/>
        <v/>
      </c>
      <c r="G299" t="str">
        <f t="shared" si="20"/>
        <v/>
      </c>
      <c r="H299" s="209" t="str">
        <f t="shared" si="19"/>
        <v/>
      </c>
      <c r="I299" s="210"/>
    </row>
    <row r="300" spans="1:9">
      <c r="A300" s="208">
        <v>253</v>
      </c>
      <c r="B300" s="287">
        <v>43474</v>
      </c>
      <c r="C300" s="286">
        <v>33.719116509774096</v>
      </c>
      <c r="D300" s="286">
        <v>120.59631724353227</v>
      </c>
      <c r="E300" s="286">
        <f t="shared" si="17"/>
        <v>33.719116509774096</v>
      </c>
      <c r="F300" s="209" t="str">
        <f t="shared" si="18"/>
        <v/>
      </c>
      <c r="G300" t="str">
        <f t="shared" si="20"/>
        <v/>
      </c>
      <c r="H300" s="209" t="str">
        <f t="shared" si="19"/>
        <v/>
      </c>
      <c r="I300" s="210"/>
    </row>
    <row r="301" spans="1:9">
      <c r="A301" s="208">
        <v>254</v>
      </c>
      <c r="B301" s="287">
        <v>43475</v>
      </c>
      <c r="C301" s="286">
        <v>47.290569803776897</v>
      </c>
      <c r="D301" s="286">
        <v>120.59631724353227</v>
      </c>
      <c r="E301" s="286">
        <f t="shared" si="17"/>
        <v>47.290569803776897</v>
      </c>
      <c r="F301" s="209" t="str">
        <f t="shared" si="18"/>
        <v/>
      </c>
      <c r="G301" t="str">
        <f t="shared" si="20"/>
        <v/>
      </c>
      <c r="H301" s="209" t="str">
        <f t="shared" si="19"/>
        <v/>
      </c>
      <c r="I301" s="210"/>
    </row>
    <row r="302" spans="1:9">
      <c r="A302" s="208">
        <v>255</v>
      </c>
      <c r="B302" s="287">
        <v>43476</v>
      </c>
      <c r="C302" s="286">
        <v>49.306202171775034</v>
      </c>
      <c r="D302" s="286">
        <v>120.59631724353227</v>
      </c>
      <c r="E302" s="286">
        <f t="shared" si="17"/>
        <v>49.306202171775034</v>
      </c>
      <c r="F302" s="209" t="str">
        <f t="shared" si="18"/>
        <v/>
      </c>
      <c r="G302" t="str">
        <f t="shared" si="20"/>
        <v/>
      </c>
      <c r="H302" s="209" t="str">
        <f t="shared" si="19"/>
        <v/>
      </c>
      <c r="I302" s="210"/>
    </row>
    <row r="303" spans="1:9">
      <c r="A303" s="208">
        <v>256</v>
      </c>
      <c r="B303" s="287">
        <v>43477</v>
      </c>
      <c r="C303" s="286">
        <v>21.417700821775025</v>
      </c>
      <c r="D303" s="286">
        <v>120.59631724353227</v>
      </c>
      <c r="E303" s="286">
        <f t="shared" ref="E303:E366" si="21">IF(C303&lt;D303,C303,D303)</f>
        <v>21.417700821775025</v>
      </c>
      <c r="F303" s="209" t="str">
        <f t="shared" ref="F303:F366" si="22">IF(DAY(B303)=1,600,"")</f>
        <v/>
      </c>
      <c r="G303" t="str">
        <f t="shared" si="20"/>
        <v/>
      </c>
      <c r="H303" s="209" t="str">
        <f t="shared" ref="H303:H366" si="23">IF(DAY(B303)=15,IF(MONTH(B303)=1,"E",IF(MONTH(B303)=2,"F",IF(MONTH(B303)=3,"M",IF(MONTH(B303)=4,"A",IF(MONTH(B303)=5,"M",IF(MONTH(B303)=6,"J",IF(MONTH(B303)=7,"J",IF(MONTH(B303)=8,"A",IF(MONTH(B303)=9,"S",IF(MONTH(B303)=10,"O",IF(MONTH(B303)=11,"N",IF(MONTH(B303)=12,"D","")))))))))))),"")</f>
        <v/>
      </c>
      <c r="I303" s="210"/>
    </row>
    <row r="304" spans="1:9">
      <c r="A304" s="208">
        <v>257</v>
      </c>
      <c r="B304" s="287">
        <v>43478</v>
      </c>
      <c r="C304" s="286">
        <v>27.372357911775957</v>
      </c>
      <c r="D304" s="286">
        <v>120.59631724353227</v>
      </c>
      <c r="E304" s="286">
        <f t="shared" si="21"/>
        <v>27.372357911775957</v>
      </c>
      <c r="F304" s="209" t="str">
        <f t="shared" si="22"/>
        <v/>
      </c>
      <c r="G304" t="str">
        <f t="shared" si="20"/>
        <v/>
      </c>
      <c r="H304" s="209" t="str">
        <f t="shared" si="23"/>
        <v/>
      </c>
      <c r="I304" s="210"/>
    </row>
    <row r="305" spans="1:9">
      <c r="A305" s="208">
        <v>258</v>
      </c>
      <c r="B305" s="287">
        <v>43479</v>
      </c>
      <c r="C305" s="286">
        <v>38.601003241775963</v>
      </c>
      <c r="D305" s="286">
        <v>120.59631724353227</v>
      </c>
      <c r="E305" s="286">
        <f t="shared" si="21"/>
        <v>38.601003241775963</v>
      </c>
      <c r="F305" s="209" t="str">
        <f t="shared" si="22"/>
        <v/>
      </c>
      <c r="G305" t="str">
        <f t="shared" ref="G305:G368" si="24">IF(MONTH(B305)=1,IF(DAY(B305)=1,YEAR(B305),""),"")</f>
        <v/>
      </c>
      <c r="H305" s="209" t="str">
        <f>IF(DAY(B305)=15,IF(MONTH(B305)=1,"E",IF(MONTH(B305)=2,"F",IF(MONTH(B305)=3,"M",IF(MONTH(B305)=4,"A",IF(MONTH(B305)=5,"M",IF(MONTH(B305)=6,"J",IF(MONTH(B305)=7,"J",IF(MONTH(B305)=8,"A",IF(MONTH(B305)=9,"S",IF(MONTH(B305)=10,"O",IF(MONTH(B305)=11,"N",IF(MONTH(B305)=12,"D","")))))))))))),"")</f>
        <v/>
      </c>
      <c r="I305" s="210"/>
    </row>
    <row r="306" spans="1:9">
      <c r="A306" s="208">
        <v>259</v>
      </c>
      <c r="B306" s="287">
        <v>43480</v>
      </c>
      <c r="C306" s="286">
        <v>66.269905331775973</v>
      </c>
      <c r="D306" s="286">
        <v>120.59631724353227</v>
      </c>
      <c r="E306" s="286">
        <f t="shared" si="21"/>
        <v>66.269905331775973</v>
      </c>
      <c r="F306" s="209" t="str">
        <f t="shared" si="22"/>
        <v/>
      </c>
      <c r="G306" t="str">
        <f t="shared" si="24"/>
        <v/>
      </c>
      <c r="H306" s="209" t="str">
        <f t="shared" si="23"/>
        <v>E</v>
      </c>
      <c r="I306" s="210">
        <f>IF(DAY(B306)=15,D306,"")</f>
        <v>120.59631724353227</v>
      </c>
    </row>
    <row r="307" spans="1:9">
      <c r="A307" s="208">
        <v>260</v>
      </c>
      <c r="B307" s="287">
        <v>43481</v>
      </c>
      <c r="C307" s="286">
        <v>57.049382584859849</v>
      </c>
      <c r="D307" s="286">
        <v>120.59631724353227</v>
      </c>
      <c r="E307" s="286">
        <f t="shared" si="21"/>
        <v>57.049382584859849</v>
      </c>
      <c r="F307" s="209" t="str">
        <f t="shared" si="22"/>
        <v/>
      </c>
      <c r="G307" t="str">
        <f t="shared" si="24"/>
        <v/>
      </c>
      <c r="H307" s="209" t="str">
        <f t="shared" si="23"/>
        <v/>
      </c>
      <c r="I307" s="210"/>
    </row>
    <row r="308" spans="1:9">
      <c r="A308" s="208">
        <v>261</v>
      </c>
      <c r="B308" s="287">
        <v>43482</v>
      </c>
      <c r="C308" s="286">
        <v>47.086793530857058</v>
      </c>
      <c r="D308" s="286">
        <v>120.59631724353227</v>
      </c>
      <c r="E308" s="286">
        <f t="shared" si="21"/>
        <v>47.086793530857058</v>
      </c>
      <c r="F308" s="209" t="str">
        <f t="shared" si="22"/>
        <v/>
      </c>
      <c r="G308" t="str">
        <f t="shared" si="24"/>
        <v/>
      </c>
      <c r="H308" s="209" t="str">
        <f t="shared" si="23"/>
        <v/>
      </c>
      <c r="I308" s="210"/>
    </row>
    <row r="309" spans="1:9">
      <c r="A309" s="208">
        <v>262</v>
      </c>
      <c r="B309" s="287">
        <v>43483</v>
      </c>
      <c r="C309" s="286">
        <v>75.72736085885893</v>
      </c>
      <c r="D309" s="286">
        <v>120.59631724353227</v>
      </c>
      <c r="E309" s="286">
        <f t="shared" si="21"/>
        <v>75.72736085885893</v>
      </c>
      <c r="F309" s="209" t="str">
        <f t="shared" si="22"/>
        <v/>
      </c>
      <c r="G309" t="str">
        <f t="shared" si="24"/>
        <v/>
      </c>
      <c r="H309" s="209" t="str">
        <f t="shared" si="23"/>
        <v/>
      </c>
      <c r="I309" s="210"/>
    </row>
    <row r="310" spans="1:9">
      <c r="A310" s="208">
        <v>263</v>
      </c>
      <c r="B310" s="287">
        <v>43484</v>
      </c>
      <c r="C310" s="286">
        <v>43.378133048858913</v>
      </c>
      <c r="D310" s="286">
        <v>120.59631724353227</v>
      </c>
      <c r="E310" s="286">
        <f t="shared" si="21"/>
        <v>43.378133048858913</v>
      </c>
      <c r="F310" s="209" t="str">
        <f t="shared" si="22"/>
        <v/>
      </c>
      <c r="G310" t="str">
        <f t="shared" si="24"/>
        <v/>
      </c>
      <c r="H310" s="209" t="str">
        <f t="shared" si="23"/>
        <v/>
      </c>
      <c r="I310" s="210"/>
    </row>
    <row r="311" spans="1:9">
      <c r="A311" s="208">
        <v>264</v>
      </c>
      <c r="B311" s="287">
        <v>43485</v>
      </c>
      <c r="C311" s="286">
        <v>21.839733468858917</v>
      </c>
      <c r="D311" s="286">
        <v>120.59631724353227</v>
      </c>
      <c r="E311" s="286">
        <f t="shared" si="21"/>
        <v>21.839733468858917</v>
      </c>
      <c r="F311" s="209" t="str">
        <f t="shared" si="22"/>
        <v/>
      </c>
      <c r="G311" t="str">
        <f t="shared" si="24"/>
        <v/>
      </c>
      <c r="H311" s="209" t="str">
        <f t="shared" si="23"/>
        <v/>
      </c>
      <c r="I311" s="210"/>
    </row>
    <row r="312" spans="1:9">
      <c r="A312" s="208">
        <v>265</v>
      </c>
      <c r="B312" s="287">
        <v>43486</v>
      </c>
      <c r="C312" s="286">
        <v>65.404301698859854</v>
      </c>
      <c r="D312" s="286">
        <v>120.59631724353227</v>
      </c>
      <c r="E312" s="286">
        <f t="shared" si="21"/>
        <v>65.404301698859854</v>
      </c>
      <c r="F312" s="209" t="str">
        <f t="shared" si="22"/>
        <v/>
      </c>
      <c r="G312" t="str">
        <f t="shared" si="24"/>
        <v/>
      </c>
      <c r="H312" s="209" t="str">
        <f t="shared" si="23"/>
        <v/>
      </c>
      <c r="I312" s="210"/>
    </row>
    <row r="313" spans="1:9">
      <c r="A313" s="208">
        <v>266</v>
      </c>
      <c r="B313" s="287">
        <v>43487</v>
      </c>
      <c r="C313" s="286">
        <v>50.40606404885893</v>
      </c>
      <c r="D313" s="286">
        <v>120.59631724353227</v>
      </c>
      <c r="E313" s="286">
        <f t="shared" si="21"/>
        <v>50.40606404885893</v>
      </c>
      <c r="F313" s="209" t="str">
        <f t="shared" si="22"/>
        <v/>
      </c>
      <c r="G313" t="str">
        <f t="shared" si="24"/>
        <v/>
      </c>
      <c r="H313" s="209" t="str">
        <f t="shared" si="23"/>
        <v/>
      </c>
      <c r="I313" s="210"/>
    </row>
    <row r="314" spans="1:9">
      <c r="A314" s="208">
        <v>267</v>
      </c>
      <c r="B314" s="287">
        <v>43488</v>
      </c>
      <c r="C314" s="286">
        <v>86.933992344619128</v>
      </c>
      <c r="D314" s="286">
        <v>120.59631724353227</v>
      </c>
      <c r="E314" s="286">
        <f t="shared" si="21"/>
        <v>86.933992344619128</v>
      </c>
      <c r="F314" s="209" t="str">
        <f t="shared" si="22"/>
        <v/>
      </c>
      <c r="G314" t="str">
        <f t="shared" si="24"/>
        <v/>
      </c>
      <c r="H314" s="209" t="str">
        <f t="shared" si="23"/>
        <v/>
      </c>
      <c r="I314" s="210"/>
    </row>
    <row r="315" spans="1:9">
      <c r="A315" s="208">
        <v>268</v>
      </c>
      <c r="B315" s="287">
        <v>43489</v>
      </c>
      <c r="C315" s="286">
        <v>93.897589926620057</v>
      </c>
      <c r="D315" s="286">
        <v>120.59631724353227</v>
      </c>
      <c r="E315" s="286">
        <f t="shared" si="21"/>
        <v>93.897589926620057</v>
      </c>
      <c r="F315" s="209" t="str">
        <f t="shared" si="22"/>
        <v/>
      </c>
      <c r="G315" t="str">
        <f t="shared" si="24"/>
        <v/>
      </c>
      <c r="H315" s="209" t="str">
        <f t="shared" si="23"/>
        <v/>
      </c>
      <c r="I315" s="210"/>
    </row>
    <row r="316" spans="1:9">
      <c r="A316" s="208">
        <v>269</v>
      </c>
      <c r="B316" s="287">
        <v>43490</v>
      </c>
      <c r="C316" s="286">
        <v>99.325622760620988</v>
      </c>
      <c r="D316" s="286">
        <v>120.59631724353227</v>
      </c>
      <c r="E316" s="286">
        <f t="shared" si="21"/>
        <v>99.325622760620988</v>
      </c>
      <c r="F316" s="209" t="str">
        <f t="shared" si="22"/>
        <v/>
      </c>
      <c r="G316" t="str">
        <f t="shared" si="24"/>
        <v/>
      </c>
      <c r="H316" s="209" t="str">
        <f t="shared" si="23"/>
        <v/>
      </c>
      <c r="I316" s="210"/>
    </row>
    <row r="317" spans="1:9">
      <c r="A317" s="208">
        <v>270</v>
      </c>
      <c r="B317" s="287">
        <v>43491</v>
      </c>
      <c r="C317" s="286">
        <v>91.521473510619117</v>
      </c>
      <c r="D317" s="286">
        <v>120.59631724353227</v>
      </c>
      <c r="E317" s="286">
        <f t="shared" si="21"/>
        <v>91.521473510619117</v>
      </c>
      <c r="F317" s="209" t="str">
        <f t="shared" si="22"/>
        <v/>
      </c>
      <c r="G317" t="str">
        <f t="shared" si="24"/>
        <v/>
      </c>
      <c r="H317" s="209" t="str">
        <f t="shared" si="23"/>
        <v/>
      </c>
      <c r="I317" s="210"/>
    </row>
    <row r="318" spans="1:9">
      <c r="A318" s="208">
        <v>271</v>
      </c>
      <c r="B318" s="287">
        <v>43492</v>
      </c>
      <c r="C318" s="286">
        <v>77.209113650621902</v>
      </c>
      <c r="D318" s="286">
        <v>120.59631724353227</v>
      </c>
      <c r="E318" s="286">
        <f t="shared" si="21"/>
        <v>77.209113650621902</v>
      </c>
      <c r="F318" s="209" t="str">
        <f t="shared" si="22"/>
        <v/>
      </c>
      <c r="G318" t="str">
        <f t="shared" si="24"/>
        <v/>
      </c>
      <c r="H318" s="209" t="str">
        <f t="shared" si="23"/>
        <v/>
      </c>
      <c r="I318" s="210"/>
    </row>
    <row r="319" spans="1:9">
      <c r="A319" s="208">
        <v>272</v>
      </c>
      <c r="B319" s="287">
        <v>43493</v>
      </c>
      <c r="C319" s="286">
        <v>99.019040460619109</v>
      </c>
      <c r="D319" s="286">
        <v>120.59631724353227</v>
      </c>
      <c r="E319" s="286">
        <f t="shared" si="21"/>
        <v>99.019040460619109</v>
      </c>
      <c r="F319" s="209" t="str">
        <f t="shared" si="22"/>
        <v/>
      </c>
      <c r="G319" t="str">
        <f t="shared" si="24"/>
        <v/>
      </c>
      <c r="H319" s="209" t="str">
        <f t="shared" si="23"/>
        <v/>
      </c>
      <c r="I319" s="210"/>
    </row>
    <row r="320" spans="1:9">
      <c r="A320" s="208">
        <v>273</v>
      </c>
      <c r="B320" s="287">
        <v>43494</v>
      </c>
      <c r="C320" s="286">
        <v>101.45238873061912</v>
      </c>
      <c r="D320" s="286">
        <v>120.59631724353227</v>
      </c>
      <c r="E320" s="286">
        <f t="shared" si="21"/>
        <v>101.45238873061912</v>
      </c>
      <c r="F320" s="209" t="str">
        <f t="shared" si="22"/>
        <v/>
      </c>
      <c r="G320" t="str">
        <f t="shared" si="24"/>
        <v/>
      </c>
      <c r="H320" s="209" t="str">
        <f t="shared" si="23"/>
        <v/>
      </c>
      <c r="I320" s="210"/>
    </row>
    <row r="321" spans="1:9">
      <c r="A321" s="208">
        <v>274</v>
      </c>
      <c r="B321" s="287">
        <v>43495</v>
      </c>
      <c r="C321" s="286">
        <v>167.32990158214932</v>
      </c>
      <c r="D321" s="286">
        <v>120.59631724353227</v>
      </c>
      <c r="E321" s="286">
        <f t="shared" si="21"/>
        <v>120.59631724353227</v>
      </c>
      <c r="F321" s="209" t="str">
        <f t="shared" si="22"/>
        <v/>
      </c>
      <c r="G321" t="str">
        <f t="shared" si="24"/>
        <v/>
      </c>
      <c r="H321" s="209" t="str">
        <f t="shared" si="23"/>
        <v/>
      </c>
      <c r="I321" s="210"/>
    </row>
    <row r="322" spans="1:9">
      <c r="A322" s="208">
        <v>275</v>
      </c>
      <c r="B322" s="287">
        <v>43496</v>
      </c>
      <c r="C322" s="286">
        <v>172.57129317015026</v>
      </c>
      <c r="D322" s="286">
        <v>120.59631724353227</v>
      </c>
      <c r="E322" s="286">
        <f t="shared" si="21"/>
        <v>120.59631724353227</v>
      </c>
      <c r="F322" s="209" t="str">
        <f t="shared" si="22"/>
        <v/>
      </c>
      <c r="G322" t="str">
        <f t="shared" si="24"/>
        <v/>
      </c>
      <c r="H322" s="209" t="str">
        <f t="shared" si="23"/>
        <v/>
      </c>
      <c r="I322" s="210"/>
    </row>
    <row r="323" spans="1:9">
      <c r="A323" s="208">
        <v>276</v>
      </c>
      <c r="B323" s="287">
        <v>43497</v>
      </c>
      <c r="C323" s="286">
        <v>185.58193324014655</v>
      </c>
      <c r="D323" s="286">
        <v>120.04142913099631</v>
      </c>
      <c r="E323" s="286">
        <f t="shared" si="21"/>
        <v>120.04142913099631</v>
      </c>
      <c r="F323" s="209">
        <f t="shared" si="22"/>
        <v>600</v>
      </c>
      <c r="G323" t="str">
        <f t="shared" si="24"/>
        <v/>
      </c>
      <c r="H323" s="209" t="str">
        <f t="shared" si="23"/>
        <v/>
      </c>
      <c r="I323" s="210"/>
    </row>
    <row r="324" spans="1:9">
      <c r="A324" s="208">
        <v>277</v>
      </c>
      <c r="B324" s="287">
        <v>43498</v>
      </c>
      <c r="C324" s="286">
        <v>185.57443929814841</v>
      </c>
      <c r="D324" s="286">
        <v>120.04142913099631</v>
      </c>
      <c r="E324" s="286">
        <f t="shared" si="21"/>
        <v>120.04142913099631</v>
      </c>
      <c r="F324" s="209" t="str">
        <f t="shared" si="22"/>
        <v/>
      </c>
      <c r="G324" t="str">
        <f t="shared" si="24"/>
        <v/>
      </c>
      <c r="H324" s="209" t="str">
        <f t="shared" si="23"/>
        <v/>
      </c>
      <c r="I324" s="210"/>
    </row>
    <row r="325" spans="1:9">
      <c r="A325" s="208">
        <v>278</v>
      </c>
      <c r="B325" s="287">
        <v>43499</v>
      </c>
      <c r="C325" s="286">
        <v>184.96758135014844</v>
      </c>
      <c r="D325" s="286">
        <v>120.04142913099631</v>
      </c>
      <c r="E325" s="286">
        <f t="shared" si="21"/>
        <v>120.04142913099631</v>
      </c>
      <c r="F325" s="209" t="str">
        <f t="shared" si="22"/>
        <v/>
      </c>
      <c r="G325" t="str">
        <f t="shared" si="24"/>
        <v/>
      </c>
      <c r="H325" s="209" t="str">
        <f t="shared" si="23"/>
        <v/>
      </c>
      <c r="I325" s="210"/>
    </row>
    <row r="326" spans="1:9">
      <c r="A326" s="208">
        <v>279</v>
      </c>
      <c r="B326" s="287">
        <v>43500</v>
      </c>
      <c r="C326" s="286">
        <v>193.9985455941484</v>
      </c>
      <c r="D326" s="286">
        <v>120.04142913099631</v>
      </c>
      <c r="E326" s="286">
        <f t="shared" si="21"/>
        <v>120.04142913099631</v>
      </c>
      <c r="F326" s="209" t="str">
        <f t="shared" si="22"/>
        <v/>
      </c>
      <c r="G326" t="str">
        <f t="shared" si="24"/>
        <v/>
      </c>
      <c r="H326" s="209" t="str">
        <f t="shared" si="23"/>
        <v/>
      </c>
      <c r="I326" s="210"/>
    </row>
    <row r="327" spans="1:9">
      <c r="A327" s="208">
        <v>280</v>
      </c>
      <c r="B327" s="287">
        <v>43501</v>
      </c>
      <c r="C327" s="286">
        <v>194.73273308214843</v>
      </c>
      <c r="D327" s="286">
        <v>120.04142913099631</v>
      </c>
      <c r="E327" s="286">
        <f t="shared" si="21"/>
        <v>120.04142913099631</v>
      </c>
      <c r="F327" s="209" t="str">
        <f t="shared" si="22"/>
        <v/>
      </c>
      <c r="G327" t="str">
        <f t="shared" si="24"/>
        <v/>
      </c>
      <c r="H327" s="209" t="str">
        <f t="shared" si="23"/>
        <v/>
      </c>
      <c r="I327" s="210"/>
    </row>
    <row r="328" spans="1:9">
      <c r="A328" s="208">
        <v>281</v>
      </c>
      <c r="B328" s="287">
        <v>43502</v>
      </c>
      <c r="C328" s="286">
        <v>141.24960643784806</v>
      </c>
      <c r="D328" s="286">
        <v>120.04142913099631</v>
      </c>
      <c r="E328" s="286">
        <f t="shared" si="21"/>
        <v>120.04142913099631</v>
      </c>
      <c r="F328" s="209" t="str">
        <f t="shared" si="22"/>
        <v/>
      </c>
      <c r="G328" t="str">
        <f t="shared" si="24"/>
        <v/>
      </c>
      <c r="H328" s="209" t="str">
        <f t="shared" si="23"/>
        <v/>
      </c>
      <c r="I328" s="210"/>
    </row>
    <row r="329" spans="1:9">
      <c r="A329" s="208">
        <v>282</v>
      </c>
      <c r="B329" s="287">
        <v>43503</v>
      </c>
      <c r="C329" s="286">
        <v>141.99456505784809</v>
      </c>
      <c r="D329" s="286">
        <v>120.04142913099631</v>
      </c>
      <c r="E329" s="286">
        <f t="shared" si="21"/>
        <v>120.04142913099631</v>
      </c>
      <c r="F329" s="209" t="str">
        <f t="shared" si="22"/>
        <v/>
      </c>
      <c r="G329" t="str">
        <f t="shared" si="24"/>
        <v/>
      </c>
      <c r="H329" s="209" t="str">
        <f t="shared" si="23"/>
        <v/>
      </c>
      <c r="I329" s="210"/>
    </row>
    <row r="330" spans="1:9">
      <c r="A330" s="208">
        <v>283</v>
      </c>
      <c r="B330" s="287">
        <v>43504</v>
      </c>
      <c r="C330" s="286">
        <v>133.18816221984807</v>
      </c>
      <c r="D330" s="286">
        <v>120.04142913099631</v>
      </c>
      <c r="E330" s="286">
        <f t="shared" si="21"/>
        <v>120.04142913099631</v>
      </c>
      <c r="F330" s="209" t="str">
        <f t="shared" si="22"/>
        <v/>
      </c>
      <c r="G330" t="str">
        <f t="shared" si="24"/>
        <v/>
      </c>
      <c r="H330" s="209" t="str">
        <f t="shared" si="23"/>
        <v/>
      </c>
      <c r="I330" s="210"/>
    </row>
    <row r="331" spans="1:9">
      <c r="A331" s="208">
        <v>284</v>
      </c>
      <c r="B331" s="287">
        <v>43505</v>
      </c>
      <c r="C331" s="286">
        <v>126.08179446984809</v>
      </c>
      <c r="D331" s="286">
        <v>120.04142913099631</v>
      </c>
      <c r="E331" s="286">
        <f t="shared" si="21"/>
        <v>120.04142913099631</v>
      </c>
      <c r="F331" s="209" t="str">
        <f t="shared" si="22"/>
        <v/>
      </c>
      <c r="G331" t="str">
        <f t="shared" si="24"/>
        <v/>
      </c>
      <c r="H331" s="209" t="str">
        <f t="shared" si="23"/>
        <v/>
      </c>
      <c r="I331" s="210"/>
    </row>
    <row r="332" spans="1:9">
      <c r="A332" s="208">
        <v>285</v>
      </c>
      <c r="B332" s="287">
        <v>43506</v>
      </c>
      <c r="C332" s="286">
        <v>114.24660454384994</v>
      </c>
      <c r="D332" s="286">
        <v>120.04142913099631</v>
      </c>
      <c r="E332" s="286">
        <f t="shared" si="21"/>
        <v>114.24660454384994</v>
      </c>
      <c r="F332" s="209" t="str">
        <f t="shared" si="22"/>
        <v/>
      </c>
      <c r="G332" t="str">
        <f t="shared" si="24"/>
        <v/>
      </c>
      <c r="H332" s="209" t="str">
        <f t="shared" si="23"/>
        <v/>
      </c>
      <c r="I332" s="210"/>
    </row>
    <row r="333" spans="1:9">
      <c r="A333" s="208">
        <v>286</v>
      </c>
      <c r="B333" s="287">
        <v>43507</v>
      </c>
      <c r="C333" s="286">
        <v>123.23982218384808</v>
      </c>
      <c r="D333" s="286">
        <v>120.04142913099631</v>
      </c>
      <c r="E333" s="286">
        <f t="shared" si="21"/>
        <v>120.04142913099631</v>
      </c>
      <c r="F333" s="209" t="str">
        <f t="shared" si="22"/>
        <v/>
      </c>
      <c r="G333" t="str">
        <f t="shared" si="24"/>
        <v/>
      </c>
      <c r="H333" s="209" t="str">
        <f t="shared" si="23"/>
        <v/>
      </c>
      <c r="I333" s="210"/>
    </row>
    <row r="334" spans="1:9">
      <c r="A334" s="208">
        <v>287</v>
      </c>
      <c r="B334" s="287">
        <v>43508</v>
      </c>
      <c r="C334" s="286">
        <v>139.96621025384809</v>
      </c>
      <c r="D334" s="286">
        <v>120.04142913099631</v>
      </c>
      <c r="E334" s="286">
        <f t="shared" si="21"/>
        <v>120.04142913099631</v>
      </c>
      <c r="F334" s="209" t="str">
        <f t="shared" si="22"/>
        <v/>
      </c>
      <c r="G334" t="str">
        <f t="shared" si="24"/>
        <v/>
      </c>
      <c r="H334" s="209" t="str">
        <f t="shared" si="23"/>
        <v/>
      </c>
      <c r="I334" s="210"/>
    </row>
    <row r="335" spans="1:9">
      <c r="A335" s="208">
        <v>288</v>
      </c>
      <c r="B335" s="287">
        <v>43509</v>
      </c>
      <c r="C335" s="286">
        <v>120.51201069644542</v>
      </c>
      <c r="D335" s="286">
        <v>120.04142913099631</v>
      </c>
      <c r="E335" s="286">
        <f t="shared" si="21"/>
        <v>120.04142913099631</v>
      </c>
      <c r="F335" s="209" t="str">
        <f t="shared" si="22"/>
        <v/>
      </c>
      <c r="G335" t="str">
        <f t="shared" si="24"/>
        <v/>
      </c>
      <c r="H335" s="209" t="str">
        <f t="shared" si="23"/>
        <v/>
      </c>
      <c r="I335" s="210"/>
    </row>
    <row r="336" spans="1:9">
      <c r="A336" s="208">
        <v>289</v>
      </c>
      <c r="B336" s="287">
        <v>43510</v>
      </c>
      <c r="C336" s="286">
        <v>103.62366132644726</v>
      </c>
      <c r="D336" s="286">
        <v>120.04142913099631</v>
      </c>
      <c r="E336" s="286">
        <f t="shared" si="21"/>
        <v>103.62366132644726</v>
      </c>
      <c r="F336" s="209" t="str">
        <f t="shared" si="22"/>
        <v/>
      </c>
      <c r="G336" t="str">
        <f t="shared" si="24"/>
        <v/>
      </c>
      <c r="H336" s="209" t="str">
        <f t="shared" si="23"/>
        <v/>
      </c>
      <c r="I336" s="210"/>
    </row>
    <row r="337" spans="1:9">
      <c r="A337" s="208">
        <v>290</v>
      </c>
      <c r="B337" s="287">
        <v>43511</v>
      </c>
      <c r="C337" s="286">
        <v>107.92361247844542</v>
      </c>
      <c r="D337" s="286">
        <v>120.04142913099631</v>
      </c>
      <c r="E337" s="286">
        <f t="shared" si="21"/>
        <v>107.92361247844542</v>
      </c>
      <c r="F337" s="209" t="str">
        <f t="shared" si="22"/>
        <v/>
      </c>
      <c r="G337" t="str">
        <f t="shared" si="24"/>
        <v/>
      </c>
      <c r="H337" s="209" t="str">
        <f t="shared" si="23"/>
        <v>F</v>
      </c>
      <c r="I337" s="210">
        <f>IF(DAY(B337)=15,D337,"")</f>
        <v>120.04142913099631</v>
      </c>
    </row>
    <row r="338" spans="1:9">
      <c r="A338" s="208">
        <v>291</v>
      </c>
      <c r="B338" s="287">
        <v>43512</v>
      </c>
      <c r="C338" s="286">
        <v>94.661395232447276</v>
      </c>
      <c r="D338" s="286">
        <v>120.04142913099631</v>
      </c>
      <c r="E338" s="286">
        <f t="shared" si="21"/>
        <v>94.661395232447276</v>
      </c>
      <c r="F338" s="209" t="str">
        <f t="shared" si="22"/>
        <v/>
      </c>
      <c r="G338" t="str">
        <f t="shared" si="24"/>
        <v/>
      </c>
      <c r="H338" s="209" t="str">
        <f t="shared" si="23"/>
        <v/>
      </c>
      <c r="I338" s="210"/>
    </row>
    <row r="339" spans="1:9">
      <c r="A339" s="208">
        <v>292</v>
      </c>
      <c r="B339" s="287">
        <v>43513</v>
      </c>
      <c r="C339" s="286">
        <v>84.417533128447275</v>
      </c>
      <c r="D339" s="286">
        <v>120.04142913099631</v>
      </c>
      <c r="E339" s="286">
        <f t="shared" si="21"/>
        <v>84.417533128447275</v>
      </c>
      <c r="F339" s="209" t="str">
        <f t="shared" si="22"/>
        <v/>
      </c>
      <c r="G339" t="str">
        <f t="shared" si="24"/>
        <v/>
      </c>
      <c r="H339" s="209" t="str">
        <f t="shared" si="23"/>
        <v/>
      </c>
      <c r="I339" s="210"/>
    </row>
    <row r="340" spans="1:9">
      <c r="A340" s="208">
        <v>293</v>
      </c>
      <c r="B340" s="287">
        <v>43514</v>
      </c>
      <c r="C340" s="286">
        <v>109.91697916244728</v>
      </c>
      <c r="D340" s="286">
        <v>120.04142913099631</v>
      </c>
      <c r="E340" s="286">
        <f t="shared" si="21"/>
        <v>109.91697916244728</v>
      </c>
      <c r="F340" s="209" t="str">
        <f t="shared" si="22"/>
        <v/>
      </c>
      <c r="G340" t="str">
        <f t="shared" si="24"/>
        <v/>
      </c>
      <c r="H340" s="209" t="str">
        <f t="shared" si="23"/>
        <v/>
      </c>
      <c r="I340" s="210"/>
    </row>
    <row r="341" spans="1:9">
      <c r="A341" s="208">
        <v>294</v>
      </c>
      <c r="B341" s="287">
        <v>43515</v>
      </c>
      <c r="C341" s="286">
        <v>119.44313481844542</v>
      </c>
      <c r="D341" s="286">
        <v>120.04142913099631</v>
      </c>
      <c r="E341" s="286">
        <f t="shared" si="21"/>
        <v>119.44313481844542</v>
      </c>
      <c r="F341" s="209" t="str">
        <f t="shared" si="22"/>
        <v/>
      </c>
      <c r="G341" t="str">
        <f t="shared" si="24"/>
        <v/>
      </c>
      <c r="H341" s="209" t="str">
        <f t="shared" si="23"/>
        <v/>
      </c>
      <c r="I341" s="210"/>
    </row>
    <row r="342" spans="1:9">
      <c r="A342" s="208">
        <v>295</v>
      </c>
      <c r="B342" s="287">
        <v>43516</v>
      </c>
      <c r="C342" s="286">
        <v>87.669133587945765</v>
      </c>
      <c r="D342" s="286">
        <v>120.04142913099631</v>
      </c>
      <c r="E342" s="286">
        <f t="shared" si="21"/>
        <v>87.669133587945765</v>
      </c>
      <c r="F342" s="209" t="str">
        <f t="shared" si="22"/>
        <v/>
      </c>
      <c r="G342" t="str">
        <f t="shared" si="24"/>
        <v/>
      </c>
      <c r="H342" s="209" t="str">
        <f t="shared" si="23"/>
        <v/>
      </c>
      <c r="I342" s="210"/>
    </row>
    <row r="343" spans="1:9">
      <c r="A343" s="208">
        <v>296</v>
      </c>
      <c r="B343" s="287">
        <v>43517</v>
      </c>
      <c r="C343" s="286">
        <v>79.117863777947633</v>
      </c>
      <c r="D343" s="286">
        <v>120.04142913099631</v>
      </c>
      <c r="E343" s="286">
        <f t="shared" si="21"/>
        <v>79.117863777947633</v>
      </c>
      <c r="F343" s="209" t="str">
        <f t="shared" si="22"/>
        <v/>
      </c>
      <c r="G343" t="str">
        <f t="shared" si="24"/>
        <v/>
      </c>
      <c r="H343" s="209" t="str">
        <f t="shared" si="23"/>
        <v/>
      </c>
      <c r="I343" s="210"/>
    </row>
    <row r="344" spans="1:9">
      <c r="A344" s="208">
        <v>297</v>
      </c>
      <c r="B344" s="287">
        <v>43518</v>
      </c>
      <c r="C344" s="286">
        <v>75.298925477949496</v>
      </c>
      <c r="D344" s="286">
        <v>120.04142913099631</v>
      </c>
      <c r="E344" s="286">
        <f t="shared" si="21"/>
        <v>75.298925477949496</v>
      </c>
      <c r="F344" s="209" t="str">
        <f t="shared" si="22"/>
        <v/>
      </c>
      <c r="G344" t="str">
        <f t="shared" si="24"/>
        <v/>
      </c>
      <c r="H344" s="209" t="str">
        <f t="shared" si="23"/>
        <v/>
      </c>
      <c r="I344" s="210"/>
    </row>
    <row r="345" spans="1:9">
      <c r="A345" s="208">
        <v>298</v>
      </c>
      <c r="B345" s="287">
        <v>43519</v>
      </c>
      <c r="C345" s="286">
        <v>64.675635013947627</v>
      </c>
      <c r="D345" s="286">
        <v>120.04142913099631</v>
      </c>
      <c r="E345" s="286">
        <f t="shared" si="21"/>
        <v>64.675635013947627</v>
      </c>
      <c r="F345" s="209" t="str">
        <f t="shared" si="22"/>
        <v/>
      </c>
      <c r="G345" t="str">
        <f t="shared" si="24"/>
        <v/>
      </c>
      <c r="H345" s="209" t="str">
        <f t="shared" si="23"/>
        <v/>
      </c>
      <c r="I345" s="210"/>
    </row>
    <row r="346" spans="1:9">
      <c r="A346" s="208">
        <v>299</v>
      </c>
      <c r="B346" s="287">
        <v>43520</v>
      </c>
      <c r="C346" s="286">
        <v>66.564979371945768</v>
      </c>
      <c r="D346" s="286">
        <v>120.04142913099631</v>
      </c>
      <c r="E346" s="286">
        <f t="shared" si="21"/>
        <v>66.564979371945768</v>
      </c>
      <c r="F346" s="209" t="str">
        <f t="shared" si="22"/>
        <v/>
      </c>
      <c r="G346" t="str">
        <f t="shared" si="24"/>
        <v/>
      </c>
      <c r="H346" s="209" t="str">
        <f t="shared" si="23"/>
        <v/>
      </c>
      <c r="I346" s="210"/>
    </row>
    <row r="347" spans="1:9">
      <c r="A347" s="208">
        <v>300</v>
      </c>
      <c r="B347" s="287">
        <v>43521</v>
      </c>
      <c r="C347" s="286">
        <v>91.917289957949492</v>
      </c>
      <c r="D347" s="286">
        <v>120.04142913099631</v>
      </c>
      <c r="E347" s="286">
        <f t="shared" si="21"/>
        <v>91.917289957949492</v>
      </c>
      <c r="F347" s="209" t="str">
        <f t="shared" si="22"/>
        <v/>
      </c>
      <c r="G347" t="str">
        <f t="shared" si="24"/>
        <v/>
      </c>
      <c r="H347" s="209" t="str">
        <f t="shared" si="23"/>
        <v/>
      </c>
      <c r="I347" s="210"/>
    </row>
    <row r="348" spans="1:9">
      <c r="A348" s="208">
        <v>301</v>
      </c>
      <c r="B348" s="287">
        <v>43522</v>
      </c>
      <c r="C348" s="286">
        <v>75.530994327947624</v>
      </c>
      <c r="D348" s="286">
        <v>120.04142913099631</v>
      </c>
      <c r="E348" s="286">
        <f t="shared" si="21"/>
        <v>75.530994327947624</v>
      </c>
      <c r="F348" s="209" t="str">
        <f t="shared" si="22"/>
        <v/>
      </c>
      <c r="G348" t="str">
        <f t="shared" si="24"/>
        <v/>
      </c>
      <c r="H348" s="209" t="str">
        <f t="shared" si="23"/>
        <v/>
      </c>
      <c r="I348" s="210"/>
    </row>
    <row r="349" spans="1:9">
      <c r="A349" s="208">
        <v>302</v>
      </c>
      <c r="B349" s="287">
        <v>43523</v>
      </c>
      <c r="C349" s="286">
        <v>69.289270910230613</v>
      </c>
      <c r="D349" s="286">
        <v>120.04142913099631</v>
      </c>
      <c r="E349" s="286">
        <f t="shared" si="21"/>
        <v>69.289270910230613</v>
      </c>
      <c r="F349" s="209" t="str">
        <f t="shared" si="22"/>
        <v/>
      </c>
      <c r="G349" t="str">
        <f t="shared" si="24"/>
        <v/>
      </c>
      <c r="H349" s="209" t="str">
        <f t="shared" si="23"/>
        <v/>
      </c>
      <c r="I349" s="210"/>
    </row>
    <row r="350" spans="1:9">
      <c r="A350" s="208">
        <v>303</v>
      </c>
      <c r="B350" s="287">
        <v>43524</v>
      </c>
      <c r="C350" s="286">
        <v>63.050235326230613</v>
      </c>
      <c r="D350" s="286">
        <v>120.04142913099631</v>
      </c>
      <c r="E350" s="286">
        <f t="shared" si="21"/>
        <v>63.050235326230613</v>
      </c>
      <c r="F350" s="209" t="str">
        <f t="shared" si="22"/>
        <v/>
      </c>
      <c r="G350" t="str">
        <f t="shared" si="24"/>
        <v/>
      </c>
      <c r="H350" s="209" t="str">
        <f t="shared" si="23"/>
        <v/>
      </c>
      <c r="I350" s="210"/>
    </row>
    <row r="351" spans="1:9">
      <c r="A351" s="208">
        <v>304</v>
      </c>
      <c r="B351" s="287">
        <v>43525</v>
      </c>
      <c r="C351" s="286">
        <v>70.281357594230599</v>
      </c>
      <c r="D351" s="286">
        <v>132.90693384979679</v>
      </c>
      <c r="E351" s="286">
        <f t="shared" si="21"/>
        <v>70.281357594230599</v>
      </c>
      <c r="F351" s="209">
        <f t="shared" si="22"/>
        <v>600</v>
      </c>
      <c r="G351" t="str">
        <f t="shared" si="24"/>
        <v/>
      </c>
      <c r="H351" s="209" t="str">
        <f t="shared" si="23"/>
        <v/>
      </c>
      <c r="I351" s="210"/>
    </row>
    <row r="352" spans="1:9">
      <c r="A352" s="208">
        <v>305</v>
      </c>
      <c r="B352" s="287">
        <v>43526</v>
      </c>
      <c r="C352" s="286">
        <v>55.068870526230612</v>
      </c>
      <c r="D352" s="286">
        <v>132.90693384979679</v>
      </c>
      <c r="E352" s="286">
        <f t="shared" si="21"/>
        <v>55.068870526230612</v>
      </c>
      <c r="F352" s="209" t="str">
        <f t="shared" si="22"/>
        <v/>
      </c>
      <c r="G352" t="str">
        <f t="shared" si="24"/>
        <v/>
      </c>
      <c r="H352" s="209" t="str">
        <f t="shared" si="23"/>
        <v/>
      </c>
      <c r="I352" s="210"/>
    </row>
    <row r="353" spans="1:9">
      <c r="A353" s="208">
        <v>306</v>
      </c>
      <c r="B353" s="287">
        <v>43527</v>
      </c>
      <c r="C353" s="286">
        <v>40.962997326230607</v>
      </c>
      <c r="D353" s="286">
        <v>132.90693384979679</v>
      </c>
      <c r="E353" s="286">
        <f t="shared" si="21"/>
        <v>40.962997326230607</v>
      </c>
      <c r="F353" s="209" t="str">
        <f t="shared" si="22"/>
        <v/>
      </c>
      <c r="G353" t="str">
        <f t="shared" si="24"/>
        <v/>
      </c>
      <c r="H353" s="209" t="str">
        <f t="shared" si="23"/>
        <v/>
      </c>
      <c r="I353" s="210"/>
    </row>
    <row r="354" spans="1:9">
      <c r="A354" s="208">
        <v>307</v>
      </c>
      <c r="B354" s="287">
        <v>43528</v>
      </c>
      <c r="C354" s="286">
        <v>48.809925076230606</v>
      </c>
      <c r="D354" s="286">
        <v>132.90693384979679</v>
      </c>
      <c r="E354" s="286">
        <f t="shared" si="21"/>
        <v>48.809925076230606</v>
      </c>
      <c r="F354" s="209" t="str">
        <f t="shared" si="22"/>
        <v/>
      </c>
      <c r="G354" t="str">
        <f t="shared" si="24"/>
        <v/>
      </c>
      <c r="H354" s="209" t="str">
        <f t="shared" si="23"/>
        <v/>
      </c>
      <c r="I354" s="210"/>
    </row>
    <row r="355" spans="1:9">
      <c r="A355" s="208">
        <v>308</v>
      </c>
      <c r="B355" s="287">
        <v>43529</v>
      </c>
      <c r="C355" s="286">
        <v>50.552694536232472</v>
      </c>
      <c r="D355" s="286">
        <v>132.90693384979679</v>
      </c>
      <c r="E355" s="286">
        <f t="shared" si="21"/>
        <v>50.552694536232472</v>
      </c>
      <c r="F355" s="209" t="str">
        <f t="shared" si="22"/>
        <v/>
      </c>
      <c r="G355" t="str">
        <f t="shared" si="24"/>
        <v/>
      </c>
      <c r="H355" s="209" t="str">
        <f t="shared" si="23"/>
        <v/>
      </c>
      <c r="I355" s="210"/>
    </row>
    <row r="356" spans="1:9">
      <c r="A356" s="208">
        <v>309</v>
      </c>
      <c r="B356" s="287">
        <v>43530</v>
      </c>
      <c r="C356" s="286">
        <v>97.019147523550728</v>
      </c>
      <c r="D356" s="286">
        <v>132.90693384979679</v>
      </c>
      <c r="E356" s="286">
        <f t="shared" si="21"/>
        <v>97.019147523550728</v>
      </c>
      <c r="F356" s="209" t="str">
        <f t="shared" si="22"/>
        <v/>
      </c>
      <c r="G356" t="str">
        <f t="shared" si="24"/>
        <v/>
      </c>
      <c r="H356" s="209" t="str">
        <f t="shared" si="23"/>
        <v/>
      </c>
      <c r="I356" s="210"/>
    </row>
    <row r="357" spans="1:9">
      <c r="A357" s="208">
        <v>310</v>
      </c>
      <c r="B357" s="287">
        <v>43531</v>
      </c>
      <c r="C357" s="286">
        <v>113.84208296755631</v>
      </c>
      <c r="D357" s="286">
        <v>132.90693384979679</v>
      </c>
      <c r="E357" s="286">
        <f t="shared" si="21"/>
        <v>113.84208296755631</v>
      </c>
      <c r="F357" s="209" t="str">
        <f t="shared" si="22"/>
        <v/>
      </c>
      <c r="G357" t="str">
        <f t="shared" si="24"/>
        <v/>
      </c>
      <c r="H357" s="209" t="str">
        <f t="shared" si="23"/>
        <v/>
      </c>
      <c r="I357" s="210"/>
    </row>
    <row r="358" spans="1:9">
      <c r="A358" s="208">
        <v>311</v>
      </c>
      <c r="B358" s="287">
        <v>43532</v>
      </c>
      <c r="C358" s="286">
        <v>134.52197430355446</v>
      </c>
      <c r="D358" s="286">
        <v>132.90693384979679</v>
      </c>
      <c r="E358" s="286">
        <f t="shared" si="21"/>
        <v>132.90693384979679</v>
      </c>
      <c r="F358" s="209" t="str">
        <f t="shared" si="22"/>
        <v/>
      </c>
      <c r="G358" t="str">
        <f t="shared" si="24"/>
        <v/>
      </c>
      <c r="H358" s="209" t="str">
        <f t="shared" si="23"/>
        <v/>
      </c>
      <c r="I358" s="210"/>
    </row>
    <row r="359" spans="1:9">
      <c r="A359" s="208">
        <v>312</v>
      </c>
      <c r="B359" s="287">
        <v>43533</v>
      </c>
      <c r="C359" s="286">
        <v>133.51658054355258</v>
      </c>
      <c r="D359" s="286">
        <v>132.90693384979679</v>
      </c>
      <c r="E359" s="286">
        <f t="shared" si="21"/>
        <v>132.90693384979679</v>
      </c>
      <c r="F359" s="209" t="str">
        <f t="shared" si="22"/>
        <v/>
      </c>
      <c r="G359" t="str">
        <f t="shared" si="24"/>
        <v/>
      </c>
      <c r="H359" s="209" t="str">
        <f t="shared" si="23"/>
        <v/>
      </c>
      <c r="I359" s="210"/>
    </row>
    <row r="360" spans="1:9">
      <c r="A360" s="208">
        <v>313</v>
      </c>
      <c r="B360" s="287">
        <v>43534</v>
      </c>
      <c r="C360" s="286">
        <v>106.09207119355446</v>
      </c>
      <c r="D360" s="286">
        <v>132.90693384979679</v>
      </c>
      <c r="E360" s="286">
        <f t="shared" si="21"/>
        <v>106.09207119355446</v>
      </c>
      <c r="F360" s="209" t="str">
        <f t="shared" si="22"/>
        <v/>
      </c>
      <c r="G360" t="str">
        <f t="shared" si="24"/>
        <v/>
      </c>
      <c r="H360" s="209" t="str">
        <f t="shared" si="23"/>
        <v/>
      </c>
      <c r="I360" s="210"/>
    </row>
    <row r="361" spans="1:9">
      <c r="A361" s="208">
        <v>314</v>
      </c>
      <c r="B361" s="287">
        <v>43535</v>
      </c>
      <c r="C361" s="286">
        <v>131.25724003755448</v>
      </c>
      <c r="D361" s="286">
        <v>132.90693384979679</v>
      </c>
      <c r="E361" s="286">
        <f t="shared" si="21"/>
        <v>131.25724003755448</v>
      </c>
      <c r="F361" s="209" t="str">
        <f t="shared" si="22"/>
        <v/>
      </c>
      <c r="G361" t="str">
        <f t="shared" si="24"/>
        <v/>
      </c>
      <c r="H361" s="209" t="str">
        <f t="shared" si="23"/>
        <v/>
      </c>
      <c r="I361" s="210"/>
    </row>
    <row r="362" spans="1:9">
      <c r="A362" s="208">
        <v>315</v>
      </c>
      <c r="B362" s="287">
        <v>43536</v>
      </c>
      <c r="C362" s="286">
        <v>122.23211537355259</v>
      </c>
      <c r="D362" s="286">
        <v>132.90693384979679</v>
      </c>
      <c r="E362" s="286">
        <f t="shared" si="21"/>
        <v>122.23211537355259</v>
      </c>
      <c r="F362" s="209" t="str">
        <f t="shared" si="22"/>
        <v/>
      </c>
      <c r="G362" t="str">
        <f t="shared" si="24"/>
        <v/>
      </c>
      <c r="H362" s="209" t="str">
        <f t="shared" si="23"/>
        <v/>
      </c>
      <c r="I362" s="210"/>
    </row>
    <row r="363" spans="1:9">
      <c r="A363" s="208">
        <v>316</v>
      </c>
      <c r="B363" s="287">
        <v>43537</v>
      </c>
      <c r="C363" s="286">
        <v>66.423159921277957</v>
      </c>
      <c r="D363" s="286">
        <v>132.90693384979679</v>
      </c>
      <c r="E363" s="286">
        <f t="shared" si="21"/>
        <v>66.423159921277957</v>
      </c>
      <c r="F363" s="209" t="str">
        <f t="shared" si="22"/>
        <v/>
      </c>
      <c r="G363" t="str">
        <f t="shared" si="24"/>
        <v/>
      </c>
      <c r="H363" s="209" t="str">
        <f t="shared" si="23"/>
        <v/>
      </c>
      <c r="I363" s="210"/>
    </row>
    <row r="364" spans="1:9">
      <c r="A364" s="208">
        <v>317</v>
      </c>
      <c r="B364" s="287">
        <v>43538</v>
      </c>
      <c r="C364" s="286">
        <v>83.605284791279814</v>
      </c>
      <c r="D364" s="286">
        <v>132.90693384979679</v>
      </c>
      <c r="E364" s="286">
        <f t="shared" si="21"/>
        <v>83.605284791279814</v>
      </c>
      <c r="F364" s="209" t="str">
        <f t="shared" si="22"/>
        <v/>
      </c>
      <c r="G364" t="str">
        <f t="shared" si="24"/>
        <v/>
      </c>
      <c r="H364" s="209" t="str">
        <f t="shared" si="23"/>
        <v/>
      </c>
      <c r="I364" s="210"/>
    </row>
    <row r="365" spans="1:9">
      <c r="A365" s="208">
        <v>318</v>
      </c>
      <c r="B365" s="287">
        <v>43539</v>
      </c>
      <c r="C365" s="286">
        <v>97.31405930127795</v>
      </c>
      <c r="D365" s="286">
        <v>132.90693384979679</v>
      </c>
      <c r="E365" s="286">
        <f t="shared" si="21"/>
        <v>97.31405930127795</v>
      </c>
      <c r="F365" s="209" t="str">
        <f t="shared" si="22"/>
        <v/>
      </c>
      <c r="G365" t="str">
        <f t="shared" si="24"/>
        <v/>
      </c>
      <c r="H365" s="209" t="str">
        <f t="shared" si="23"/>
        <v>M</v>
      </c>
      <c r="I365" s="210">
        <f>IF(DAY(B365)=15,D365,"")</f>
        <v>132.90693384979679</v>
      </c>
    </row>
    <row r="366" spans="1:9">
      <c r="A366" s="208">
        <v>319</v>
      </c>
      <c r="B366" s="287">
        <v>43540</v>
      </c>
      <c r="C366" s="286">
        <v>74.730085641279814</v>
      </c>
      <c r="D366" s="286">
        <v>132.90693384979679</v>
      </c>
      <c r="E366" s="286">
        <f t="shared" si="21"/>
        <v>74.730085641279814</v>
      </c>
      <c r="F366" s="209" t="str">
        <f t="shared" si="22"/>
        <v/>
      </c>
      <c r="G366" t="str">
        <f t="shared" si="24"/>
        <v/>
      </c>
      <c r="H366" s="209" t="str">
        <f t="shared" si="23"/>
        <v/>
      </c>
      <c r="I366" s="210"/>
    </row>
    <row r="367" spans="1:9">
      <c r="A367" s="208">
        <v>320</v>
      </c>
      <c r="B367" s="287">
        <v>43541</v>
      </c>
      <c r="C367" s="286">
        <v>41.10151062127796</v>
      </c>
      <c r="D367" s="286">
        <v>132.90693384979679</v>
      </c>
      <c r="E367" s="286">
        <f t="shared" ref="E367:E430" si="25">IF(C367&lt;D367,C367,D367)</f>
        <v>41.10151062127796</v>
      </c>
      <c r="F367" s="209" t="str">
        <f t="shared" ref="F367:F430" si="26">IF(DAY(B367)=1,600,"")</f>
        <v/>
      </c>
      <c r="G367" t="str">
        <f t="shared" si="24"/>
        <v/>
      </c>
      <c r="H367" s="209" t="str">
        <f t="shared" ref="H367:H430" si="27">IF(DAY(B367)=15,IF(MONTH(B367)=1,"E",IF(MONTH(B367)=2,"F",IF(MONTH(B367)=3,"M",IF(MONTH(B367)=4,"A",IF(MONTH(B367)=5,"M",IF(MONTH(B367)=6,"J",IF(MONTH(B367)=7,"J",IF(MONTH(B367)=8,"A",IF(MONTH(B367)=9,"S",IF(MONTH(B367)=10,"O",IF(MONTH(B367)=11,"N",IF(MONTH(B367)=12,"D","")))))))))))),"")</f>
        <v/>
      </c>
      <c r="I367" s="210"/>
    </row>
    <row r="368" spans="1:9">
      <c r="A368" s="208">
        <v>321</v>
      </c>
      <c r="B368" s="287">
        <v>43542</v>
      </c>
      <c r="C368" s="286">
        <v>61.183520481277952</v>
      </c>
      <c r="D368" s="286">
        <v>132.90693384979679</v>
      </c>
      <c r="E368" s="286">
        <f t="shared" si="25"/>
        <v>61.183520481277952</v>
      </c>
      <c r="F368" s="209" t="str">
        <f t="shared" si="26"/>
        <v/>
      </c>
      <c r="G368" t="str">
        <f t="shared" si="24"/>
        <v/>
      </c>
      <c r="H368" s="209" t="str">
        <f t="shared" si="27"/>
        <v/>
      </c>
      <c r="I368" s="210"/>
    </row>
    <row r="369" spans="1:9">
      <c r="A369" s="208">
        <v>322</v>
      </c>
      <c r="B369" s="287">
        <v>43543</v>
      </c>
      <c r="C369" s="286">
        <v>62.019924013279812</v>
      </c>
      <c r="D369" s="286">
        <v>132.90693384979679</v>
      </c>
      <c r="E369" s="286">
        <f t="shared" si="25"/>
        <v>62.019924013279812</v>
      </c>
      <c r="F369" s="209" t="str">
        <f t="shared" si="26"/>
        <v/>
      </c>
      <c r="G369" t="str">
        <f t="shared" ref="G369:G432" si="28">IF(MONTH(B369)=1,IF(DAY(B369)=1,YEAR(B369),""),"")</f>
        <v/>
      </c>
      <c r="H369" s="209" t="str">
        <f t="shared" si="27"/>
        <v/>
      </c>
      <c r="I369" s="210"/>
    </row>
    <row r="370" spans="1:9">
      <c r="A370" s="208">
        <v>323</v>
      </c>
      <c r="B370" s="287">
        <v>43544</v>
      </c>
      <c r="C370" s="286">
        <v>59.071055764690456</v>
      </c>
      <c r="D370" s="286">
        <v>132.90693384979679</v>
      </c>
      <c r="E370" s="286">
        <f t="shared" si="25"/>
        <v>59.071055764690456</v>
      </c>
      <c r="F370" s="209" t="str">
        <f t="shared" si="26"/>
        <v/>
      </c>
      <c r="G370" t="str">
        <f t="shared" si="28"/>
        <v/>
      </c>
      <c r="H370" s="209" t="str">
        <f t="shared" si="27"/>
        <v/>
      </c>
      <c r="I370" s="210"/>
    </row>
    <row r="371" spans="1:9">
      <c r="A371" s="208">
        <v>324</v>
      </c>
      <c r="B371" s="287">
        <v>43545</v>
      </c>
      <c r="C371" s="286">
        <v>74.935512428690458</v>
      </c>
      <c r="D371" s="286">
        <v>132.90693384979679</v>
      </c>
      <c r="E371" s="286">
        <f t="shared" si="25"/>
        <v>74.935512428690458</v>
      </c>
      <c r="F371" s="209" t="str">
        <f t="shared" si="26"/>
        <v/>
      </c>
      <c r="G371" t="str">
        <f t="shared" si="28"/>
        <v/>
      </c>
      <c r="H371" s="209" t="str">
        <f t="shared" si="27"/>
        <v/>
      </c>
      <c r="I371" s="210"/>
    </row>
    <row r="372" spans="1:9">
      <c r="A372" s="208">
        <v>325</v>
      </c>
      <c r="B372" s="287">
        <v>43546</v>
      </c>
      <c r="C372" s="286">
        <v>98.979232132692331</v>
      </c>
      <c r="D372" s="286">
        <v>132.90693384979679</v>
      </c>
      <c r="E372" s="286">
        <f t="shared" si="25"/>
        <v>98.979232132692331</v>
      </c>
      <c r="F372" s="209" t="str">
        <f t="shared" si="26"/>
        <v/>
      </c>
      <c r="G372" t="str">
        <f t="shared" si="28"/>
        <v/>
      </c>
      <c r="H372" s="209" t="str">
        <f t="shared" si="27"/>
        <v/>
      </c>
      <c r="I372" s="210"/>
    </row>
    <row r="373" spans="1:9">
      <c r="A373" s="208">
        <v>326</v>
      </c>
      <c r="B373" s="287">
        <v>43547</v>
      </c>
      <c r="C373" s="286">
        <v>68.350062472690468</v>
      </c>
      <c r="D373" s="286">
        <v>132.90693384979679</v>
      </c>
      <c r="E373" s="286">
        <f t="shared" si="25"/>
        <v>68.350062472690468</v>
      </c>
      <c r="F373" s="209" t="str">
        <f t="shared" si="26"/>
        <v/>
      </c>
      <c r="G373" t="str">
        <f t="shared" si="28"/>
        <v/>
      </c>
      <c r="H373" s="209" t="str">
        <f t="shared" si="27"/>
        <v/>
      </c>
      <c r="I373" s="210"/>
    </row>
    <row r="374" spans="1:9">
      <c r="A374" s="208">
        <v>327</v>
      </c>
      <c r="B374" s="287">
        <v>43548</v>
      </c>
      <c r="C374" s="286">
        <v>41.342092642692322</v>
      </c>
      <c r="D374" s="286">
        <v>132.90693384979679</v>
      </c>
      <c r="E374" s="286">
        <f t="shared" si="25"/>
        <v>41.342092642692322</v>
      </c>
      <c r="F374" s="209" t="str">
        <f t="shared" si="26"/>
        <v/>
      </c>
      <c r="G374" t="str">
        <f t="shared" si="28"/>
        <v/>
      </c>
      <c r="H374" s="209" t="str">
        <f t="shared" si="27"/>
        <v/>
      </c>
      <c r="I374" s="210"/>
    </row>
    <row r="375" spans="1:9">
      <c r="A375" s="208">
        <v>328</v>
      </c>
      <c r="B375" s="287">
        <v>43549</v>
      </c>
      <c r="C375" s="286">
        <v>42.097826022690462</v>
      </c>
      <c r="D375" s="286">
        <v>132.90693384979679</v>
      </c>
      <c r="E375" s="286">
        <f t="shared" si="25"/>
        <v>42.097826022690462</v>
      </c>
      <c r="F375" s="209" t="str">
        <f t="shared" si="26"/>
        <v/>
      </c>
      <c r="G375" t="str">
        <f t="shared" si="28"/>
        <v/>
      </c>
      <c r="H375" s="209" t="str">
        <f t="shared" si="27"/>
        <v/>
      </c>
      <c r="I375" s="210"/>
    </row>
    <row r="376" spans="1:9">
      <c r="A376" s="208">
        <v>329</v>
      </c>
      <c r="B376" s="287">
        <v>43550</v>
      </c>
      <c r="C376" s="286">
        <v>37.964593062692323</v>
      </c>
      <c r="D376" s="286">
        <v>132.90693384979679</v>
      </c>
      <c r="E376" s="286">
        <f t="shared" si="25"/>
        <v>37.964593062692323</v>
      </c>
      <c r="F376" s="209" t="str">
        <f t="shared" si="26"/>
        <v/>
      </c>
      <c r="G376" t="str">
        <f t="shared" si="28"/>
        <v/>
      </c>
      <c r="H376" s="209" t="str">
        <f t="shared" si="27"/>
        <v/>
      </c>
      <c r="I376" s="210"/>
    </row>
    <row r="377" spans="1:9">
      <c r="A377" s="208">
        <v>330</v>
      </c>
      <c r="B377" s="287">
        <v>43551</v>
      </c>
      <c r="C377" s="286">
        <v>39.213666627381343</v>
      </c>
      <c r="D377" s="286">
        <v>132.90693384979679</v>
      </c>
      <c r="E377" s="286">
        <f t="shared" si="25"/>
        <v>39.213666627381343</v>
      </c>
      <c r="F377" s="209" t="str">
        <f t="shared" si="26"/>
        <v/>
      </c>
      <c r="G377" t="str">
        <f t="shared" si="28"/>
        <v/>
      </c>
      <c r="H377" s="209" t="str">
        <f t="shared" si="27"/>
        <v/>
      </c>
      <c r="I377" s="210"/>
    </row>
    <row r="378" spans="1:9">
      <c r="A378" s="208">
        <v>331</v>
      </c>
      <c r="B378" s="287">
        <v>43552</v>
      </c>
      <c r="C378" s="286">
        <v>50.573830553377618</v>
      </c>
      <c r="D378" s="286">
        <v>132.90693384979679</v>
      </c>
      <c r="E378" s="286">
        <f t="shared" si="25"/>
        <v>50.573830553377618</v>
      </c>
      <c r="F378" s="209" t="str">
        <f t="shared" si="26"/>
        <v/>
      </c>
      <c r="G378" t="str">
        <f t="shared" si="28"/>
        <v/>
      </c>
      <c r="H378" s="209" t="str">
        <f t="shared" si="27"/>
        <v/>
      </c>
      <c r="I378" s="210"/>
    </row>
    <row r="379" spans="1:9">
      <c r="A379" s="208">
        <v>332</v>
      </c>
      <c r="B379" s="287">
        <v>43553</v>
      </c>
      <c r="C379" s="286">
        <v>62.572995467381347</v>
      </c>
      <c r="D379" s="286">
        <v>132.90693384979679</v>
      </c>
      <c r="E379" s="286">
        <f t="shared" si="25"/>
        <v>62.572995467381347</v>
      </c>
      <c r="F379" s="209" t="str">
        <f t="shared" si="26"/>
        <v/>
      </c>
      <c r="G379" t="str">
        <f t="shared" si="28"/>
        <v/>
      </c>
      <c r="H379" s="209" t="str">
        <f t="shared" si="27"/>
        <v/>
      </c>
      <c r="I379" s="210"/>
    </row>
    <row r="380" spans="1:9">
      <c r="A380" s="208">
        <v>333</v>
      </c>
      <c r="B380" s="287">
        <v>43554</v>
      </c>
      <c r="C380" s="286">
        <v>40.591657867379489</v>
      </c>
      <c r="D380" s="286">
        <v>132.90693384979679</v>
      </c>
      <c r="E380" s="286">
        <f t="shared" si="25"/>
        <v>40.591657867379489</v>
      </c>
      <c r="F380" s="209" t="str">
        <f t="shared" si="26"/>
        <v/>
      </c>
      <c r="G380" t="str">
        <f t="shared" si="28"/>
        <v/>
      </c>
      <c r="H380" s="209" t="str">
        <f t="shared" si="27"/>
        <v/>
      </c>
      <c r="I380" s="210"/>
    </row>
    <row r="381" spans="1:9">
      <c r="A381" s="208">
        <v>334</v>
      </c>
      <c r="B381" s="287">
        <v>43555</v>
      </c>
      <c r="C381" s="286">
        <v>51.834302707379486</v>
      </c>
      <c r="D381" s="286">
        <v>132.90693384979679</v>
      </c>
      <c r="E381" s="286">
        <f t="shared" si="25"/>
        <v>51.834302707379486</v>
      </c>
      <c r="F381" s="209" t="str">
        <f t="shared" si="26"/>
        <v/>
      </c>
      <c r="G381" t="str">
        <f t="shared" si="28"/>
        <v/>
      </c>
      <c r="H381" s="209" t="str">
        <f t="shared" si="27"/>
        <v/>
      </c>
      <c r="I381" s="210"/>
    </row>
    <row r="382" spans="1:9">
      <c r="A382" s="208">
        <v>335</v>
      </c>
      <c r="B382" s="287">
        <v>43556</v>
      </c>
      <c r="C382" s="286">
        <v>76.663596839381356</v>
      </c>
      <c r="D382" s="286">
        <v>128.77123560535</v>
      </c>
      <c r="E382" s="286">
        <f t="shared" si="25"/>
        <v>76.663596839381356</v>
      </c>
      <c r="F382" s="209">
        <f t="shared" si="26"/>
        <v>600</v>
      </c>
      <c r="G382" t="str">
        <f t="shared" si="28"/>
        <v/>
      </c>
      <c r="H382" s="209" t="str">
        <f t="shared" si="27"/>
        <v/>
      </c>
      <c r="I382" s="210"/>
    </row>
    <row r="383" spans="1:9">
      <c r="A383" s="208">
        <v>336</v>
      </c>
      <c r="B383" s="287">
        <v>43557</v>
      </c>
      <c r="C383" s="286">
        <v>73.117987955377629</v>
      </c>
      <c r="D383" s="286">
        <v>128.77123560535</v>
      </c>
      <c r="E383" s="286">
        <f t="shared" si="25"/>
        <v>73.117987955377629</v>
      </c>
      <c r="F383" s="209" t="str">
        <f t="shared" si="26"/>
        <v/>
      </c>
      <c r="G383" t="str">
        <f t="shared" si="28"/>
        <v/>
      </c>
      <c r="H383" s="209" t="str">
        <f t="shared" si="27"/>
        <v/>
      </c>
      <c r="I383" s="210"/>
    </row>
    <row r="384" spans="1:9">
      <c r="A384" s="208">
        <v>337</v>
      </c>
      <c r="B384" s="287">
        <v>43558</v>
      </c>
      <c r="C384" s="286">
        <v>45.025457179779593</v>
      </c>
      <c r="D384" s="286">
        <v>128.77123560535</v>
      </c>
      <c r="E384" s="286">
        <f t="shared" si="25"/>
        <v>45.025457179779593</v>
      </c>
      <c r="F384" s="209" t="str">
        <f t="shared" si="26"/>
        <v/>
      </c>
      <c r="G384" t="str">
        <f t="shared" si="28"/>
        <v/>
      </c>
      <c r="H384" s="209" t="str">
        <f t="shared" si="27"/>
        <v/>
      </c>
      <c r="I384" s="210"/>
    </row>
    <row r="385" spans="1:9">
      <c r="A385" s="208">
        <v>338</v>
      </c>
      <c r="B385" s="287">
        <v>43559</v>
      </c>
      <c r="C385" s="286">
        <v>42.334654523779598</v>
      </c>
      <c r="D385" s="286">
        <v>128.77123560535</v>
      </c>
      <c r="E385" s="286">
        <f t="shared" si="25"/>
        <v>42.334654523779598</v>
      </c>
      <c r="F385" s="209" t="str">
        <f t="shared" si="26"/>
        <v/>
      </c>
      <c r="G385" t="str">
        <f t="shared" si="28"/>
        <v/>
      </c>
      <c r="H385" s="209" t="str">
        <f t="shared" si="27"/>
        <v/>
      </c>
      <c r="I385" s="210"/>
    </row>
    <row r="386" spans="1:9">
      <c r="A386" s="208">
        <v>339</v>
      </c>
      <c r="B386" s="287">
        <v>43560</v>
      </c>
      <c r="C386" s="286">
        <v>53.15974707177773</v>
      </c>
      <c r="D386" s="286">
        <v>128.77123560535</v>
      </c>
      <c r="E386" s="286">
        <f t="shared" si="25"/>
        <v>53.15974707177773</v>
      </c>
      <c r="F386" s="209" t="str">
        <f t="shared" si="26"/>
        <v/>
      </c>
      <c r="G386" t="str">
        <f t="shared" si="28"/>
        <v/>
      </c>
      <c r="H386" s="209" t="str">
        <f t="shared" si="27"/>
        <v/>
      </c>
      <c r="I386" s="210"/>
    </row>
    <row r="387" spans="1:9">
      <c r="A387" s="208">
        <v>340</v>
      </c>
      <c r="B387" s="287">
        <v>43561</v>
      </c>
      <c r="C387" s="286">
        <v>35.480903467779591</v>
      </c>
      <c r="D387" s="286">
        <v>128.77123560535</v>
      </c>
      <c r="E387" s="286">
        <f t="shared" si="25"/>
        <v>35.480903467779591</v>
      </c>
      <c r="F387" s="209" t="str">
        <f t="shared" si="26"/>
        <v/>
      </c>
      <c r="G387" t="str">
        <f t="shared" si="28"/>
        <v/>
      </c>
      <c r="H387" s="209" t="str">
        <f t="shared" si="27"/>
        <v/>
      </c>
      <c r="I387" s="210"/>
    </row>
    <row r="388" spans="1:9">
      <c r="A388" s="208">
        <v>341</v>
      </c>
      <c r="B388" s="287">
        <v>43562</v>
      </c>
      <c r="C388" s="286">
        <v>30.381967119777727</v>
      </c>
      <c r="D388" s="286">
        <v>128.77123560535</v>
      </c>
      <c r="E388" s="286">
        <f t="shared" si="25"/>
        <v>30.381967119777727</v>
      </c>
      <c r="F388" s="209" t="str">
        <f t="shared" si="26"/>
        <v/>
      </c>
      <c r="G388" t="str">
        <f t="shared" si="28"/>
        <v/>
      </c>
      <c r="H388" s="209" t="str">
        <f t="shared" si="27"/>
        <v/>
      </c>
      <c r="I388" s="210"/>
    </row>
    <row r="389" spans="1:9">
      <c r="A389" s="208">
        <v>342</v>
      </c>
      <c r="B389" s="287">
        <v>43563</v>
      </c>
      <c r="C389" s="286">
        <v>38.908794747777726</v>
      </c>
      <c r="D389" s="286">
        <v>128.77123560535</v>
      </c>
      <c r="E389" s="286">
        <f t="shared" si="25"/>
        <v>38.908794747777726</v>
      </c>
      <c r="F389" s="209" t="str">
        <f t="shared" si="26"/>
        <v/>
      </c>
      <c r="G389" t="str">
        <f t="shared" si="28"/>
        <v/>
      </c>
      <c r="H389" s="209" t="str">
        <f t="shared" si="27"/>
        <v/>
      </c>
      <c r="I389" s="210"/>
    </row>
    <row r="390" spans="1:9">
      <c r="A390" s="208">
        <v>343</v>
      </c>
      <c r="B390" s="287">
        <v>43564</v>
      </c>
      <c r="C390" s="286">
        <v>35.47107080377959</v>
      </c>
      <c r="D390" s="286">
        <v>128.77123560535</v>
      </c>
      <c r="E390" s="286">
        <f t="shared" si="25"/>
        <v>35.47107080377959</v>
      </c>
      <c r="F390" s="209" t="str">
        <f t="shared" si="26"/>
        <v/>
      </c>
      <c r="G390" t="str">
        <f t="shared" si="28"/>
        <v/>
      </c>
      <c r="H390" s="209" t="str">
        <f t="shared" si="27"/>
        <v/>
      </c>
      <c r="I390" s="210"/>
    </row>
    <row r="391" spans="1:9">
      <c r="A391" s="208">
        <v>344</v>
      </c>
      <c r="B391" s="287">
        <v>43565</v>
      </c>
      <c r="C391" s="286">
        <v>73.712806241523097</v>
      </c>
      <c r="D391" s="286">
        <v>128.77123560535</v>
      </c>
      <c r="E391" s="286">
        <f t="shared" si="25"/>
        <v>73.712806241523097</v>
      </c>
      <c r="F391" s="209" t="str">
        <f t="shared" si="26"/>
        <v/>
      </c>
      <c r="G391" t="str">
        <f t="shared" si="28"/>
        <v/>
      </c>
      <c r="H391" s="209" t="str">
        <f t="shared" si="27"/>
        <v/>
      </c>
      <c r="I391" s="210"/>
    </row>
    <row r="392" spans="1:9">
      <c r="A392" s="208">
        <v>345</v>
      </c>
      <c r="B392" s="287">
        <v>43566</v>
      </c>
      <c r="C392" s="286">
        <v>82.085805213523102</v>
      </c>
      <c r="D392" s="286">
        <v>128.77123560535</v>
      </c>
      <c r="E392" s="286">
        <f t="shared" si="25"/>
        <v>82.085805213523102</v>
      </c>
      <c r="F392" s="209" t="str">
        <f t="shared" si="26"/>
        <v/>
      </c>
      <c r="G392" t="str">
        <f t="shared" si="28"/>
        <v/>
      </c>
      <c r="H392" s="209" t="str">
        <f t="shared" si="27"/>
        <v/>
      </c>
      <c r="I392" s="210"/>
    </row>
    <row r="393" spans="1:9">
      <c r="A393" s="208">
        <v>346</v>
      </c>
      <c r="B393" s="287">
        <v>43567</v>
      </c>
      <c r="C393" s="286">
        <v>81.396663489523092</v>
      </c>
      <c r="D393" s="286">
        <v>128.77123560535</v>
      </c>
      <c r="E393" s="286">
        <f t="shared" si="25"/>
        <v>81.396663489523092</v>
      </c>
      <c r="F393" s="209" t="str">
        <f t="shared" si="26"/>
        <v/>
      </c>
      <c r="G393" t="str">
        <f t="shared" si="28"/>
        <v/>
      </c>
      <c r="H393" s="209" t="str">
        <f t="shared" si="27"/>
        <v/>
      </c>
      <c r="I393" s="210"/>
    </row>
    <row r="394" spans="1:9">
      <c r="A394" s="208">
        <v>347</v>
      </c>
      <c r="B394" s="287">
        <v>43568</v>
      </c>
      <c r="C394" s="286">
        <v>71.818522277523101</v>
      </c>
      <c r="D394" s="286">
        <v>128.77123560535</v>
      </c>
      <c r="E394" s="286">
        <f t="shared" si="25"/>
        <v>71.818522277523101</v>
      </c>
      <c r="F394" s="209" t="str">
        <f t="shared" si="26"/>
        <v/>
      </c>
      <c r="G394" t="str">
        <f t="shared" si="28"/>
        <v/>
      </c>
      <c r="H394" s="209" t="str">
        <f t="shared" si="27"/>
        <v/>
      </c>
      <c r="I394" s="210"/>
    </row>
    <row r="395" spans="1:9">
      <c r="A395" s="208">
        <v>348</v>
      </c>
      <c r="B395" s="287">
        <v>43569</v>
      </c>
      <c r="C395" s="286">
        <v>65.274229237523102</v>
      </c>
      <c r="D395" s="286">
        <v>128.77123560535</v>
      </c>
      <c r="E395" s="286">
        <f t="shared" si="25"/>
        <v>65.274229237523102</v>
      </c>
      <c r="F395" s="209" t="str">
        <f t="shared" si="26"/>
        <v/>
      </c>
      <c r="G395" t="str">
        <f t="shared" si="28"/>
        <v/>
      </c>
      <c r="H395" s="209" t="str">
        <f>IF(DAY(B395)=15,IF(MONTH(B395)=1,"E",IF(MONTH(B395)=2,"F",IF(MONTH(B395)=3,"M",IF(MONTH(B395)=4,"A",IF(MONTH(B395)=5,"M",IF(MONTH(B395)=6,"J",IF(MONTH(B395)=7,"J",IF(MONTH(B395)=8,"A",IF(MONTH(B395)=9,"S",IF(MONTH(B395)=10,"O",IF(MONTH(B395)=11,"N",IF(MONTH(B395)=12,"D","")))))))))))),"")</f>
        <v/>
      </c>
      <c r="I395" s="210"/>
    </row>
    <row r="396" spans="1:9">
      <c r="A396" s="208">
        <v>349</v>
      </c>
      <c r="B396" s="287">
        <v>43570</v>
      </c>
      <c r="C396" s="286">
        <v>75.212506453521229</v>
      </c>
      <c r="D396" s="286">
        <v>128.77123560535</v>
      </c>
      <c r="E396" s="286">
        <f t="shared" si="25"/>
        <v>75.212506453521229</v>
      </c>
      <c r="F396" s="209" t="str">
        <f t="shared" si="26"/>
        <v/>
      </c>
      <c r="G396" t="str">
        <f t="shared" si="28"/>
        <v/>
      </c>
      <c r="H396" s="209" t="str">
        <f t="shared" si="27"/>
        <v>A</v>
      </c>
      <c r="I396" s="210">
        <f>IF(DAY(B396)=15,D396,"")</f>
        <v>128.77123560535</v>
      </c>
    </row>
    <row r="397" spans="1:9">
      <c r="A397" s="208">
        <v>350</v>
      </c>
      <c r="B397" s="287">
        <v>43571</v>
      </c>
      <c r="C397" s="286">
        <v>82.935088981523094</v>
      </c>
      <c r="D397" s="286">
        <v>128.77123560535</v>
      </c>
      <c r="E397" s="286">
        <f t="shared" si="25"/>
        <v>82.935088981523094</v>
      </c>
      <c r="F397" s="209" t="str">
        <f t="shared" si="26"/>
        <v/>
      </c>
      <c r="G397" t="str">
        <f t="shared" si="28"/>
        <v/>
      </c>
      <c r="H397" s="209" t="str">
        <f t="shared" si="27"/>
        <v/>
      </c>
      <c r="I397" s="210"/>
    </row>
    <row r="398" spans="1:9">
      <c r="A398" s="208">
        <v>351</v>
      </c>
      <c r="B398" s="287">
        <v>43572</v>
      </c>
      <c r="C398" s="286">
        <v>100.01955431620908</v>
      </c>
      <c r="D398" s="286">
        <v>128.77123560535</v>
      </c>
      <c r="E398" s="286">
        <f t="shared" si="25"/>
        <v>100.01955431620908</v>
      </c>
      <c r="F398" s="209" t="str">
        <f t="shared" si="26"/>
        <v/>
      </c>
      <c r="G398" t="str">
        <f t="shared" si="28"/>
        <v/>
      </c>
      <c r="H398" s="209" t="str">
        <f t="shared" si="27"/>
        <v/>
      </c>
      <c r="I398" s="210"/>
    </row>
    <row r="399" spans="1:9">
      <c r="A399" s="208">
        <v>352</v>
      </c>
      <c r="B399" s="287">
        <v>43573</v>
      </c>
      <c r="C399" s="286">
        <v>97.641006000207213</v>
      </c>
      <c r="D399" s="286">
        <v>128.77123560535</v>
      </c>
      <c r="E399" s="286">
        <f t="shared" si="25"/>
        <v>97.641006000207213</v>
      </c>
      <c r="F399" s="209" t="str">
        <f t="shared" si="26"/>
        <v/>
      </c>
      <c r="G399" t="str">
        <f t="shared" si="28"/>
        <v/>
      </c>
      <c r="H399" s="209" t="str">
        <f t="shared" si="27"/>
        <v/>
      </c>
      <c r="I399" s="210"/>
    </row>
    <row r="400" spans="1:9">
      <c r="A400" s="208">
        <v>353</v>
      </c>
      <c r="B400" s="287">
        <v>43574</v>
      </c>
      <c r="C400" s="286">
        <v>76.378897956209073</v>
      </c>
      <c r="D400" s="286">
        <v>128.77123560535</v>
      </c>
      <c r="E400" s="286">
        <f t="shared" si="25"/>
        <v>76.378897956209073</v>
      </c>
      <c r="F400" s="209" t="str">
        <f t="shared" si="26"/>
        <v/>
      </c>
      <c r="G400" t="str">
        <f t="shared" si="28"/>
        <v/>
      </c>
      <c r="H400" s="209" t="str">
        <f t="shared" si="27"/>
        <v/>
      </c>
      <c r="I400" s="210"/>
    </row>
    <row r="401" spans="1:9">
      <c r="A401" s="208">
        <v>354</v>
      </c>
      <c r="B401" s="287">
        <v>43575</v>
      </c>
      <c r="C401" s="286">
        <v>73.471277276207203</v>
      </c>
      <c r="D401" s="286">
        <v>128.77123560535</v>
      </c>
      <c r="E401" s="286">
        <f t="shared" si="25"/>
        <v>73.471277276207203</v>
      </c>
      <c r="F401" s="209" t="str">
        <f t="shared" si="26"/>
        <v/>
      </c>
      <c r="G401" t="str">
        <f t="shared" si="28"/>
        <v/>
      </c>
      <c r="H401" s="209" t="str">
        <f t="shared" si="27"/>
        <v/>
      </c>
      <c r="I401" s="210"/>
    </row>
    <row r="402" spans="1:9">
      <c r="A402" s="208">
        <v>355</v>
      </c>
      <c r="B402" s="287">
        <v>43576</v>
      </c>
      <c r="C402" s="286">
        <v>82.185639796209074</v>
      </c>
      <c r="D402" s="286">
        <v>128.77123560535</v>
      </c>
      <c r="E402" s="286">
        <f t="shared" si="25"/>
        <v>82.185639796209074</v>
      </c>
      <c r="F402" s="209" t="str">
        <f t="shared" si="26"/>
        <v/>
      </c>
      <c r="G402" t="str">
        <f t="shared" si="28"/>
        <v/>
      </c>
      <c r="H402" s="209" t="str">
        <f t="shared" si="27"/>
        <v/>
      </c>
      <c r="I402" s="210"/>
    </row>
    <row r="403" spans="1:9">
      <c r="A403" s="208">
        <v>356</v>
      </c>
      <c r="B403" s="287">
        <v>43577</v>
      </c>
      <c r="C403" s="286">
        <v>83.159873272209083</v>
      </c>
      <c r="D403" s="286">
        <v>128.77123560535</v>
      </c>
      <c r="E403" s="286">
        <f t="shared" si="25"/>
        <v>83.159873272209083</v>
      </c>
      <c r="F403" s="209" t="str">
        <f t="shared" si="26"/>
        <v/>
      </c>
      <c r="G403" t="str">
        <f t="shared" si="28"/>
        <v/>
      </c>
      <c r="H403" s="209" t="str">
        <f t="shared" si="27"/>
        <v/>
      </c>
      <c r="I403" s="210"/>
    </row>
    <row r="404" spans="1:9">
      <c r="A404" s="208">
        <v>357</v>
      </c>
      <c r="B404" s="287">
        <v>43578</v>
      </c>
      <c r="C404" s="286">
        <v>84.985026912207204</v>
      </c>
      <c r="D404" s="286">
        <v>128.77123560535</v>
      </c>
      <c r="E404" s="286">
        <f t="shared" si="25"/>
        <v>84.985026912207204</v>
      </c>
      <c r="F404" s="209" t="str">
        <f t="shared" si="26"/>
        <v/>
      </c>
      <c r="G404" t="str">
        <f t="shared" si="28"/>
        <v/>
      </c>
      <c r="H404" s="209" t="str">
        <f t="shared" si="27"/>
        <v/>
      </c>
      <c r="I404" s="210"/>
    </row>
    <row r="405" spans="1:9">
      <c r="A405" s="208">
        <v>358</v>
      </c>
      <c r="B405" s="287">
        <v>43579</v>
      </c>
      <c r="C405" s="286">
        <v>120.16118679154842</v>
      </c>
      <c r="D405" s="286">
        <v>128.77123560535</v>
      </c>
      <c r="E405" s="286">
        <f t="shared" si="25"/>
        <v>120.16118679154842</v>
      </c>
      <c r="F405" s="209" t="str">
        <f t="shared" si="26"/>
        <v/>
      </c>
      <c r="G405" t="str">
        <f t="shared" si="28"/>
        <v/>
      </c>
      <c r="H405" s="209" t="str">
        <f t="shared" si="27"/>
        <v/>
      </c>
      <c r="I405" s="210"/>
    </row>
    <row r="406" spans="1:9">
      <c r="A406" s="208">
        <v>359</v>
      </c>
      <c r="B406" s="287">
        <v>43580</v>
      </c>
      <c r="C406" s="286">
        <v>122.20380337154656</v>
      </c>
      <c r="D406" s="286">
        <v>128.77123560535</v>
      </c>
      <c r="E406" s="286">
        <f t="shared" si="25"/>
        <v>122.20380337154656</v>
      </c>
      <c r="F406" s="209" t="str">
        <f t="shared" si="26"/>
        <v/>
      </c>
      <c r="G406" t="str">
        <f t="shared" si="28"/>
        <v/>
      </c>
      <c r="H406" s="209" t="str">
        <f t="shared" si="27"/>
        <v/>
      </c>
      <c r="I406" s="210"/>
    </row>
    <row r="407" spans="1:9">
      <c r="A407" s="208">
        <v>360</v>
      </c>
      <c r="B407" s="287">
        <v>43581</v>
      </c>
      <c r="C407" s="286">
        <v>133.72847785954656</v>
      </c>
      <c r="D407" s="286">
        <v>128.77123560535</v>
      </c>
      <c r="E407" s="286">
        <f t="shared" si="25"/>
        <v>128.77123560535</v>
      </c>
      <c r="F407" s="209" t="str">
        <f t="shared" si="26"/>
        <v/>
      </c>
      <c r="G407" t="str">
        <f t="shared" si="28"/>
        <v/>
      </c>
      <c r="H407" s="209" t="str">
        <f t="shared" si="27"/>
        <v/>
      </c>
      <c r="I407" s="210"/>
    </row>
    <row r="408" spans="1:9">
      <c r="A408" s="208">
        <v>361</v>
      </c>
      <c r="B408" s="287">
        <v>43582</v>
      </c>
      <c r="C408" s="286">
        <v>132.6313132315484</v>
      </c>
      <c r="D408" s="286">
        <v>128.77123560535</v>
      </c>
      <c r="E408" s="286">
        <f t="shared" si="25"/>
        <v>128.77123560535</v>
      </c>
      <c r="F408" s="209" t="str">
        <f t="shared" si="26"/>
        <v/>
      </c>
      <c r="G408" t="str">
        <f t="shared" si="28"/>
        <v/>
      </c>
      <c r="H408" s="209" t="str">
        <f t="shared" si="27"/>
        <v/>
      </c>
      <c r="I408" s="210"/>
    </row>
    <row r="409" spans="1:9">
      <c r="A409" s="208">
        <v>362</v>
      </c>
      <c r="B409" s="287">
        <v>43583</v>
      </c>
      <c r="C409" s="286">
        <v>124.85783189154841</v>
      </c>
      <c r="D409" s="286">
        <v>128.77123560535</v>
      </c>
      <c r="E409" s="286">
        <f t="shared" si="25"/>
        <v>124.85783189154841</v>
      </c>
      <c r="F409" s="209" t="str">
        <f t="shared" si="26"/>
        <v/>
      </c>
      <c r="G409" t="str">
        <f t="shared" si="28"/>
        <v/>
      </c>
      <c r="H409" s="209" t="str">
        <f t="shared" si="27"/>
        <v/>
      </c>
      <c r="I409" s="210"/>
    </row>
    <row r="410" spans="1:9">
      <c r="A410" s="208">
        <v>363</v>
      </c>
      <c r="B410" s="287">
        <v>43584</v>
      </c>
      <c r="C410" s="286">
        <v>140.27523416354651</v>
      </c>
      <c r="D410" s="286">
        <v>128.77123560535</v>
      </c>
      <c r="E410" s="286">
        <f t="shared" si="25"/>
        <v>128.77123560535</v>
      </c>
      <c r="F410" s="209" t="str">
        <f t="shared" si="26"/>
        <v/>
      </c>
      <c r="G410" t="str">
        <f t="shared" si="28"/>
        <v/>
      </c>
      <c r="H410" s="209" t="str">
        <f t="shared" si="27"/>
        <v/>
      </c>
      <c r="I410" s="210"/>
    </row>
    <row r="411" spans="1:9">
      <c r="A411" s="208">
        <v>364</v>
      </c>
      <c r="B411" s="287">
        <v>43585</v>
      </c>
      <c r="C411" s="286">
        <v>140.00997154754842</v>
      </c>
      <c r="D411" s="286">
        <v>128.77123560535</v>
      </c>
      <c r="E411" s="286">
        <f t="shared" si="25"/>
        <v>128.77123560535</v>
      </c>
      <c r="F411" s="209" t="str">
        <f t="shared" si="26"/>
        <v/>
      </c>
      <c r="G411" t="str">
        <f t="shared" si="28"/>
        <v/>
      </c>
      <c r="H411" s="209" t="str">
        <f t="shared" si="27"/>
        <v/>
      </c>
      <c r="I411" s="210"/>
    </row>
    <row r="412" spans="1:9">
      <c r="A412" s="208">
        <v>365</v>
      </c>
      <c r="B412" s="287">
        <v>43586</v>
      </c>
      <c r="C412" s="286">
        <v>105.74578503098869</v>
      </c>
      <c r="D412" s="286">
        <v>105.65373260469035</v>
      </c>
      <c r="E412" s="286">
        <f t="shared" si="25"/>
        <v>105.65373260469035</v>
      </c>
      <c r="F412" s="209">
        <f t="shared" si="26"/>
        <v>600</v>
      </c>
      <c r="G412" t="str">
        <f t="shared" si="28"/>
        <v/>
      </c>
      <c r="H412" s="209" t="str">
        <f t="shared" si="27"/>
        <v/>
      </c>
      <c r="I412" s="210"/>
    </row>
    <row r="413" spans="1:9">
      <c r="A413" s="208">
        <v>366</v>
      </c>
      <c r="B413" s="287">
        <v>43587</v>
      </c>
      <c r="C413" s="286">
        <v>100.10085957899055</v>
      </c>
      <c r="D413" s="286">
        <v>105.65373260469035</v>
      </c>
      <c r="E413" s="286">
        <f t="shared" si="25"/>
        <v>100.10085957899055</v>
      </c>
      <c r="F413" s="209" t="str">
        <f t="shared" si="26"/>
        <v/>
      </c>
      <c r="G413" t="str">
        <f t="shared" si="28"/>
        <v/>
      </c>
      <c r="H413" s="209" t="str">
        <f t="shared" si="27"/>
        <v/>
      </c>
      <c r="I413" s="210"/>
    </row>
    <row r="414" spans="1:9">
      <c r="A414" s="208">
        <v>367</v>
      </c>
      <c r="B414" s="287">
        <v>43588</v>
      </c>
      <c r="C414" s="286">
        <v>102.84508728298869</v>
      </c>
      <c r="D414" s="286">
        <v>105.65373260469035</v>
      </c>
      <c r="E414" s="286">
        <f t="shared" si="25"/>
        <v>102.84508728298869</v>
      </c>
      <c r="F414" s="209" t="str">
        <f t="shared" si="26"/>
        <v/>
      </c>
      <c r="G414" t="str">
        <f t="shared" si="28"/>
        <v/>
      </c>
      <c r="H414" s="209" t="str">
        <f t="shared" si="27"/>
        <v/>
      </c>
      <c r="I414" s="210"/>
    </row>
    <row r="415" spans="1:9">
      <c r="A415" s="208">
        <v>368</v>
      </c>
      <c r="B415" s="287">
        <v>43589</v>
      </c>
      <c r="C415" s="286">
        <v>101.27597645099054</v>
      </c>
      <c r="D415" s="286">
        <v>105.65373260469035</v>
      </c>
      <c r="E415" s="286">
        <f t="shared" si="25"/>
        <v>101.27597645099054</v>
      </c>
      <c r="F415" s="209" t="str">
        <f t="shared" si="26"/>
        <v/>
      </c>
      <c r="G415" t="str">
        <f t="shared" si="28"/>
        <v/>
      </c>
      <c r="H415" s="209" t="str">
        <f t="shared" si="27"/>
        <v/>
      </c>
      <c r="I415" s="210"/>
    </row>
    <row r="416" spans="1:9">
      <c r="A416" s="208">
        <v>369</v>
      </c>
      <c r="B416" s="287">
        <v>43590</v>
      </c>
      <c r="C416" s="286">
        <v>93.979603794990538</v>
      </c>
      <c r="D416" s="286">
        <v>105.65373260469035</v>
      </c>
      <c r="E416" s="286">
        <f t="shared" si="25"/>
        <v>93.979603794990538</v>
      </c>
      <c r="F416" s="209" t="str">
        <f t="shared" si="26"/>
        <v/>
      </c>
      <c r="G416" t="str">
        <f t="shared" si="28"/>
        <v/>
      </c>
      <c r="H416" s="209" t="str">
        <f t="shared" si="27"/>
        <v/>
      </c>
      <c r="I416" s="210"/>
    </row>
    <row r="417" spans="1:9">
      <c r="A417" s="208">
        <v>370</v>
      </c>
      <c r="B417" s="287">
        <v>43591</v>
      </c>
      <c r="C417" s="286">
        <v>113.62013143498868</v>
      </c>
      <c r="D417" s="286">
        <v>105.65373260469035</v>
      </c>
      <c r="E417" s="286">
        <f t="shared" si="25"/>
        <v>105.65373260469035</v>
      </c>
      <c r="F417" s="209" t="str">
        <f t="shared" si="26"/>
        <v/>
      </c>
      <c r="G417" t="str">
        <f t="shared" si="28"/>
        <v/>
      </c>
      <c r="H417" s="209" t="str">
        <f t="shared" si="27"/>
        <v/>
      </c>
      <c r="I417" s="210"/>
    </row>
    <row r="418" spans="1:9">
      <c r="A418" s="208">
        <v>371</v>
      </c>
      <c r="B418" s="287">
        <v>43592</v>
      </c>
      <c r="C418" s="286">
        <v>103.96619035099054</v>
      </c>
      <c r="D418" s="286">
        <v>105.65373260469035</v>
      </c>
      <c r="E418" s="286">
        <f t="shared" si="25"/>
        <v>103.96619035099054</v>
      </c>
      <c r="F418" s="209" t="str">
        <f t="shared" si="26"/>
        <v/>
      </c>
      <c r="G418" t="str">
        <f t="shared" si="28"/>
        <v/>
      </c>
      <c r="H418" s="209" t="str">
        <f t="shared" si="27"/>
        <v/>
      </c>
      <c r="I418" s="210"/>
    </row>
    <row r="419" spans="1:9">
      <c r="A419" s="208">
        <v>372</v>
      </c>
      <c r="B419" s="287">
        <v>43593</v>
      </c>
      <c r="C419" s="286">
        <v>66.240335729308811</v>
      </c>
      <c r="D419" s="286">
        <v>105.65373260469035</v>
      </c>
      <c r="E419" s="286">
        <f t="shared" si="25"/>
        <v>66.240335729308811</v>
      </c>
      <c r="F419" s="209" t="str">
        <f t="shared" si="26"/>
        <v/>
      </c>
      <c r="G419" t="str">
        <f t="shared" si="28"/>
        <v/>
      </c>
      <c r="H419" s="209" t="str">
        <f t="shared" si="27"/>
        <v/>
      </c>
      <c r="I419" s="210"/>
    </row>
    <row r="420" spans="1:9">
      <c r="A420" s="208">
        <v>373</v>
      </c>
      <c r="B420" s="287">
        <v>43594</v>
      </c>
      <c r="C420" s="286">
        <v>74.459838409306926</v>
      </c>
      <c r="D420" s="286">
        <v>105.65373260469035</v>
      </c>
      <c r="E420" s="286">
        <f t="shared" si="25"/>
        <v>74.459838409306926</v>
      </c>
      <c r="F420" s="209" t="str">
        <f t="shared" si="26"/>
        <v/>
      </c>
      <c r="G420" t="str">
        <f t="shared" si="28"/>
        <v/>
      </c>
      <c r="H420" s="209" t="str">
        <f t="shared" si="27"/>
        <v/>
      </c>
      <c r="I420" s="210"/>
    </row>
    <row r="421" spans="1:9">
      <c r="A421" s="208">
        <v>374</v>
      </c>
      <c r="B421" s="287">
        <v>43595</v>
      </c>
      <c r="C421" s="286">
        <v>83.681761461306934</v>
      </c>
      <c r="D421" s="286">
        <v>105.65373260469035</v>
      </c>
      <c r="E421" s="286">
        <f t="shared" si="25"/>
        <v>83.681761461306934</v>
      </c>
      <c r="F421" s="209" t="str">
        <f t="shared" si="26"/>
        <v/>
      </c>
      <c r="G421" t="str">
        <f t="shared" si="28"/>
        <v/>
      </c>
      <c r="H421" s="209" t="str">
        <f t="shared" si="27"/>
        <v/>
      </c>
      <c r="I421" s="210"/>
    </row>
    <row r="422" spans="1:9">
      <c r="A422" s="208">
        <v>375</v>
      </c>
      <c r="B422" s="287">
        <v>43596</v>
      </c>
      <c r="C422" s="286">
        <v>75.979343089306937</v>
      </c>
      <c r="D422" s="286">
        <v>105.65373260469035</v>
      </c>
      <c r="E422" s="286">
        <f t="shared" si="25"/>
        <v>75.979343089306937</v>
      </c>
      <c r="F422" s="209" t="str">
        <f t="shared" si="26"/>
        <v/>
      </c>
      <c r="G422" t="str">
        <f t="shared" si="28"/>
        <v/>
      </c>
      <c r="H422" s="209" t="str">
        <f t="shared" si="27"/>
        <v/>
      </c>
      <c r="I422" s="210"/>
    </row>
    <row r="423" spans="1:9">
      <c r="A423" s="208">
        <v>376</v>
      </c>
      <c r="B423" s="287">
        <v>43597</v>
      </c>
      <c r="C423" s="286">
        <v>66.332061533306927</v>
      </c>
      <c r="D423" s="286">
        <v>105.65373260469035</v>
      </c>
      <c r="E423" s="286">
        <f t="shared" si="25"/>
        <v>66.332061533306927</v>
      </c>
      <c r="F423" s="209" t="str">
        <f t="shared" si="26"/>
        <v/>
      </c>
      <c r="G423" t="str">
        <f t="shared" si="28"/>
        <v/>
      </c>
      <c r="H423" s="209" t="str">
        <f t="shared" si="27"/>
        <v/>
      </c>
      <c r="I423" s="210"/>
    </row>
    <row r="424" spans="1:9">
      <c r="A424" s="208">
        <v>377</v>
      </c>
      <c r="B424" s="287">
        <v>43598</v>
      </c>
      <c r="C424" s="286">
        <v>71.994792609306927</v>
      </c>
      <c r="D424" s="286">
        <v>105.65373260469035</v>
      </c>
      <c r="E424" s="286">
        <f t="shared" si="25"/>
        <v>71.994792609306927</v>
      </c>
      <c r="F424" s="209" t="str">
        <f t="shared" si="26"/>
        <v/>
      </c>
      <c r="G424" t="str">
        <f t="shared" si="28"/>
        <v/>
      </c>
      <c r="H424" s="209" t="str">
        <f t="shared" si="27"/>
        <v/>
      </c>
      <c r="I424" s="210"/>
    </row>
    <row r="425" spans="1:9">
      <c r="A425" s="208">
        <v>378</v>
      </c>
      <c r="B425" s="287">
        <v>43599</v>
      </c>
      <c r="C425" s="286">
        <v>75.318443213308797</v>
      </c>
      <c r="D425" s="286">
        <v>105.65373260469035</v>
      </c>
      <c r="E425" s="286">
        <f t="shared" si="25"/>
        <v>75.318443213308797</v>
      </c>
      <c r="F425" s="209" t="str">
        <f t="shared" si="26"/>
        <v/>
      </c>
      <c r="G425" t="str">
        <f t="shared" si="28"/>
        <v/>
      </c>
      <c r="H425" s="209" t="str">
        <f t="shared" si="27"/>
        <v/>
      </c>
      <c r="I425" s="210"/>
    </row>
    <row r="426" spans="1:9">
      <c r="A426" s="208">
        <v>379</v>
      </c>
      <c r="B426" s="287">
        <v>43600</v>
      </c>
      <c r="C426" s="286">
        <v>74.387238174155129</v>
      </c>
      <c r="D426" s="286">
        <v>105.65373260469035</v>
      </c>
      <c r="E426" s="286">
        <f t="shared" si="25"/>
        <v>74.387238174155129</v>
      </c>
      <c r="F426" s="209" t="str">
        <f t="shared" si="26"/>
        <v/>
      </c>
      <c r="G426" t="str">
        <f t="shared" si="28"/>
        <v/>
      </c>
      <c r="H426" s="209" t="str">
        <f t="shared" si="27"/>
        <v>M</v>
      </c>
      <c r="I426" s="210">
        <f>IF(DAY(B426)=15,D426,"")</f>
        <v>105.65373260469035</v>
      </c>
    </row>
    <row r="427" spans="1:9">
      <c r="A427" s="208">
        <v>380</v>
      </c>
      <c r="B427" s="287">
        <v>43601</v>
      </c>
      <c r="C427" s="286">
        <v>68.013996766156993</v>
      </c>
      <c r="D427" s="286">
        <v>105.65373260469035</v>
      </c>
      <c r="E427" s="286">
        <f t="shared" si="25"/>
        <v>68.013996766156993</v>
      </c>
      <c r="F427" s="209" t="str">
        <f t="shared" si="26"/>
        <v/>
      </c>
      <c r="G427" t="str">
        <f t="shared" si="28"/>
        <v/>
      </c>
      <c r="H427" s="209" t="str">
        <f t="shared" si="27"/>
        <v/>
      </c>
      <c r="I427" s="210"/>
    </row>
    <row r="428" spans="1:9">
      <c r="A428" s="208">
        <v>381</v>
      </c>
      <c r="B428" s="287">
        <v>43602</v>
      </c>
      <c r="C428" s="286">
        <v>65.746196786157</v>
      </c>
      <c r="D428" s="286">
        <v>105.65373260469035</v>
      </c>
      <c r="E428" s="286">
        <f t="shared" si="25"/>
        <v>65.746196786157</v>
      </c>
      <c r="F428" s="209" t="str">
        <f t="shared" si="26"/>
        <v/>
      </c>
      <c r="G428" t="str">
        <f t="shared" si="28"/>
        <v/>
      </c>
      <c r="H428" s="209" t="str">
        <f t="shared" si="27"/>
        <v/>
      </c>
      <c r="I428" s="210"/>
    </row>
    <row r="429" spans="1:9">
      <c r="A429" s="208">
        <v>382</v>
      </c>
      <c r="B429" s="287">
        <v>43603</v>
      </c>
      <c r="C429" s="286">
        <v>64.555813354155134</v>
      </c>
      <c r="D429" s="286">
        <v>105.65373260469035</v>
      </c>
      <c r="E429" s="286">
        <f t="shared" si="25"/>
        <v>64.555813354155134</v>
      </c>
      <c r="F429" s="209" t="str">
        <f t="shared" si="26"/>
        <v/>
      </c>
      <c r="G429" t="str">
        <f t="shared" si="28"/>
        <v/>
      </c>
      <c r="H429" s="209" t="str">
        <f t="shared" si="27"/>
        <v/>
      </c>
      <c r="I429" s="210"/>
    </row>
    <row r="430" spans="1:9">
      <c r="A430" s="208">
        <v>383</v>
      </c>
      <c r="B430" s="287">
        <v>43604</v>
      </c>
      <c r="C430" s="286">
        <v>60.693564762158857</v>
      </c>
      <c r="D430" s="286">
        <v>105.65373260469035</v>
      </c>
      <c r="E430" s="286">
        <f t="shared" si="25"/>
        <v>60.693564762158857</v>
      </c>
      <c r="F430" s="209" t="str">
        <f t="shared" si="26"/>
        <v/>
      </c>
      <c r="G430" t="str">
        <f t="shared" si="28"/>
        <v/>
      </c>
      <c r="H430" s="209" t="str">
        <f t="shared" si="27"/>
        <v/>
      </c>
      <c r="I430" s="210"/>
    </row>
    <row r="431" spans="1:9">
      <c r="A431" s="208">
        <v>384</v>
      </c>
      <c r="B431" s="287">
        <v>43605</v>
      </c>
      <c r="C431" s="286">
        <v>72.660255906155129</v>
      </c>
      <c r="D431" s="286">
        <v>105.65373260469035</v>
      </c>
      <c r="E431" s="286">
        <f t="shared" ref="E431:E494" si="29">IF(C431&lt;D431,C431,D431)</f>
        <v>72.660255906155129</v>
      </c>
      <c r="F431" s="209" t="str">
        <f t="shared" ref="F431:F494" si="30">IF(DAY(B431)=1,600,"")</f>
        <v/>
      </c>
      <c r="G431" t="str">
        <f t="shared" si="28"/>
        <v/>
      </c>
      <c r="H431" s="209" t="str">
        <f t="shared" ref="H431:H494" si="31">IF(DAY(B431)=15,IF(MONTH(B431)=1,"E",IF(MONTH(B431)=2,"F",IF(MONTH(B431)=3,"M",IF(MONTH(B431)=4,"A",IF(MONTH(B431)=5,"M",IF(MONTH(B431)=6,"J",IF(MONTH(B431)=7,"J",IF(MONTH(B431)=8,"A",IF(MONTH(B431)=9,"S",IF(MONTH(B431)=10,"O",IF(MONTH(B431)=11,"N",IF(MONTH(B431)=12,"D","")))))))))))),"")</f>
        <v/>
      </c>
      <c r="I431" s="210"/>
    </row>
    <row r="432" spans="1:9">
      <c r="A432" s="208">
        <v>385</v>
      </c>
      <c r="B432" s="287">
        <v>43606</v>
      </c>
      <c r="C432" s="286">
        <v>76.323855826155139</v>
      </c>
      <c r="D432" s="286">
        <v>105.65373260469035</v>
      </c>
      <c r="E432" s="286">
        <f t="shared" si="29"/>
        <v>76.323855826155139</v>
      </c>
      <c r="F432" s="209" t="str">
        <f t="shared" si="30"/>
        <v/>
      </c>
      <c r="G432" t="str">
        <f t="shared" si="28"/>
        <v/>
      </c>
      <c r="H432" s="209" t="str">
        <f t="shared" si="31"/>
        <v/>
      </c>
      <c r="I432" s="210"/>
    </row>
    <row r="433" spans="1:9">
      <c r="A433" s="208">
        <v>386</v>
      </c>
      <c r="B433" s="287">
        <v>43607</v>
      </c>
      <c r="C433" s="286">
        <v>66.072444093736294</v>
      </c>
      <c r="D433" s="286">
        <v>105.65373260469035</v>
      </c>
      <c r="E433" s="286">
        <f t="shared" si="29"/>
        <v>66.072444093736294</v>
      </c>
      <c r="F433" s="209" t="str">
        <f t="shared" si="30"/>
        <v/>
      </c>
      <c r="G433" t="str">
        <f t="shared" ref="G433:G496" si="32">IF(MONTH(B433)=1,IF(DAY(B433)=1,YEAR(B433),""),"")</f>
        <v/>
      </c>
      <c r="H433" s="209" t="str">
        <f t="shared" si="31"/>
        <v/>
      </c>
      <c r="I433" s="210"/>
    </row>
    <row r="434" spans="1:9">
      <c r="A434" s="208">
        <v>387</v>
      </c>
      <c r="B434" s="287">
        <v>43608</v>
      </c>
      <c r="C434" s="286">
        <v>60.112883253734438</v>
      </c>
      <c r="D434" s="286">
        <v>105.65373260469035</v>
      </c>
      <c r="E434" s="286">
        <f t="shared" si="29"/>
        <v>60.112883253734438</v>
      </c>
      <c r="F434" s="209" t="str">
        <f t="shared" si="30"/>
        <v/>
      </c>
      <c r="G434" t="str">
        <f t="shared" si="32"/>
        <v/>
      </c>
      <c r="H434" s="209" t="str">
        <f t="shared" si="31"/>
        <v/>
      </c>
      <c r="I434" s="210"/>
    </row>
    <row r="435" spans="1:9">
      <c r="A435" s="208">
        <v>388</v>
      </c>
      <c r="B435" s="287">
        <v>43609</v>
      </c>
      <c r="C435" s="286">
        <v>59.233670805736296</v>
      </c>
      <c r="D435" s="286">
        <v>105.65373260469035</v>
      </c>
      <c r="E435" s="286">
        <f t="shared" si="29"/>
        <v>59.233670805736296</v>
      </c>
      <c r="F435" s="209" t="str">
        <f t="shared" si="30"/>
        <v/>
      </c>
      <c r="G435" t="str">
        <f t="shared" si="32"/>
        <v/>
      </c>
      <c r="H435" s="209" t="str">
        <f t="shared" si="31"/>
        <v/>
      </c>
      <c r="I435" s="210"/>
    </row>
    <row r="436" spans="1:9">
      <c r="A436" s="208">
        <v>389</v>
      </c>
      <c r="B436" s="287">
        <v>43610</v>
      </c>
      <c r="C436" s="286">
        <v>57.441988131732572</v>
      </c>
      <c r="D436" s="286">
        <v>105.65373260469035</v>
      </c>
      <c r="E436" s="286">
        <f t="shared" si="29"/>
        <v>57.441988131732572</v>
      </c>
      <c r="F436" s="209" t="str">
        <f t="shared" si="30"/>
        <v/>
      </c>
      <c r="G436" t="str">
        <f t="shared" si="32"/>
        <v/>
      </c>
      <c r="H436" s="209" t="str">
        <f t="shared" si="31"/>
        <v/>
      </c>
      <c r="I436" s="210"/>
    </row>
    <row r="437" spans="1:9">
      <c r="A437" s="208">
        <v>390</v>
      </c>
      <c r="B437" s="287">
        <v>43611</v>
      </c>
      <c r="C437" s="286">
        <v>54.705956471738155</v>
      </c>
      <c r="D437" s="286">
        <v>105.65373260469035</v>
      </c>
      <c r="E437" s="286">
        <f t="shared" si="29"/>
        <v>54.705956471738155</v>
      </c>
      <c r="F437" s="209" t="str">
        <f t="shared" si="30"/>
        <v/>
      </c>
      <c r="G437" t="str">
        <f t="shared" si="32"/>
        <v/>
      </c>
      <c r="H437" s="209" t="str">
        <f t="shared" si="31"/>
        <v/>
      </c>
      <c r="I437" s="210"/>
    </row>
    <row r="438" spans="1:9">
      <c r="A438" s="208">
        <v>391</v>
      </c>
      <c r="B438" s="287">
        <v>43612</v>
      </c>
      <c r="C438" s="286">
        <v>58.482604127732571</v>
      </c>
      <c r="D438" s="286">
        <v>105.65373260469035</v>
      </c>
      <c r="E438" s="286">
        <f t="shared" si="29"/>
        <v>58.482604127732571</v>
      </c>
      <c r="F438" s="209" t="str">
        <f t="shared" si="30"/>
        <v/>
      </c>
      <c r="G438" t="str">
        <f t="shared" si="32"/>
        <v/>
      </c>
      <c r="H438" s="209" t="str">
        <f t="shared" si="31"/>
        <v/>
      </c>
      <c r="I438" s="210"/>
    </row>
    <row r="439" spans="1:9">
      <c r="A439" s="208">
        <v>392</v>
      </c>
      <c r="B439" s="287">
        <v>43613</v>
      </c>
      <c r="C439" s="286">
        <v>53.428196333734434</v>
      </c>
      <c r="D439" s="286">
        <v>105.65373260469035</v>
      </c>
      <c r="E439" s="286">
        <f t="shared" si="29"/>
        <v>53.428196333734434</v>
      </c>
      <c r="F439" s="209" t="str">
        <f t="shared" si="30"/>
        <v/>
      </c>
      <c r="G439" t="str">
        <f t="shared" si="32"/>
        <v/>
      </c>
      <c r="H439" s="209" t="str">
        <f t="shared" si="31"/>
        <v/>
      </c>
      <c r="I439" s="210"/>
    </row>
    <row r="440" spans="1:9">
      <c r="A440" s="208">
        <v>393</v>
      </c>
      <c r="B440" s="287">
        <v>43614</v>
      </c>
      <c r="C440" s="286">
        <v>47.014110174643342</v>
      </c>
      <c r="D440" s="286">
        <v>105.65373260469035</v>
      </c>
      <c r="E440" s="286">
        <f t="shared" si="29"/>
        <v>47.014110174643342</v>
      </c>
      <c r="F440" s="209" t="str">
        <f t="shared" si="30"/>
        <v/>
      </c>
      <c r="G440" t="str">
        <f t="shared" si="32"/>
        <v/>
      </c>
      <c r="H440" s="209" t="str">
        <f t="shared" si="31"/>
        <v/>
      </c>
      <c r="I440" s="210"/>
    </row>
    <row r="441" spans="1:9">
      <c r="A441" s="208">
        <v>394</v>
      </c>
      <c r="B441" s="287">
        <v>43615</v>
      </c>
      <c r="C441" s="286">
        <v>47.436331922641486</v>
      </c>
      <c r="D441" s="286">
        <v>105.65373260469035</v>
      </c>
      <c r="E441" s="286">
        <f t="shared" si="29"/>
        <v>47.436331922641486</v>
      </c>
      <c r="F441" s="209" t="str">
        <f t="shared" si="30"/>
        <v/>
      </c>
      <c r="G441" t="str">
        <f t="shared" si="32"/>
        <v/>
      </c>
      <c r="H441" s="209" t="str">
        <f t="shared" si="31"/>
        <v/>
      </c>
      <c r="I441" s="210"/>
    </row>
    <row r="442" spans="1:9">
      <c r="A442" s="208">
        <v>395</v>
      </c>
      <c r="B442" s="287">
        <v>43616</v>
      </c>
      <c r="C442" s="286">
        <v>54.150712124643348</v>
      </c>
      <c r="D442" s="286">
        <v>105.65373260469035</v>
      </c>
      <c r="E442" s="286">
        <f t="shared" si="29"/>
        <v>54.150712124643348</v>
      </c>
      <c r="F442" s="209" t="str">
        <f t="shared" si="30"/>
        <v/>
      </c>
      <c r="G442" t="str">
        <f t="shared" si="32"/>
        <v/>
      </c>
      <c r="H442" s="209" t="str">
        <f t="shared" si="31"/>
        <v/>
      </c>
      <c r="I442" s="210"/>
    </row>
    <row r="443" spans="1:9">
      <c r="A443" s="208">
        <v>396</v>
      </c>
      <c r="B443" s="287">
        <v>43617</v>
      </c>
      <c r="C443" s="286">
        <v>46.035379642641487</v>
      </c>
      <c r="D443" s="286">
        <v>65.277965296213353</v>
      </c>
      <c r="E443" s="286">
        <f t="shared" si="29"/>
        <v>46.035379642641487</v>
      </c>
      <c r="F443" s="209">
        <f t="shared" si="30"/>
        <v>600</v>
      </c>
      <c r="G443" t="str">
        <f t="shared" si="32"/>
        <v/>
      </c>
      <c r="H443" s="209" t="str">
        <f t="shared" si="31"/>
        <v/>
      </c>
      <c r="I443" s="210"/>
    </row>
    <row r="444" spans="1:9">
      <c r="A444" s="208">
        <v>397</v>
      </c>
      <c r="B444" s="287">
        <v>43618</v>
      </c>
      <c r="C444" s="286">
        <v>41.264862216643344</v>
      </c>
      <c r="D444" s="286">
        <v>65.277965296213353</v>
      </c>
      <c r="E444" s="286">
        <f t="shared" si="29"/>
        <v>41.264862216643344</v>
      </c>
      <c r="F444" s="209" t="str">
        <f t="shared" si="30"/>
        <v/>
      </c>
      <c r="G444" t="str">
        <f t="shared" si="32"/>
        <v/>
      </c>
      <c r="H444" s="209" t="str">
        <f t="shared" si="31"/>
        <v/>
      </c>
      <c r="I444" s="210"/>
    </row>
    <row r="445" spans="1:9">
      <c r="A445" s="208">
        <v>398</v>
      </c>
      <c r="B445" s="287">
        <v>43619</v>
      </c>
      <c r="C445" s="286">
        <v>49.679692986643339</v>
      </c>
      <c r="D445" s="286">
        <v>65.277965296213353</v>
      </c>
      <c r="E445" s="286">
        <f t="shared" si="29"/>
        <v>49.679692986643339</v>
      </c>
      <c r="F445" s="209" t="str">
        <f t="shared" si="30"/>
        <v/>
      </c>
      <c r="G445" t="str">
        <f t="shared" si="32"/>
        <v/>
      </c>
      <c r="H445" s="209" t="str">
        <f t="shared" si="31"/>
        <v/>
      </c>
      <c r="I445" s="210"/>
    </row>
    <row r="446" spans="1:9">
      <c r="A446" s="208">
        <v>399</v>
      </c>
      <c r="B446" s="287">
        <v>43620</v>
      </c>
      <c r="C446" s="286">
        <v>42.171462116641479</v>
      </c>
      <c r="D446" s="286">
        <v>65.277965296213353</v>
      </c>
      <c r="E446" s="286">
        <f t="shared" si="29"/>
        <v>42.171462116641479</v>
      </c>
      <c r="F446" s="209" t="str">
        <f t="shared" si="30"/>
        <v/>
      </c>
      <c r="G446" t="str">
        <f t="shared" si="32"/>
        <v/>
      </c>
      <c r="H446" s="209" t="str">
        <f t="shared" si="31"/>
        <v/>
      </c>
      <c r="I446" s="210"/>
    </row>
    <row r="447" spans="1:9">
      <c r="A447" s="208">
        <v>400</v>
      </c>
      <c r="B447" s="287">
        <v>43621</v>
      </c>
      <c r="C447" s="286">
        <v>44.143722011716378</v>
      </c>
      <c r="D447" s="286">
        <v>65.277965296213353</v>
      </c>
      <c r="E447" s="286">
        <f t="shared" si="29"/>
        <v>44.143722011716378</v>
      </c>
      <c r="F447" s="209" t="str">
        <f t="shared" si="30"/>
        <v/>
      </c>
      <c r="G447" t="str">
        <f t="shared" si="32"/>
        <v/>
      </c>
      <c r="H447" s="209" t="str">
        <f t="shared" si="31"/>
        <v/>
      </c>
      <c r="I447" s="210"/>
    </row>
    <row r="448" spans="1:9">
      <c r="A448" s="208">
        <v>401</v>
      </c>
      <c r="B448" s="287">
        <v>43622</v>
      </c>
      <c r="C448" s="286">
        <v>41.298196523716378</v>
      </c>
      <c r="D448" s="286">
        <v>65.277965296213353</v>
      </c>
      <c r="E448" s="286">
        <f t="shared" si="29"/>
        <v>41.298196523716378</v>
      </c>
      <c r="F448" s="209" t="str">
        <f t="shared" si="30"/>
        <v/>
      </c>
      <c r="G448" t="str">
        <f t="shared" si="32"/>
        <v/>
      </c>
      <c r="H448" s="209" t="str">
        <f t="shared" si="31"/>
        <v/>
      </c>
      <c r="I448" s="210"/>
    </row>
    <row r="449" spans="1:9">
      <c r="A449" s="208">
        <v>402</v>
      </c>
      <c r="B449" s="287">
        <v>43623</v>
      </c>
      <c r="C449" s="286">
        <v>46.56123279171824</v>
      </c>
      <c r="D449" s="286">
        <v>65.277965296213353</v>
      </c>
      <c r="E449" s="286">
        <f t="shared" si="29"/>
        <v>46.56123279171824</v>
      </c>
      <c r="F449" s="209" t="str">
        <f t="shared" si="30"/>
        <v/>
      </c>
      <c r="G449" t="str">
        <f t="shared" si="32"/>
        <v/>
      </c>
      <c r="H449" s="209" t="str">
        <f t="shared" si="31"/>
        <v/>
      </c>
      <c r="I449" s="210"/>
    </row>
    <row r="450" spans="1:9">
      <c r="A450" s="208">
        <v>403</v>
      </c>
      <c r="B450" s="287">
        <v>43624</v>
      </c>
      <c r="C450" s="286">
        <v>36.393345447716378</v>
      </c>
      <c r="D450" s="286">
        <v>65.277965296213353</v>
      </c>
      <c r="E450" s="286">
        <f t="shared" si="29"/>
        <v>36.393345447716378</v>
      </c>
      <c r="F450" s="209" t="str">
        <f t="shared" si="30"/>
        <v/>
      </c>
      <c r="G450" t="str">
        <f t="shared" si="32"/>
        <v/>
      </c>
      <c r="H450" s="209" t="str">
        <f t="shared" si="31"/>
        <v/>
      </c>
      <c r="I450" s="210"/>
    </row>
    <row r="451" spans="1:9">
      <c r="A451" s="208">
        <v>404</v>
      </c>
      <c r="B451" s="287">
        <v>43625</v>
      </c>
      <c r="C451" s="286">
        <v>36.232871243718243</v>
      </c>
      <c r="D451" s="286">
        <v>65.277965296213353</v>
      </c>
      <c r="E451" s="286">
        <f t="shared" si="29"/>
        <v>36.232871243718243</v>
      </c>
      <c r="F451" s="209" t="str">
        <f t="shared" si="30"/>
        <v/>
      </c>
      <c r="G451" t="str">
        <f t="shared" si="32"/>
        <v/>
      </c>
      <c r="H451" s="209" t="str">
        <f t="shared" si="31"/>
        <v/>
      </c>
      <c r="I451" s="210"/>
    </row>
    <row r="452" spans="1:9">
      <c r="A452" s="208">
        <v>405</v>
      </c>
      <c r="B452" s="287">
        <v>43626</v>
      </c>
      <c r="C452" s="286">
        <v>34.968789279718237</v>
      </c>
      <c r="D452" s="286">
        <v>65.277965296213353</v>
      </c>
      <c r="E452" s="286">
        <f t="shared" si="29"/>
        <v>34.968789279718237</v>
      </c>
      <c r="F452" s="209" t="str">
        <f t="shared" si="30"/>
        <v/>
      </c>
      <c r="G452" t="str">
        <f t="shared" si="32"/>
        <v/>
      </c>
      <c r="H452" s="209" t="str">
        <f t="shared" si="31"/>
        <v/>
      </c>
      <c r="I452" s="210"/>
    </row>
    <row r="453" spans="1:9">
      <c r="A453" s="208">
        <v>406</v>
      </c>
      <c r="B453" s="287">
        <v>43627</v>
      </c>
      <c r="C453" s="286">
        <v>40.611010139716377</v>
      </c>
      <c r="D453" s="286">
        <v>65.277965296213353</v>
      </c>
      <c r="E453" s="286">
        <f t="shared" si="29"/>
        <v>40.611010139716377</v>
      </c>
      <c r="F453" s="209" t="str">
        <f t="shared" si="30"/>
        <v/>
      </c>
      <c r="G453" t="str">
        <f t="shared" si="32"/>
        <v/>
      </c>
      <c r="H453" s="209" t="str">
        <f t="shared" si="31"/>
        <v/>
      </c>
      <c r="I453" s="210"/>
    </row>
    <row r="454" spans="1:9">
      <c r="A454" s="208">
        <v>407</v>
      </c>
      <c r="B454" s="287">
        <v>43628</v>
      </c>
      <c r="C454" s="286">
        <v>39.255406186815591</v>
      </c>
      <c r="D454" s="286">
        <v>65.277965296213353</v>
      </c>
      <c r="E454" s="286">
        <f t="shared" si="29"/>
        <v>39.255406186815591</v>
      </c>
      <c r="F454" s="209" t="str">
        <f t="shared" si="30"/>
        <v/>
      </c>
      <c r="G454" t="str">
        <f t="shared" si="32"/>
        <v/>
      </c>
      <c r="H454" s="209" t="str">
        <f t="shared" si="31"/>
        <v/>
      </c>
      <c r="I454" s="210"/>
    </row>
    <row r="455" spans="1:9">
      <c r="A455" s="208">
        <v>408</v>
      </c>
      <c r="B455" s="287">
        <v>43629</v>
      </c>
      <c r="C455" s="286">
        <v>28.645551794815596</v>
      </c>
      <c r="D455" s="286">
        <v>65.277965296213353</v>
      </c>
      <c r="E455" s="286">
        <f t="shared" si="29"/>
        <v>28.645551794815596</v>
      </c>
      <c r="F455" s="209" t="str">
        <f t="shared" si="30"/>
        <v/>
      </c>
      <c r="G455" t="str">
        <f t="shared" si="32"/>
        <v/>
      </c>
      <c r="H455" s="209"/>
      <c r="I455" s="210"/>
    </row>
    <row r="456" spans="1:9">
      <c r="A456" s="208">
        <v>409</v>
      </c>
      <c r="B456" s="287">
        <v>43630</v>
      </c>
      <c r="C456" s="286">
        <v>32.449258178815597</v>
      </c>
      <c r="D456" s="286">
        <v>65.277965296213353</v>
      </c>
      <c r="E456" s="286">
        <f t="shared" si="29"/>
        <v>32.449258178815597</v>
      </c>
      <c r="F456" s="209" t="str">
        <f t="shared" si="30"/>
        <v/>
      </c>
      <c r="G456" t="str">
        <f t="shared" si="32"/>
        <v/>
      </c>
      <c r="H456" s="209" t="str">
        <f>IF(DAY(B456)=15,IF(MONTH(B456)=1,"E",IF(MONTH(B456)=2,"F",IF(MONTH(B456)=3,"M",IF(MONTH(B456)=4,"A",IF(MONTH(B456)=5,"M",IF(MONTH(B456)=6,"J",IF(MONTH(B456)=7,"J",IF(MONTH(B456)=8,"A",IF(MONTH(B456)=9,"S",IF(MONTH(B456)=10,"O",IF(MONTH(B456)=11,"N",IF(MONTH(B456)=12,"D","")))))))))))),"")</f>
        <v/>
      </c>
      <c r="I456" s="210"/>
    </row>
    <row r="457" spans="1:9">
      <c r="A457" s="208">
        <v>410</v>
      </c>
      <c r="B457" s="287">
        <v>43631</v>
      </c>
      <c r="C457" s="286">
        <v>29.766808250813732</v>
      </c>
      <c r="D457" s="286">
        <v>65.277965296213353</v>
      </c>
      <c r="E457" s="286">
        <f t="shared" si="29"/>
        <v>29.766808250813732</v>
      </c>
      <c r="F457" s="209" t="str">
        <f t="shared" si="30"/>
        <v/>
      </c>
      <c r="G457" t="str">
        <f t="shared" si="32"/>
        <v/>
      </c>
      <c r="H457" s="209" t="str">
        <f t="shared" ref="H457" si="33">IF(DAY(B457)=15,IF(MONTH(B457)=1,"E",IF(MONTH(B457)=2,"F",IF(MONTH(B457)=3,"M",IF(MONTH(B457)=4,"A",IF(MONTH(B457)=5,"M",IF(MONTH(B457)=6,"J",IF(MONTH(B457)=7,"J",IF(MONTH(B457)=8,"A",IF(MONTH(B457)=9,"S",IF(MONTH(B457)=10,"O",IF(MONTH(B457)=11,"N",IF(MONTH(B457)=12,"D","")))))))))))),"")</f>
        <v>J</v>
      </c>
      <c r="I457" s="210">
        <f>IF(DAY(B457)=15,D457,"")</f>
        <v>65.277965296213353</v>
      </c>
    </row>
    <row r="458" spans="1:9" s="210" customFormat="1">
      <c r="A458" s="208">
        <v>411</v>
      </c>
      <c r="B458" s="287">
        <v>43632</v>
      </c>
      <c r="C458" s="286">
        <v>32.918091950815594</v>
      </c>
      <c r="D458" s="286">
        <v>65.277965296213353</v>
      </c>
      <c r="E458" s="286">
        <f t="shared" si="29"/>
        <v>32.918091950815594</v>
      </c>
      <c r="F458" s="209" t="str">
        <f t="shared" si="30"/>
        <v/>
      </c>
      <c r="G458" t="str">
        <f t="shared" si="32"/>
        <v/>
      </c>
      <c r="H458" s="209"/>
    </row>
    <row r="459" spans="1:9" s="210" customFormat="1">
      <c r="A459" s="208">
        <v>412</v>
      </c>
      <c r="B459" s="287">
        <v>43633</v>
      </c>
      <c r="C459" s="286">
        <v>39.100855578817459</v>
      </c>
      <c r="D459" s="286">
        <v>65.277965296213353</v>
      </c>
      <c r="E459" s="286">
        <f t="shared" si="29"/>
        <v>39.100855578817459</v>
      </c>
      <c r="F459" s="209" t="str">
        <f t="shared" si="30"/>
        <v/>
      </c>
      <c r="G459" t="str">
        <f t="shared" si="32"/>
        <v/>
      </c>
      <c r="H459" s="209" t="str">
        <f t="shared" si="31"/>
        <v/>
      </c>
    </row>
    <row r="460" spans="1:9" s="210" customFormat="1">
      <c r="A460" s="208">
        <v>413</v>
      </c>
      <c r="B460" s="287">
        <v>43634</v>
      </c>
      <c r="C460" s="286">
        <v>30.570647338813732</v>
      </c>
      <c r="D460" s="286">
        <v>65.277965296213353</v>
      </c>
      <c r="E460" s="286">
        <f t="shared" si="29"/>
        <v>30.570647338813732</v>
      </c>
      <c r="F460" s="209" t="str">
        <f t="shared" si="30"/>
        <v/>
      </c>
      <c r="G460" t="str">
        <f t="shared" si="32"/>
        <v/>
      </c>
      <c r="H460" s="209" t="str">
        <f t="shared" si="31"/>
        <v/>
      </c>
    </row>
    <row r="461" spans="1:9" s="210" customFormat="1">
      <c r="A461" s="208">
        <v>414</v>
      </c>
      <c r="B461" s="287">
        <v>43635</v>
      </c>
      <c r="C461" s="286">
        <v>41.692067397653197</v>
      </c>
      <c r="D461" s="286">
        <v>65.277965296213353</v>
      </c>
      <c r="E461" s="286">
        <f t="shared" si="29"/>
        <v>41.692067397653197</v>
      </c>
      <c r="F461" s="209" t="str">
        <f t="shared" si="30"/>
        <v/>
      </c>
      <c r="G461" t="str">
        <f t="shared" si="32"/>
        <v/>
      </c>
      <c r="H461" s="209" t="str">
        <f t="shared" si="31"/>
        <v/>
      </c>
    </row>
    <row r="462" spans="1:9" s="210" customFormat="1">
      <c r="A462" s="208">
        <v>415</v>
      </c>
      <c r="B462" s="287">
        <v>43636</v>
      </c>
      <c r="C462" s="286">
        <v>34.647865205653197</v>
      </c>
      <c r="D462" s="286">
        <v>65.277965296213353</v>
      </c>
      <c r="E462" s="286">
        <f t="shared" si="29"/>
        <v>34.647865205653197</v>
      </c>
      <c r="F462" s="209" t="str">
        <f t="shared" si="30"/>
        <v/>
      </c>
      <c r="G462" t="str">
        <f t="shared" si="32"/>
        <v/>
      </c>
      <c r="H462" s="209" t="str">
        <f t="shared" si="31"/>
        <v/>
      </c>
    </row>
    <row r="463" spans="1:9" s="210" customFormat="1">
      <c r="A463" s="208">
        <v>416</v>
      </c>
      <c r="B463" s="287">
        <v>43637</v>
      </c>
      <c r="C463" s="286">
        <v>40.431819057653193</v>
      </c>
      <c r="D463" s="286">
        <v>65.277965296213353</v>
      </c>
      <c r="E463" s="286">
        <f t="shared" si="29"/>
        <v>40.431819057653193</v>
      </c>
      <c r="F463" s="209" t="str">
        <f t="shared" si="30"/>
        <v/>
      </c>
      <c r="G463" t="str">
        <f t="shared" si="32"/>
        <v/>
      </c>
      <c r="H463" s="209" t="str">
        <f t="shared" si="31"/>
        <v/>
      </c>
    </row>
    <row r="464" spans="1:9" s="210" customFormat="1">
      <c r="A464" s="208">
        <v>417</v>
      </c>
      <c r="B464" s="287">
        <v>43638</v>
      </c>
      <c r="C464" s="286">
        <v>28.847656745655055</v>
      </c>
      <c r="D464" s="286">
        <v>65.277965296213353</v>
      </c>
      <c r="E464" s="286">
        <f t="shared" si="29"/>
        <v>28.847656745655055</v>
      </c>
      <c r="F464" s="209" t="str">
        <f t="shared" si="30"/>
        <v/>
      </c>
      <c r="G464" t="str">
        <f t="shared" si="32"/>
        <v/>
      </c>
      <c r="H464" s="209" t="str">
        <f t="shared" si="31"/>
        <v/>
      </c>
    </row>
    <row r="465" spans="1:9" s="210" customFormat="1">
      <c r="A465" s="208">
        <v>418</v>
      </c>
      <c r="B465" s="287">
        <v>43639</v>
      </c>
      <c r="C465" s="286">
        <v>27.14505994765133</v>
      </c>
      <c r="D465" s="286">
        <v>65.277965296213353</v>
      </c>
      <c r="E465" s="286">
        <f t="shared" si="29"/>
        <v>27.14505994765133</v>
      </c>
      <c r="F465" s="209" t="str">
        <f t="shared" si="30"/>
        <v/>
      </c>
      <c r="G465" t="str">
        <f t="shared" si="32"/>
        <v/>
      </c>
      <c r="H465" s="209" t="str">
        <f t="shared" si="31"/>
        <v/>
      </c>
    </row>
    <row r="466" spans="1:9" s="210" customFormat="1">
      <c r="A466" s="208">
        <v>419</v>
      </c>
      <c r="B466" s="287">
        <v>43640</v>
      </c>
      <c r="C466" s="286">
        <v>32.887696653653201</v>
      </c>
      <c r="D466" s="286">
        <v>65.277965296213353</v>
      </c>
      <c r="E466" s="286">
        <f t="shared" si="29"/>
        <v>32.887696653653201</v>
      </c>
      <c r="F466" s="209" t="str">
        <f t="shared" si="30"/>
        <v/>
      </c>
      <c r="G466" t="str">
        <f t="shared" si="32"/>
        <v/>
      </c>
      <c r="H466" s="209" t="str">
        <f t="shared" si="31"/>
        <v/>
      </c>
    </row>
    <row r="467" spans="1:9" s="210" customFormat="1">
      <c r="A467" s="208">
        <v>420</v>
      </c>
      <c r="B467" s="287">
        <v>43641</v>
      </c>
      <c r="C467" s="286">
        <v>46.072319117655063</v>
      </c>
      <c r="D467" s="286">
        <v>65.277965296213353</v>
      </c>
      <c r="E467" s="286">
        <f t="shared" si="29"/>
        <v>46.072319117655063</v>
      </c>
      <c r="F467" s="209" t="str">
        <f t="shared" si="30"/>
        <v/>
      </c>
      <c r="G467" t="str">
        <f t="shared" si="32"/>
        <v/>
      </c>
      <c r="H467" s="209" t="str">
        <f t="shared" si="31"/>
        <v/>
      </c>
    </row>
    <row r="468" spans="1:9" s="210" customFormat="1">
      <c r="A468" s="208">
        <v>421</v>
      </c>
      <c r="B468" s="287">
        <v>43642</v>
      </c>
      <c r="C468" s="286">
        <v>29.632670615292451</v>
      </c>
      <c r="D468" s="286">
        <v>65.277965296213353</v>
      </c>
      <c r="E468" s="286">
        <f t="shared" si="29"/>
        <v>29.632670615292451</v>
      </c>
      <c r="F468" s="209" t="str">
        <f t="shared" si="30"/>
        <v/>
      </c>
      <c r="G468" t="str">
        <f t="shared" si="32"/>
        <v/>
      </c>
      <c r="H468" s="209" t="str">
        <f t="shared" si="31"/>
        <v/>
      </c>
    </row>
    <row r="469" spans="1:9" s="210" customFormat="1">
      <c r="A469" s="208">
        <v>422</v>
      </c>
      <c r="B469" s="287">
        <v>43643</v>
      </c>
      <c r="C469" s="286">
        <v>25.568771355296178</v>
      </c>
      <c r="D469" s="286">
        <v>65.277965296213353</v>
      </c>
      <c r="E469" s="286">
        <f t="shared" si="29"/>
        <v>25.568771355296178</v>
      </c>
      <c r="F469" s="209" t="str">
        <f t="shared" si="30"/>
        <v/>
      </c>
      <c r="G469" t="str">
        <f t="shared" si="32"/>
        <v/>
      </c>
      <c r="H469" s="209" t="str">
        <f t="shared" si="31"/>
        <v/>
      </c>
    </row>
    <row r="470" spans="1:9" s="210" customFormat="1">
      <c r="A470" s="208">
        <v>423</v>
      </c>
      <c r="B470" s="287">
        <v>43644</v>
      </c>
      <c r="C470" s="286">
        <v>35.395922383292444</v>
      </c>
      <c r="D470" s="286">
        <v>65.277965296213353</v>
      </c>
      <c r="E470" s="286">
        <f t="shared" si="29"/>
        <v>35.395922383292444</v>
      </c>
      <c r="F470" s="209" t="str">
        <f t="shared" si="30"/>
        <v/>
      </c>
      <c r="G470" t="str">
        <f t="shared" si="32"/>
        <v/>
      </c>
      <c r="H470" s="209" t="str">
        <f t="shared" si="31"/>
        <v/>
      </c>
    </row>
    <row r="471" spans="1:9" s="210" customFormat="1">
      <c r="A471" s="208">
        <v>424</v>
      </c>
      <c r="B471" s="287">
        <v>43645</v>
      </c>
      <c r="C471" s="286">
        <v>19.287346891294312</v>
      </c>
      <c r="D471" s="286">
        <v>65.277965296213353</v>
      </c>
      <c r="E471" s="286">
        <f t="shared" si="29"/>
        <v>19.287346891294312</v>
      </c>
      <c r="F471" s="209" t="str">
        <f t="shared" si="30"/>
        <v/>
      </c>
      <c r="G471" t="str">
        <f t="shared" si="32"/>
        <v/>
      </c>
      <c r="H471" s="209" t="str">
        <f t="shared" si="31"/>
        <v/>
      </c>
    </row>
    <row r="472" spans="1:9" s="210" customFormat="1">
      <c r="A472" s="208">
        <v>425</v>
      </c>
      <c r="B472" s="287">
        <v>43646</v>
      </c>
      <c r="C472" s="286">
        <v>18.160907819294312</v>
      </c>
      <c r="D472" s="286">
        <v>65.277965296213353</v>
      </c>
      <c r="E472" s="286">
        <f t="shared" si="29"/>
        <v>18.160907819294312</v>
      </c>
      <c r="F472" s="209" t="str">
        <f t="shared" si="30"/>
        <v/>
      </c>
      <c r="G472" t="str">
        <f t="shared" si="32"/>
        <v/>
      </c>
      <c r="H472" s="209" t="str">
        <f t="shared" si="31"/>
        <v/>
      </c>
    </row>
    <row r="473" spans="1:9" s="210" customFormat="1">
      <c r="A473" s="208">
        <v>426</v>
      </c>
      <c r="B473" s="287">
        <v>43647</v>
      </c>
      <c r="C473" s="286">
        <v>29.007171399294318</v>
      </c>
      <c r="D473" s="286">
        <v>28.803266986435492</v>
      </c>
      <c r="E473" s="286">
        <f t="shared" si="29"/>
        <v>28.803266986435492</v>
      </c>
      <c r="F473" s="209">
        <f t="shared" si="30"/>
        <v>600</v>
      </c>
      <c r="G473" t="str">
        <f t="shared" si="32"/>
        <v/>
      </c>
      <c r="H473" s="209" t="str">
        <f t="shared" si="31"/>
        <v/>
      </c>
    </row>
    <row r="474" spans="1:9">
      <c r="A474" s="208">
        <v>427</v>
      </c>
      <c r="B474" s="287">
        <v>43648</v>
      </c>
      <c r="C474" s="286">
        <v>23.823512133292454</v>
      </c>
      <c r="D474" s="286">
        <v>28.803266986435492</v>
      </c>
      <c r="E474" s="286">
        <f t="shared" si="29"/>
        <v>23.823512133292454</v>
      </c>
      <c r="F474" s="209" t="str">
        <f t="shared" si="30"/>
        <v/>
      </c>
      <c r="G474" t="str">
        <f t="shared" si="32"/>
        <v/>
      </c>
      <c r="H474" s="209" t="str">
        <f t="shared" si="31"/>
        <v/>
      </c>
      <c r="I474" s="210"/>
    </row>
    <row r="475" spans="1:9">
      <c r="A475" s="208">
        <v>428</v>
      </c>
      <c r="B475" s="287">
        <v>43649</v>
      </c>
      <c r="C475" s="286">
        <v>24.15909229432453</v>
      </c>
      <c r="D475" s="286">
        <v>28.803266986435492</v>
      </c>
      <c r="E475" s="286">
        <f t="shared" si="29"/>
        <v>24.15909229432453</v>
      </c>
      <c r="F475" s="209" t="str">
        <f t="shared" si="30"/>
        <v/>
      </c>
      <c r="G475" t="str">
        <f t="shared" si="32"/>
        <v/>
      </c>
      <c r="H475" s="209" t="str">
        <f t="shared" si="31"/>
        <v/>
      </c>
      <c r="I475" s="210"/>
    </row>
    <row r="476" spans="1:9">
      <c r="A476" s="208">
        <v>429</v>
      </c>
      <c r="B476" s="287">
        <v>43650</v>
      </c>
      <c r="C476" s="286">
        <v>24.506795548322668</v>
      </c>
      <c r="D476" s="286">
        <v>28.803266986435492</v>
      </c>
      <c r="E476" s="286">
        <f t="shared" si="29"/>
        <v>24.506795548322668</v>
      </c>
      <c r="F476" s="209" t="str">
        <f t="shared" si="30"/>
        <v/>
      </c>
      <c r="G476" t="str">
        <f t="shared" si="32"/>
        <v/>
      </c>
      <c r="H476" s="209" t="str">
        <f t="shared" si="31"/>
        <v/>
      </c>
      <c r="I476" s="210"/>
    </row>
    <row r="477" spans="1:9">
      <c r="A477" s="208">
        <v>430</v>
      </c>
      <c r="B477" s="287">
        <v>43651</v>
      </c>
      <c r="C477" s="286">
        <v>40.253782306324531</v>
      </c>
      <c r="D477" s="286">
        <v>28.803266986435492</v>
      </c>
      <c r="E477" s="286">
        <f t="shared" si="29"/>
        <v>28.803266986435492</v>
      </c>
      <c r="F477" s="209" t="str">
        <f t="shared" si="30"/>
        <v/>
      </c>
      <c r="G477" t="str">
        <f t="shared" si="32"/>
        <v/>
      </c>
      <c r="H477" s="209" t="str">
        <f t="shared" si="31"/>
        <v/>
      </c>
      <c r="I477" s="210"/>
    </row>
    <row r="478" spans="1:9">
      <c r="A478" s="208">
        <v>431</v>
      </c>
      <c r="B478" s="287">
        <v>43652</v>
      </c>
      <c r="C478" s="286">
        <v>13.163794920322667</v>
      </c>
      <c r="D478" s="286">
        <v>28.803266986435492</v>
      </c>
      <c r="E478" s="286">
        <f t="shared" si="29"/>
        <v>13.163794920322667</v>
      </c>
      <c r="F478" s="209" t="str">
        <f t="shared" si="30"/>
        <v/>
      </c>
      <c r="G478" t="str">
        <f t="shared" si="32"/>
        <v/>
      </c>
      <c r="H478" s="209" t="str">
        <f t="shared" si="31"/>
        <v/>
      </c>
      <c r="I478" s="210"/>
    </row>
    <row r="479" spans="1:9">
      <c r="A479" s="208">
        <v>432</v>
      </c>
      <c r="B479" s="287">
        <v>43653</v>
      </c>
      <c r="C479" s="286">
        <v>7.1853347363226643</v>
      </c>
      <c r="D479" s="286">
        <v>28.803266986435492</v>
      </c>
      <c r="E479" s="286">
        <f t="shared" si="29"/>
        <v>7.1853347363226643</v>
      </c>
      <c r="F479" s="209" t="str">
        <f t="shared" si="30"/>
        <v/>
      </c>
      <c r="G479" t="str">
        <f t="shared" si="32"/>
        <v/>
      </c>
      <c r="H479" s="209" t="str">
        <f t="shared" si="31"/>
        <v/>
      </c>
      <c r="I479" s="210"/>
    </row>
    <row r="480" spans="1:9">
      <c r="A480" s="208">
        <v>433</v>
      </c>
      <c r="B480" s="287">
        <v>43654</v>
      </c>
      <c r="C480" s="286">
        <v>8.1221073823245309</v>
      </c>
      <c r="D480" s="286">
        <v>28.803266986435492</v>
      </c>
      <c r="E480" s="286">
        <f t="shared" si="29"/>
        <v>8.1221073823245309</v>
      </c>
      <c r="F480" s="209" t="str">
        <f t="shared" si="30"/>
        <v/>
      </c>
      <c r="G480" t="str">
        <f t="shared" si="32"/>
        <v/>
      </c>
      <c r="H480" s="209" t="str">
        <f t="shared" si="31"/>
        <v/>
      </c>
      <c r="I480" s="210"/>
    </row>
    <row r="481" spans="1:9">
      <c r="A481" s="208">
        <v>434</v>
      </c>
      <c r="B481" s="287">
        <v>43655</v>
      </c>
      <c r="C481" s="286">
        <v>10.875426208322663</v>
      </c>
      <c r="D481" s="286">
        <v>28.803266986435492</v>
      </c>
      <c r="E481" s="286">
        <f t="shared" si="29"/>
        <v>10.875426208322663</v>
      </c>
      <c r="F481" s="209" t="str">
        <f t="shared" si="30"/>
        <v/>
      </c>
      <c r="G481" t="str">
        <f t="shared" si="32"/>
        <v/>
      </c>
      <c r="H481" s="209" t="str">
        <f t="shared" si="31"/>
        <v/>
      </c>
      <c r="I481" s="210"/>
    </row>
    <row r="482" spans="1:9">
      <c r="A482" s="208">
        <v>435</v>
      </c>
      <c r="B482" s="287">
        <v>43656</v>
      </c>
      <c r="C482" s="286">
        <v>20.650463620394113</v>
      </c>
      <c r="D482" s="286">
        <v>28.803266986435492</v>
      </c>
      <c r="E482" s="286">
        <f t="shared" si="29"/>
        <v>20.650463620394113</v>
      </c>
      <c r="F482" s="209" t="str">
        <f t="shared" si="30"/>
        <v/>
      </c>
      <c r="G482" t="str">
        <f t="shared" si="32"/>
        <v/>
      </c>
      <c r="H482" s="209" t="str">
        <f t="shared" si="31"/>
        <v/>
      </c>
      <c r="I482" s="210"/>
    </row>
    <row r="483" spans="1:9">
      <c r="A483" s="208">
        <v>436</v>
      </c>
      <c r="B483" s="287">
        <v>43657</v>
      </c>
      <c r="C483" s="286">
        <v>33.778305168395981</v>
      </c>
      <c r="D483" s="286">
        <v>28.803266986435492</v>
      </c>
      <c r="E483" s="286">
        <f t="shared" si="29"/>
        <v>28.803266986435492</v>
      </c>
      <c r="F483" s="209" t="str">
        <f t="shared" si="30"/>
        <v/>
      </c>
      <c r="G483" t="str">
        <f t="shared" si="32"/>
        <v/>
      </c>
      <c r="H483" s="209" t="str">
        <f t="shared" si="31"/>
        <v/>
      </c>
      <c r="I483" s="210"/>
    </row>
    <row r="484" spans="1:9">
      <c r="A484" s="208">
        <v>437</v>
      </c>
      <c r="B484" s="287">
        <v>43658</v>
      </c>
      <c r="C484" s="286">
        <v>47.432199778394121</v>
      </c>
      <c r="D484" s="286">
        <v>28.803266986435492</v>
      </c>
      <c r="E484" s="286">
        <f t="shared" si="29"/>
        <v>28.803266986435492</v>
      </c>
      <c r="F484" s="209" t="str">
        <f t="shared" si="30"/>
        <v/>
      </c>
      <c r="G484" t="str">
        <f t="shared" si="32"/>
        <v/>
      </c>
      <c r="H484" s="209" t="str">
        <f t="shared" si="31"/>
        <v/>
      </c>
      <c r="I484" s="210"/>
    </row>
    <row r="485" spans="1:9">
      <c r="A485" s="208">
        <v>438</v>
      </c>
      <c r="B485" s="287">
        <v>43659</v>
      </c>
      <c r="C485" s="286">
        <v>12.600019404394116</v>
      </c>
      <c r="D485" s="286">
        <v>28.803266986435492</v>
      </c>
      <c r="E485" s="286">
        <f t="shared" si="29"/>
        <v>12.600019404394116</v>
      </c>
      <c r="F485" s="209" t="str">
        <f t="shared" si="30"/>
        <v/>
      </c>
      <c r="G485" t="str">
        <f t="shared" si="32"/>
        <v/>
      </c>
      <c r="H485" s="209" t="str">
        <f t="shared" si="31"/>
        <v/>
      </c>
      <c r="I485" s="210"/>
    </row>
    <row r="486" spans="1:9">
      <c r="A486" s="208">
        <v>439</v>
      </c>
      <c r="B486" s="287">
        <v>43660</v>
      </c>
      <c r="C486" s="286">
        <v>5.0361356023959747</v>
      </c>
      <c r="D486" s="286">
        <v>28.803266986435492</v>
      </c>
      <c r="E486" s="286">
        <f t="shared" si="29"/>
        <v>5.0361356023959747</v>
      </c>
      <c r="F486" s="209" t="str">
        <f t="shared" si="30"/>
        <v/>
      </c>
      <c r="G486" t="str">
        <f t="shared" si="32"/>
        <v/>
      </c>
      <c r="H486" s="209" t="str">
        <f t="shared" si="31"/>
        <v/>
      </c>
      <c r="I486" s="210"/>
    </row>
    <row r="487" spans="1:9">
      <c r="A487" s="208">
        <v>440</v>
      </c>
      <c r="B487" s="287">
        <v>43661</v>
      </c>
      <c r="C487" s="286">
        <v>19.988557580394112</v>
      </c>
      <c r="D487" s="286">
        <v>28.803266986435492</v>
      </c>
      <c r="E487" s="286">
        <f t="shared" si="29"/>
        <v>19.988557580394112</v>
      </c>
      <c r="F487" s="209" t="str">
        <f t="shared" si="30"/>
        <v/>
      </c>
      <c r="G487" t="str">
        <f t="shared" si="32"/>
        <v/>
      </c>
      <c r="H487" s="209" t="str">
        <f t="shared" si="31"/>
        <v>J</v>
      </c>
      <c r="I487" s="210">
        <f>IF(DAY(B487)=15,D487,"")</f>
        <v>28.803266986435492</v>
      </c>
    </row>
    <row r="488" spans="1:9">
      <c r="A488" s="208">
        <v>441</v>
      </c>
      <c r="B488" s="287">
        <v>43662</v>
      </c>
      <c r="C488" s="286">
        <v>17.970239188394117</v>
      </c>
      <c r="D488" s="286">
        <v>28.803266986435492</v>
      </c>
      <c r="E488" s="286">
        <f t="shared" si="29"/>
        <v>17.970239188394117</v>
      </c>
      <c r="F488" s="209" t="str">
        <f t="shared" si="30"/>
        <v/>
      </c>
      <c r="G488" t="str">
        <f t="shared" si="32"/>
        <v/>
      </c>
      <c r="H488" s="209" t="str">
        <f t="shared" si="31"/>
        <v/>
      </c>
      <c r="I488" s="210"/>
    </row>
    <row r="489" spans="1:9">
      <c r="A489" s="208">
        <v>442</v>
      </c>
      <c r="B489" s="287">
        <v>43663</v>
      </c>
      <c r="C489" s="286">
        <v>11.188074630132848</v>
      </c>
      <c r="D489" s="286">
        <v>28.803266986435492</v>
      </c>
      <c r="E489" s="286">
        <f t="shared" si="29"/>
        <v>11.188074630132848</v>
      </c>
      <c r="F489" s="209" t="str">
        <f t="shared" si="30"/>
        <v/>
      </c>
      <c r="G489" t="str">
        <f t="shared" si="32"/>
        <v/>
      </c>
      <c r="H489" s="209" t="str">
        <f t="shared" si="31"/>
        <v/>
      </c>
      <c r="I489" s="210"/>
    </row>
    <row r="490" spans="1:9" s="210" customFormat="1">
      <c r="A490" s="208">
        <v>443</v>
      </c>
      <c r="B490" s="287">
        <v>43664</v>
      </c>
      <c r="C490" s="286">
        <v>7.9383837181347117</v>
      </c>
      <c r="D490" s="286">
        <v>28.803266986435492</v>
      </c>
      <c r="E490" s="286">
        <f t="shared" si="29"/>
        <v>7.9383837181347117</v>
      </c>
      <c r="F490" s="209" t="str">
        <f t="shared" si="30"/>
        <v/>
      </c>
      <c r="G490" t="str">
        <f t="shared" si="32"/>
        <v/>
      </c>
      <c r="H490" s="209" t="str">
        <f t="shared" si="31"/>
        <v/>
      </c>
    </row>
    <row r="491" spans="1:9" s="210" customFormat="1">
      <c r="A491" s="208">
        <v>444</v>
      </c>
      <c r="B491" s="287">
        <v>43665</v>
      </c>
      <c r="C491" s="286">
        <v>9.7740682381328519</v>
      </c>
      <c r="D491" s="286">
        <v>28.803266986435492</v>
      </c>
      <c r="E491" s="286">
        <f t="shared" si="29"/>
        <v>9.7740682381328519</v>
      </c>
      <c r="F491" s="209" t="str">
        <f t="shared" si="30"/>
        <v/>
      </c>
      <c r="G491" t="str">
        <f t="shared" si="32"/>
        <v/>
      </c>
      <c r="H491" s="209" t="str">
        <f t="shared" si="31"/>
        <v/>
      </c>
    </row>
    <row r="492" spans="1:9" s="210" customFormat="1">
      <c r="A492" s="208">
        <v>445</v>
      </c>
      <c r="B492" s="287">
        <v>43666</v>
      </c>
      <c r="C492" s="286">
        <v>1.0667163581328496</v>
      </c>
      <c r="D492" s="286">
        <v>28.803266986435492</v>
      </c>
      <c r="E492" s="286">
        <f t="shared" si="29"/>
        <v>1.0667163581328496</v>
      </c>
      <c r="F492" s="209" t="str">
        <f t="shared" si="30"/>
        <v/>
      </c>
      <c r="G492" t="str">
        <f t="shared" si="32"/>
        <v/>
      </c>
      <c r="H492" s="209" t="str">
        <f t="shared" si="31"/>
        <v/>
      </c>
    </row>
    <row r="493" spans="1:9" s="210" customFormat="1">
      <c r="A493" s="208">
        <v>446</v>
      </c>
      <c r="B493" s="287">
        <v>43667</v>
      </c>
      <c r="C493" s="286">
        <v>3.5554506941309882</v>
      </c>
      <c r="D493" s="286">
        <v>28.803266986435492</v>
      </c>
      <c r="E493" s="286">
        <f t="shared" si="29"/>
        <v>3.5554506941309882</v>
      </c>
      <c r="F493" s="209" t="str">
        <f t="shared" si="30"/>
        <v/>
      </c>
      <c r="G493" t="str">
        <f t="shared" si="32"/>
        <v/>
      </c>
      <c r="H493" s="209" t="str">
        <f t="shared" si="31"/>
        <v/>
      </c>
    </row>
    <row r="494" spans="1:9" s="210" customFormat="1">
      <c r="A494" s="208">
        <v>447</v>
      </c>
      <c r="B494" s="287">
        <v>43668</v>
      </c>
      <c r="C494" s="286">
        <v>4.9836924981347108</v>
      </c>
      <c r="D494" s="286">
        <v>28.803266986435492</v>
      </c>
      <c r="E494" s="286">
        <f t="shared" si="29"/>
        <v>4.9836924981347108</v>
      </c>
      <c r="F494" s="209" t="str">
        <f t="shared" si="30"/>
        <v/>
      </c>
      <c r="G494" t="str">
        <f t="shared" si="32"/>
        <v/>
      </c>
      <c r="H494" s="209" t="str">
        <f t="shared" si="31"/>
        <v/>
      </c>
    </row>
    <row r="495" spans="1:9" s="210" customFormat="1">
      <c r="A495" s="208">
        <v>448</v>
      </c>
      <c r="B495" s="287">
        <v>43669</v>
      </c>
      <c r="C495" s="286">
        <v>5.8266570341328476</v>
      </c>
      <c r="D495" s="286">
        <v>28.803266986435492</v>
      </c>
      <c r="E495" s="286">
        <f t="shared" ref="E495:E558" si="34">IF(C495&lt;D495,C495,D495)</f>
        <v>5.8266570341328476</v>
      </c>
      <c r="F495" s="209" t="str">
        <f t="shared" ref="F495:F558" si="35">IF(DAY(B495)=1,600,"")</f>
        <v/>
      </c>
      <c r="G495" t="str">
        <f t="shared" si="32"/>
        <v/>
      </c>
      <c r="H495" s="209" t="str">
        <f t="shared" ref="H495:H558" si="36">IF(DAY(B495)=15,IF(MONTH(B495)=1,"E",IF(MONTH(B495)=2,"F",IF(MONTH(B495)=3,"M",IF(MONTH(B495)=4,"A",IF(MONTH(B495)=5,"M",IF(MONTH(B495)=6,"J",IF(MONTH(B495)=7,"J",IF(MONTH(B495)=8,"A",IF(MONTH(B495)=9,"S",IF(MONTH(B495)=10,"O",IF(MONTH(B495)=11,"N",IF(MONTH(B495)=12,"D","")))))))))))),"")</f>
        <v/>
      </c>
    </row>
    <row r="496" spans="1:9" s="210" customFormat="1">
      <c r="A496" s="208">
        <v>449</v>
      </c>
      <c r="B496" s="287">
        <v>43670</v>
      </c>
      <c r="C496" s="286">
        <v>4.6114432504418943</v>
      </c>
      <c r="D496" s="286">
        <v>28.803266986435492</v>
      </c>
      <c r="E496" s="286">
        <f t="shared" si="34"/>
        <v>4.6114432504418943</v>
      </c>
      <c r="F496" s="209" t="str">
        <f t="shared" si="35"/>
        <v/>
      </c>
      <c r="G496" t="str">
        <f t="shared" si="32"/>
        <v/>
      </c>
      <c r="H496" s="209" t="str">
        <f t="shared" si="36"/>
        <v/>
      </c>
    </row>
    <row r="497" spans="1:9" s="210" customFormat="1">
      <c r="A497" s="208">
        <v>450</v>
      </c>
      <c r="B497" s="287">
        <v>43671</v>
      </c>
      <c r="C497" s="286">
        <v>2.967899526440029</v>
      </c>
      <c r="D497" s="286">
        <v>28.803266986435492</v>
      </c>
      <c r="E497" s="286">
        <f t="shared" si="34"/>
        <v>2.967899526440029</v>
      </c>
      <c r="F497" s="209" t="str">
        <f t="shared" si="35"/>
        <v/>
      </c>
      <c r="G497" t="str">
        <f t="shared" ref="G497:G560" si="37">IF(MONTH(B497)=1,IF(DAY(B497)=1,YEAR(B497),""),"")</f>
        <v/>
      </c>
      <c r="H497" s="209" t="str">
        <f t="shared" si="36"/>
        <v/>
      </c>
    </row>
    <row r="498" spans="1:9" s="210" customFormat="1">
      <c r="A498" s="208">
        <v>451</v>
      </c>
      <c r="B498" s="287">
        <v>43672</v>
      </c>
      <c r="C498" s="286">
        <v>1.8458410324400247</v>
      </c>
      <c r="D498" s="286">
        <v>28.803266986435492</v>
      </c>
      <c r="E498" s="286">
        <f t="shared" si="34"/>
        <v>1.8458410324400247</v>
      </c>
      <c r="F498" s="209" t="str">
        <f t="shared" si="35"/>
        <v/>
      </c>
      <c r="G498" t="str">
        <f t="shared" si="37"/>
        <v/>
      </c>
      <c r="H498" s="209" t="str">
        <f t="shared" si="36"/>
        <v/>
      </c>
    </row>
    <row r="499" spans="1:9" s="210" customFormat="1">
      <c r="A499" s="208">
        <v>452</v>
      </c>
      <c r="B499" s="287">
        <v>43673</v>
      </c>
      <c r="C499" s="286">
        <v>5.8290649124418925</v>
      </c>
      <c r="D499" s="286">
        <v>28.803266986435492</v>
      </c>
      <c r="E499" s="286">
        <f t="shared" si="34"/>
        <v>5.8290649124418925</v>
      </c>
      <c r="F499" s="209" t="str">
        <f t="shared" si="35"/>
        <v/>
      </c>
      <c r="G499" t="str">
        <f t="shared" si="37"/>
        <v/>
      </c>
      <c r="H499" s="209" t="str">
        <f t="shared" si="36"/>
        <v/>
      </c>
    </row>
    <row r="500" spans="1:9" s="210" customFormat="1">
      <c r="A500" s="208">
        <v>453</v>
      </c>
      <c r="B500" s="287">
        <v>43674</v>
      </c>
      <c r="C500" s="286">
        <v>4.9197075944381652</v>
      </c>
      <c r="D500" s="286">
        <v>28.803266986435492</v>
      </c>
      <c r="E500" s="286">
        <f t="shared" si="34"/>
        <v>4.9197075944381652</v>
      </c>
      <c r="F500" s="209" t="str">
        <f t="shared" si="35"/>
        <v/>
      </c>
      <c r="G500" t="str">
        <f t="shared" si="37"/>
        <v/>
      </c>
      <c r="H500" s="209" t="str">
        <f t="shared" si="36"/>
        <v/>
      </c>
    </row>
    <row r="501" spans="1:9" s="210" customFormat="1">
      <c r="A501" s="208">
        <v>454</v>
      </c>
      <c r="B501" s="287">
        <v>43675</v>
      </c>
      <c r="C501" s="286">
        <v>4.0195875144418896</v>
      </c>
      <c r="D501" s="286">
        <v>28.803266986435492</v>
      </c>
      <c r="E501" s="286">
        <f t="shared" si="34"/>
        <v>4.0195875144418896</v>
      </c>
      <c r="F501" s="209" t="str">
        <f t="shared" si="35"/>
        <v/>
      </c>
      <c r="G501" t="str">
        <f t="shared" si="37"/>
        <v/>
      </c>
      <c r="H501" s="209" t="str">
        <f t="shared" si="36"/>
        <v/>
      </c>
    </row>
    <row r="502" spans="1:9" s="210" customFormat="1">
      <c r="A502" s="208">
        <v>455</v>
      </c>
      <c r="B502" s="287">
        <v>43676</v>
      </c>
      <c r="C502" s="286">
        <v>3.7050798184390952</v>
      </c>
      <c r="D502" s="286">
        <v>28.803266986435492</v>
      </c>
      <c r="E502" s="286">
        <f t="shared" si="34"/>
        <v>3.7050798184390952</v>
      </c>
      <c r="F502" s="209" t="str">
        <f t="shared" si="35"/>
        <v/>
      </c>
      <c r="G502" t="str">
        <f t="shared" si="37"/>
        <v/>
      </c>
      <c r="H502" s="209" t="str">
        <f t="shared" si="36"/>
        <v/>
      </c>
    </row>
    <row r="503" spans="1:9" s="210" customFormat="1">
      <c r="A503" s="208">
        <v>456</v>
      </c>
      <c r="B503" s="287">
        <v>43677</v>
      </c>
      <c r="C503" s="286">
        <v>2.4359459225340325</v>
      </c>
      <c r="D503" s="286">
        <v>28.803266986435492</v>
      </c>
      <c r="E503" s="286">
        <f t="shared" si="34"/>
        <v>2.4359459225340325</v>
      </c>
      <c r="F503" s="209" t="str">
        <f t="shared" si="35"/>
        <v/>
      </c>
      <c r="G503" t="str">
        <f t="shared" si="37"/>
        <v/>
      </c>
      <c r="H503" s="209" t="str">
        <f t="shared" si="36"/>
        <v/>
      </c>
    </row>
    <row r="504" spans="1:9" s="210" customFormat="1">
      <c r="A504" s="208">
        <v>457</v>
      </c>
      <c r="B504" s="287">
        <v>43678</v>
      </c>
      <c r="C504" s="286">
        <v>7.9221372285340328</v>
      </c>
      <c r="D504" s="286">
        <v>17.69576376333022</v>
      </c>
      <c r="E504" s="286">
        <f t="shared" si="34"/>
        <v>7.9221372285340328</v>
      </c>
      <c r="F504" s="209">
        <f t="shared" si="35"/>
        <v>600</v>
      </c>
      <c r="G504" t="str">
        <f t="shared" si="37"/>
        <v/>
      </c>
      <c r="H504" s="209" t="str">
        <f t="shared" si="36"/>
        <v/>
      </c>
    </row>
    <row r="505" spans="1:9" s="210" customFormat="1">
      <c r="A505" s="208">
        <v>458</v>
      </c>
      <c r="B505" s="287">
        <v>43679</v>
      </c>
      <c r="C505" s="286">
        <v>8.0711002285349682</v>
      </c>
      <c r="D505" s="286">
        <v>17.69576376333022</v>
      </c>
      <c r="E505" s="286">
        <f t="shared" si="34"/>
        <v>8.0711002285349682</v>
      </c>
      <c r="F505" s="209" t="str">
        <f t="shared" si="35"/>
        <v/>
      </c>
      <c r="G505" t="str">
        <f t="shared" si="37"/>
        <v/>
      </c>
      <c r="H505" s="209" t="str">
        <f t="shared" si="36"/>
        <v/>
      </c>
    </row>
    <row r="506" spans="1:9">
      <c r="A506" s="208">
        <v>459</v>
      </c>
      <c r="B506" s="287">
        <v>43680</v>
      </c>
      <c r="C506" s="286">
        <v>2.3038681005331019</v>
      </c>
      <c r="D506" s="286">
        <v>17.69576376333022</v>
      </c>
      <c r="E506" s="286">
        <f t="shared" si="34"/>
        <v>2.3038681005331019</v>
      </c>
      <c r="F506" s="209" t="str">
        <f t="shared" si="35"/>
        <v/>
      </c>
      <c r="G506" t="str">
        <f t="shared" si="37"/>
        <v/>
      </c>
      <c r="H506" s="209" t="str">
        <f t="shared" si="36"/>
        <v/>
      </c>
      <c r="I506" s="210"/>
    </row>
    <row r="507" spans="1:9">
      <c r="A507" s="208">
        <v>460</v>
      </c>
      <c r="B507" s="287">
        <v>43681</v>
      </c>
      <c r="C507" s="286">
        <v>2.2580781045358962</v>
      </c>
      <c r="D507" s="286">
        <v>17.69576376333022</v>
      </c>
      <c r="E507" s="286">
        <f t="shared" si="34"/>
        <v>2.2580781045358962</v>
      </c>
      <c r="F507" s="209" t="str">
        <f t="shared" si="35"/>
        <v/>
      </c>
      <c r="G507" t="str">
        <f t="shared" si="37"/>
        <v/>
      </c>
      <c r="H507" s="209" t="str">
        <f t="shared" si="36"/>
        <v/>
      </c>
      <c r="I507" s="210"/>
    </row>
    <row r="508" spans="1:9">
      <c r="A508" s="208">
        <v>461</v>
      </c>
      <c r="B508" s="287">
        <v>43682</v>
      </c>
      <c r="C508" s="286">
        <v>8.6118408425331001</v>
      </c>
      <c r="D508" s="286">
        <v>17.69576376333022</v>
      </c>
      <c r="E508" s="286">
        <f t="shared" si="34"/>
        <v>8.6118408425331001</v>
      </c>
      <c r="F508" s="209" t="str">
        <f t="shared" si="35"/>
        <v/>
      </c>
      <c r="G508" t="str">
        <f t="shared" si="37"/>
        <v/>
      </c>
      <c r="H508" s="209" t="str">
        <f t="shared" si="36"/>
        <v/>
      </c>
      <c r="I508" s="210"/>
    </row>
    <row r="509" spans="1:9">
      <c r="A509" s="208">
        <v>462</v>
      </c>
      <c r="B509" s="287">
        <v>43683</v>
      </c>
      <c r="C509" s="286">
        <v>12.310718754534035</v>
      </c>
      <c r="D509" s="286">
        <v>17.69576376333022</v>
      </c>
      <c r="E509" s="286">
        <f t="shared" si="34"/>
        <v>12.310718754534035</v>
      </c>
      <c r="F509" s="209" t="str">
        <f t="shared" si="35"/>
        <v/>
      </c>
      <c r="G509" t="str">
        <f t="shared" si="37"/>
        <v/>
      </c>
      <c r="H509" s="209" t="str">
        <f t="shared" si="36"/>
        <v/>
      </c>
      <c r="I509" s="210"/>
    </row>
    <row r="510" spans="1:9">
      <c r="A510" s="208">
        <v>463</v>
      </c>
      <c r="B510" s="287">
        <v>43684</v>
      </c>
      <c r="C510" s="286">
        <v>13.944522399182118</v>
      </c>
      <c r="D510" s="286">
        <v>17.69576376333022</v>
      </c>
      <c r="E510" s="286">
        <f t="shared" si="34"/>
        <v>13.944522399182118</v>
      </c>
      <c r="F510" s="209" t="str">
        <f t="shared" si="35"/>
        <v/>
      </c>
      <c r="G510" t="str">
        <f t="shared" si="37"/>
        <v/>
      </c>
      <c r="H510" s="209" t="str">
        <f t="shared" si="36"/>
        <v/>
      </c>
      <c r="I510" s="210"/>
    </row>
    <row r="511" spans="1:9">
      <c r="A511" s="208">
        <v>464</v>
      </c>
      <c r="B511" s="287">
        <v>43685</v>
      </c>
      <c r="C511" s="286">
        <v>7.5507522591811869</v>
      </c>
      <c r="D511" s="286">
        <v>17.69576376333022</v>
      </c>
      <c r="E511" s="286">
        <f t="shared" si="34"/>
        <v>7.5507522591811869</v>
      </c>
      <c r="F511" s="209" t="str">
        <f t="shared" si="35"/>
        <v/>
      </c>
      <c r="G511" t="str">
        <f t="shared" si="37"/>
        <v/>
      </c>
      <c r="H511" s="209" t="str">
        <f t="shared" si="36"/>
        <v/>
      </c>
      <c r="I511" s="210"/>
    </row>
    <row r="512" spans="1:9">
      <c r="A512" s="208">
        <v>465</v>
      </c>
      <c r="B512" s="287">
        <v>43686</v>
      </c>
      <c r="C512" s="286">
        <v>9.3952813591811868</v>
      </c>
      <c r="D512" s="286">
        <v>17.69576376333022</v>
      </c>
      <c r="E512" s="286">
        <f t="shared" si="34"/>
        <v>9.3952813591811868</v>
      </c>
      <c r="F512" s="209" t="str">
        <f t="shared" si="35"/>
        <v/>
      </c>
      <c r="G512" t="str">
        <f t="shared" si="37"/>
        <v/>
      </c>
      <c r="H512" s="209" t="str">
        <f t="shared" si="36"/>
        <v/>
      </c>
      <c r="I512" s="210"/>
    </row>
    <row r="513" spans="1:9">
      <c r="A513" s="208">
        <v>466</v>
      </c>
      <c r="B513" s="287">
        <v>43687</v>
      </c>
      <c r="C513" s="286">
        <v>7.8897853671830527</v>
      </c>
      <c r="D513" s="286">
        <v>17.69576376333022</v>
      </c>
      <c r="E513" s="286">
        <f t="shared" si="34"/>
        <v>7.8897853671830527</v>
      </c>
      <c r="F513" s="209" t="str">
        <f t="shared" si="35"/>
        <v/>
      </c>
      <c r="G513" t="str">
        <f t="shared" si="37"/>
        <v/>
      </c>
      <c r="H513" s="209" t="str">
        <f t="shared" si="36"/>
        <v/>
      </c>
      <c r="I513" s="210"/>
    </row>
    <row r="514" spans="1:9">
      <c r="A514" s="208">
        <v>467</v>
      </c>
      <c r="B514" s="287">
        <v>43688</v>
      </c>
      <c r="C514" s="286">
        <v>1.0686120271802537</v>
      </c>
      <c r="D514" s="286">
        <v>17.69576376333022</v>
      </c>
      <c r="E514" s="286">
        <f t="shared" si="34"/>
        <v>1.0686120271802537</v>
      </c>
      <c r="F514" s="209" t="str">
        <f t="shared" si="35"/>
        <v/>
      </c>
      <c r="G514" t="str">
        <f t="shared" si="37"/>
        <v/>
      </c>
      <c r="H514" s="209" t="str">
        <f t="shared" si="36"/>
        <v/>
      </c>
      <c r="I514" s="210"/>
    </row>
    <row r="515" spans="1:9">
      <c r="A515" s="208">
        <v>468</v>
      </c>
      <c r="B515" s="287">
        <v>43689</v>
      </c>
      <c r="C515" s="286">
        <v>2.4965270811811862</v>
      </c>
      <c r="D515" s="286">
        <v>17.69576376333022</v>
      </c>
      <c r="E515" s="286">
        <f t="shared" si="34"/>
        <v>2.4965270811811862</v>
      </c>
      <c r="F515" s="209" t="str">
        <f t="shared" si="35"/>
        <v/>
      </c>
      <c r="G515" t="str">
        <f t="shared" si="37"/>
        <v/>
      </c>
      <c r="H515" s="209" t="str">
        <f t="shared" si="36"/>
        <v/>
      </c>
      <c r="I515" s="210"/>
    </row>
    <row r="516" spans="1:9">
      <c r="A516" s="208">
        <v>469</v>
      </c>
      <c r="B516" s="287">
        <v>43690</v>
      </c>
      <c r="C516" s="286">
        <v>7.1457263491811904</v>
      </c>
      <c r="D516" s="286">
        <v>17.69576376333022</v>
      </c>
      <c r="E516" s="286">
        <f t="shared" si="34"/>
        <v>7.1457263491811904</v>
      </c>
      <c r="F516" s="209" t="str">
        <f t="shared" si="35"/>
        <v/>
      </c>
      <c r="G516" t="str">
        <f t="shared" si="37"/>
        <v/>
      </c>
      <c r="H516" s="209" t="str">
        <f t="shared" si="36"/>
        <v/>
      </c>
      <c r="I516" s="210"/>
    </row>
    <row r="517" spans="1:9">
      <c r="A517" s="208">
        <v>470</v>
      </c>
      <c r="B517" s="287">
        <v>43691</v>
      </c>
      <c r="C517" s="286">
        <v>12.498075670538375</v>
      </c>
      <c r="D517" s="286">
        <v>17.69576376333022</v>
      </c>
      <c r="E517" s="286">
        <f t="shared" si="34"/>
        <v>12.498075670538375</v>
      </c>
      <c r="F517" s="209" t="str">
        <f t="shared" si="35"/>
        <v/>
      </c>
      <c r="G517" t="str">
        <f t="shared" si="37"/>
        <v/>
      </c>
      <c r="H517" s="209" t="str">
        <f>IF(DAY(B517)=15,IF(MONTH(B517)=1,"E",IF(MONTH(B517)=2,"F",IF(MONTH(B517)=3,"M",IF(MONTH(B517)=4,"A",IF(MONTH(B517)=5,"M",IF(MONTH(B517)=6,"J",IF(MONTH(B517)=7,"J",IF(MONTH(B517)=8,"A",IF(MONTH(B517)=9,"S",IF(MONTH(B517)=10,"O",IF(MONTH(B517)=11,"N",IF(MONTH(B517)=12,"D","")))))))))))),"")</f>
        <v/>
      </c>
      <c r="I517" s="210"/>
    </row>
    <row r="518" spans="1:9">
      <c r="A518" s="208">
        <v>471</v>
      </c>
      <c r="B518" s="287">
        <v>43692</v>
      </c>
      <c r="C518" s="286">
        <v>6.7643885145355815</v>
      </c>
      <c r="D518" s="286">
        <v>17.69576376333022</v>
      </c>
      <c r="E518" s="286">
        <f t="shared" si="34"/>
        <v>6.7643885145355815</v>
      </c>
      <c r="F518" s="209" t="str">
        <f t="shared" si="35"/>
        <v/>
      </c>
      <c r="G518" t="str">
        <f t="shared" si="37"/>
        <v/>
      </c>
      <c r="H518" s="209" t="str">
        <f t="shared" si="36"/>
        <v>A</v>
      </c>
      <c r="I518" s="210">
        <f>IF(DAY(B518)=15,D518,"")</f>
        <v>17.69576376333022</v>
      </c>
    </row>
    <row r="519" spans="1:9">
      <c r="A519" s="208">
        <v>472</v>
      </c>
      <c r="B519" s="287">
        <v>43693</v>
      </c>
      <c r="C519" s="286">
        <v>10.198593332538374</v>
      </c>
      <c r="D519" s="286">
        <v>17.69576376333022</v>
      </c>
      <c r="E519" s="286">
        <f t="shared" si="34"/>
        <v>10.198593332538374</v>
      </c>
      <c r="F519" s="209" t="str">
        <f t="shared" si="35"/>
        <v/>
      </c>
      <c r="G519" t="str">
        <f t="shared" si="37"/>
        <v/>
      </c>
      <c r="H519" s="209" t="str">
        <f t="shared" si="36"/>
        <v/>
      </c>
      <c r="I519" s="210"/>
    </row>
    <row r="520" spans="1:9">
      <c r="A520" s="208">
        <v>473</v>
      </c>
      <c r="B520" s="287">
        <v>43694</v>
      </c>
      <c r="C520" s="286">
        <v>6.5070954045346516</v>
      </c>
      <c r="D520" s="286">
        <v>17.69576376333022</v>
      </c>
      <c r="E520" s="286">
        <f t="shared" si="34"/>
        <v>6.5070954045346516</v>
      </c>
      <c r="F520" s="209" t="str">
        <f t="shared" si="35"/>
        <v/>
      </c>
      <c r="G520" t="str">
        <f t="shared" si="37"/>
        <v/>
      </c>
      <c r="H520" s="209" t="str">
        <f t="shared" si="36"/>
        <v/>
      </c>
      <c r="I520" s="210"/>
    </row>
    <row r="521" spans="1:9">
      <c r="A521" s="208">
        <v>474</v>
      </c>
      <c r="B521" s="287">
        <v>43695</v>
      </c>
      <c r="C521" s="286">
        <v>5.232278386536513</v>
      </c>
      <c r="D521" s="286">
        <v>17.69576376333022</v>
      </c>
      <c r="E521" s="286">
        <f t="shared" si="34"/>
        <v>5.232278386536513</v>
      </c>
      <c r="F521" s="209" t="str">
        <f t="shared" si="35"/>
        <v/>
      </c>
      <c r="G521" t="str">
        <f t="shared" si="37"/>
        <v/>
      </c>
      <c r="H521" s="209" t="str">
        <f t="shared" si="36"/>
        <v/>
      </c>
      <c r="I521" s="210"/>
    </row>
    <row r="522" spans="1:9" s="210" customFormat="1">
      <c r="A522" s="208">
        <v>475</v>
      </c>
      <c r="B522" s="287">
        <v>43696</v>
      </c>
      <c r="C522" s="286">
        <v>10.958174302537445</v>
      </c>
      <c r="D522" s="286">
        <v>17.69576376333022</v>
      </c>
      <c r="E522" s="286">
        <f t="shared" si="34"/>
        <v>10.958174302537445</v>
      </c>
      <c r="F522" s="209" t="str">
        <f t="shared" si="35"/>
        <v/>
      </c>
      <c r="G522" t="str">
        <f t="shared" si="37"/>
        <v/>
      </c>
      <c r="H522" s="209" t="str">
        <f t="shared" si="36"/>
        <v/>
      </c>
    </row>
    <row r="523" spans="1:9" s="210" customFormat="1">
      <c r="A523" s="208">
        <v>476</v>
      </c>
      <c r="B523" s="287">
        <v>43697</v>
      </c>
      <c r="C523" s="286">
        <v>9.7328370045374459</v>
      </c>
      <c r="D523" s="286">
        <v>17.69576376333022</v>
      </c>
      <c r="E523" s="286">
        <f t="shared" si="34"/>
        <v>9.7328370045374459</v>
      </c>
      <c r="F523" s="209" t="str">
        <f t="shared" si="35"/>
        <v/>
      </c>
      <c r="G523" t="str">
        <f t="shared" si="37"/>
        <v/>
      </c>
      <c r="H523" s="209" t="str">
        <f t="shared" si="36"/>
        <v/>
      </c>
    </row>
    <row r="524" spans="1:9" s="210" customFormat="1">
      <c r="A524" s="208">
        <v>477</v>
      </c>
      <c r="B524" s="287">
        <v>43698</v>
      </c>
      <c r="C524" s="286">
        <v>13.338799306264452</v>
      </c>
      <c r="D524" s="286">
        <v>17.69576376333022</v>
      </c>
      <c r="E524" s="286">
        <f t="shared" si="34"/>
        <v>13.338799306264452</v>
      </c>
      <c r="F524" s="209" t="str">
        <f t="shared" si="35"/>
        <v/>
      </c>
      <c r="G524" t="str">
        <f t="shared" si="37"/>
        <v/>
      </c>
      <c r="H524" s="209" t="str">
        <f t="shared" si="36"/>
        <v/>
      </c>
    </row>
    <row r="525" spans="1:9" s="210" customFormat="1">
      <c r="A525" s="208">
        <v>478</v>
      </c>
      <c r="B525" s="287">
        <v>43699</v>
      </c>
      <c r="C525" s="286">
        <v>16.765634846264454</v>
      </c>
      <c r="D525" s="286">
        <v>17.69576376333022</v>
      </c>
      <c r="E525" s="286">
        <f t="shared" si="34"/>
        <v>16.765634846264454</v>
      </c>
      <c r="F525" s="209" t="str">
        <f t="shared" si="35"/>
        <v/>
      </c>
      <c r="G525" t="str">
        <f t="shared" si="37"/>
        <v/>
      </c>
      <c r="H525" s="209" t="str">
        <f t="shared" si="36"/>
        <v/>
      </c>
    </row>
    <row r="526" spans="1:9" s="210" customFormat="1">
      <c r="A526" s="208">
        <v>479</v>
      </c>
      <c r="B526" s="287">
        <v>43700</v>
      </c>
      <c r="C526" s="286">
        <v>17.646623842265384</v>
      </c>
      <c r="D526" s="286">
        <v>17.69576376333022</v>
      </c>
      <c r="E526" s="286">
        <f t="shared" si="34"/>
        <v>17.646623842265384</v>
      </c>
      <c r="F526" s="209" t="str">
        <f t="shared" si="35"/>
        <v/>
      </c>
      <c r="G526" t="str">
        <f t="shared" si="37"/>
        <v/>
      </c>
      <c r="H526" s="209" t="str">
        <f t="shared" si="36"/>
        <v/>
      </c>
    </row>
    <row r="527" spans="1:9" s="210" customFormat="1">
      <c r="A527" s="208">
        <v>480</v>
      </c>
      <c r="B527" s="287">
        <v>43701</v>
      </c>
      <c r="C527" s="286">
        <v>9.7638023182635223</v>
      </c>
      <c r="D527" s="286">
        <v>17.69576376333022</v>
      </c>
      <c r="E527" s="286">
        <f t="shared" si="34"/>
        <v>9.7638023182635223</v>
      </c>
      <c r="F527" s="209" t="str">
        <f t="shared" si="35"/>
        <v/>
      </c>
      <c r="G527" t="str">
        <f t="shared" si="37"/>
        <v/>
      </c>
      <c r="H527" s="209" t="str">
        <f t="shared" si="36"/>
        <v/>
      </c>
    </row>
    <row r="528" spans="1:9" s="210" customFormat="1">
      <c r="A528" s="208">
        <v>481</v>
      </c>
      <c r="B528" s="287">
        <v>43702</v>
      </c>
      <c r="C528" s="286">
        <v>6.1928482722663176</v>
      </c>
      <c r="D528" s="286">
        <v>17.69576376333022</v>
      </c>
      <c r="E528" s="286">
        <f t="shared" si="34"/>
        <v>6.1928482722663176</v>
      </c>
      <c r="F528" s="209" t="str">
        <f t="shared" si="35"/>
        <v/>
      </c>
      <c r="G528" t="str">
        <f t="shared" si="37"/>
        <v/>
      </c>
      <c r="H528" s="209" t="str">
        <f t="shared" si="36"/>
        <v/>
      </c>
    </row>
    <row r="529" spans="1:9" s="210" customFormat="1">
      <c r="A529" s="208">
        <v>482</v>
      </c>
      <c r="B529" s="287">
        <v>43703</v>
      </c>
      <c r="C529" s="286">
        <v>21.388576054264458</v>
      </c>
      <c r="D529" s="286">
        <v>17.69576376333022</v>
      </c>
      <c r="E529" s="286">
        <f t="shared" si="34"/>
        <v>17.69576376333022</v>
      </c>
      <c r="F529" s="209" t="str">
        <f t="shared" si="35"/>
        <v/>
      </c>
      <c r="G529" t="str">
        <f t="shared" si="37"/>
        <v/>
      </c>
      <c r="H529" s="209" t="str">
        <f t="shared" si="36"/>
        <v/>
      </c>
    </row>
    <row r="530" spans="1:9" s="210" customFormat="1">
      <c r="A530" s="208">
        <v>483</v>
      </c>
      <c r="B530" s="287">
        <v>43704</v>
      </c>
      <c r="C530" s="286">
        <v>26.523354198264453</v>
      </c>
      <c r="D530" s="286">
        <v>17.69576376333022</v>
      </c>
      <c r="E530" s="286">
        <f t="shared" si="34"/>
        <v>17.69576376333022</v>
      </c>
      <c r="F530" s="209" t="str">
        <f t="shared" si="35"/>
        <v/>
      </c>
      <c r="G530" t="str">
        <f t="shared" si="37"/>
        <v/>
      </c>
      <c r="H530" s="209" t="str">
        <f t="shared" si="36"/>
        <v/>
      </c>
    </row>
    <row r="531" spans="1:9" s="210" customFormat="1">
      <c r="A531" s="208">
        <v>484</v>
      </c>
      <c r="B531" s="287">
        <v>43705</v>
      </c>
      <c r="C531" s="286">
        <v>22.040494261266648</v>
      </c>
      <c r="D531" s="286">
        <v>17.69576376333022</v>
      </c>
      <c r="E531" s="286">
        <f t="shared" si="34"/>
        <v>17.69576376333022</v>
      </c>
      <c r="F531" s="209" t="str">
        <f t="shared" si="35"/>
        <v/>
      </c>
      <c r="G531" t="str">
        <f t="shared" si="37"/>
        <v/>
      </c>
      <c r="H531" s="209" t="str">
        <f t="shared" si="36"/>
        <v/>
      </c>
    </row>
    <row r="532" spans="1:9" s="210" customFormat="1">
      <c r="A532" s="208">
        <v>485</v>
      </c>
      <c r="B532" s="287">
        <v>43706</v>
      </c>
      <c r="C532" s="286">
        <v>28.383828925263849</v>
      </c>
      <c r="D532" s="286">
        <v>17.69576376333022</v>
      </c>
      <c r="E532" s="286">
        <f t="shared" si="34"/>
        <v>17.69576376333022</v>
      </c>
      <c r="F532" s="209" t="str">
        <f t="shared" si="35"/>
        <v/>
      </c>
      <c r="G532" t="str">
        <f t="shared" si="37"/>
        <v/>
      </c>
      <c r="H532" s="209" t="str">
        <f t="shared" si="36"/>
        <v/>
      </c>
    </row>
    <row r="533" spans="1:9" s="210" customFormat="1">
      <c r="A533" s="208">
        <v>486</v>
      </c>
      <c r="B533" s="287">
        <v>43707</v>
      </c>
      <c r="C533" s="286">
        <v>25.552226657266647</v>
      </c>
      <c r="D533" s="286">
        <v>17.69576376333022</v>
      </c>
      <c r="E533" s="286">
        <f t="shared" si="34"/>
        <v>17.69576376333022</v>
      </c>
      <c r="F533" s="209" t="str">
        <f t="shared" si="35"/>
        <v/>
      </c>
      <c r="G533" t="str">
        <f t="shared" si="37"/>
        <v/>
      </c>
      <c r="H533" s="209" t="str">
        <f t="shared" si="36"/>
        <v/>
      </c>
    </row>
    <row r="534" spans="1:9" s="210" customFormat="1">
      <c r="A534" s="208">
        <v>487</v>
      </c>
      <c r="B534" s="287">
        <v>43708</v>
      </c>
      <c r="C534" s="286">
        <v>15.920048253264779</v>
      </c>
      <c r="D534" s="286">
        <v>17.69576376333022</v>
      </c>
      <c r="E534" s="286">
        <f t="shared" si="34"/>
        <v>15.920048253264779</v>
      </c>
      <c r="F534" s="209" t="str">
        <f t="shared" si="35"/>
        <v/>
      </c>
      <c r="G534" t="str">
        <f t="shared" si="37"/>
        <v/>
      </c>
      <c r="H534" s="209" t="str">
        <f t="shared" si="36"/>
        <v/>
      </c>
    </row>
    <row r="535" spans="1:9" s="210" customFormat="1">
      <c r="A535" s="208">
        <v>488</v>
      </c>
      <c r="B535" s="287">
        <v>43709</v>
      </c>
      <c r="C535" s="286">
        <v>1.0574971092657142</v>
      </c>
      <c r="D535" s="286">
        <v>22.281040209732421</v>
      </c>
      <c r="E535" s="286">
        <f t="shared" si="34"/>
        <v>1.0574971092657142</v>
      </c>
      <c r="F535" s="209">
        <f t="shared" si="35"/>
        <v>600</v>
      </c>
      <c r="G535" t="str">
        <f t="shared" si="37"/>
        <v/>
      </c>
      <c r="H535" s="209" t="str">
        <f t="shared" si="36"/>
        <v/>
      </c>
    </row>
    <row r="536" spans="1:9" s="210" customFormat="1">
      <c r="A536" s="208">
        <v>489</v>
      </c>
      <c r="B536" s="287">
        <v>43710</v>
      </c>
      <c r="C536" s="286">
        <v>6.8017746692666474</v>
      </c>
      <c r="D536" s="286">
        <v>22.281040209732421</v>
      </c>
      <c r="E536" s="286">
        <f t="shared" si="34"/>
        <v>6.8017746692666474</v>
      </c>
      <c r="F536" s="209" t="str">
        <f t="shared" si="35"/>
        <v/>
      </c>
      <c r="G536" t="str">
        <f t="shared" si="37"/>
        <v/>
      </c>
      <c r="H536" s="209" t="str">
        <f t="shared" si="36"/>
        <v/>
      </c>
    </row>
    <row r="537" spans="1:9" s="210" customFormat="1">
      <c r="A537" s="208">
        <v>490</v>
      </c>
      <c r="B537" s="287">
        <v>43711</v>
      </c>
      <c r="C537" s="286">
        <v>7.4549108792647818</v>
      </c>
      <c r="D537" s="286">
        <v>22.281040209732421</v>
      </c>
      <c r="E537" s="286">
        <f t="shared" si="34"/>
        <v>7.4549108792647818</v>
      </c>
      <c r="F537" s="209" t="str">
        <f t="shared" si="35"/>
        <v/>
      </c>
      <c r="G537" t="str">
        <f t="shared" si="37"/>
        <v/>
      </c>
      <c r="H537" s="209" t="str">
        <f t="shared" si="36"/>
        <v/>
      </c>
    </row>
    <row r="538" spans="1:9">
      <c r="A538" s="208">
        <v>491</v>
      </c>
      <c r="B538" s="287">
        <v>43712</v>
      </c>
      <c r="C538" s="286">
        <v>9.4749125041668165</v>
      </c>
      <c r="D538" s="286">
        <v>22.281040209732421</v>
      </c>
      <c r="E538" s="286">
        <f t="shared" si="34"/>
        <v>9.4749125041668165</v>
      </c>
      <c r="F538" s="209" t="str">
        <f t="shared" si="35"/>
        <v/>
      </c>
      <c r="G538" t="str">
        <f t="shared" si="37"/>
        <v/>
      </c>
      <c r="H538" s="209" t="str">
        <f t="shared" si="36"/>
        <v/>
      </c>
      <c r="I538" s="210"/>
    </row>
    <row r="539" spans="1:9">
      <c r="A539" s="208">
        <v>492</v>
      </c>
      <c r="B539" s="287">
        <v>43713</v>
      </c>
      <c r="C539" s="286">
        <v>7.5681810981686795</v>
      </c>
      <c r="D539" s="286">
        <v>22.281040209732421</v>
      </c>
      <c r="E539" s="286">
        <f t="shared" si="34"/>
        <v>7.5681810981686795</v>
      </c>
      <c r="F539" s="209" t="str">
        <f t="shared" si="35"/>
        <v/>
      </c>
      <c r="G539" t="str">
        <f t="shared" si="37"/>
        <v/>
      </c>
      <c r="H539" s="209" t="str">
        <f t="shared" si="36"/>
        <v/>
      </c>
      <c r="I539" s="210"/>
    </row>
    <row r="540" spans="1:9">
      <c r="A540" s="208">
        <v>493</v>
      </c>
      <c r="B540" s="287">
        <v>43714</v>
      </c>
      <c r="C540" s="286">
        <v>4.8948287881677501</v>
      </c>
      <c r="D540" s="286">
        <v>22.281040209732421</v>
      </c>
      <c r="E540" s="286">
        <f t="shared" si="34"/>
        <v>4.8948287881677501</v>
      </c>
      <c r="F540" s="209" t="str">
        <f t="shared" si="35"/>
        <v/>
      </c>
      <c r="G540" t="str">
        <f t="shared" si="37"/>
        <v/>
      </c>
      <c r="H540" s="209" t="str">
        <f t="shared" si="36"/>
        <v/>
      </c>
      <c r="I540" s="210"/>
    </row>
    <row r="541" spans="1:9">
      <c r="A541" s="208">
        <v>494</v>
      </c>
      <c r="B541" s="287">
        <v>43715</v>
      </c>
      <c r="C541" s="286">
        <v>8.5982141721677507</v>
      </c>
      <c r="D541" s="286">
        <v>22.281040209732421</v>
      </c>
      <c r="E541" s="286">
        <f t="shared" si="34"/>
        <v>8.5982141721677507</v>
      </c>
      <c r="F541" s="209" t="str">
        <f t="shared" si="35"/>
        <v/>
      </c>
      <c r="G541" t="str">
        <f t="shared" si="37"/>
        <v/>
      </c>
      <c r="H541" s="209" t="str">
        <f t="shared" si="36"/>
        <v/>
      </c>
      <c r="I541" s="210"/>
    </row>
    <row r="542" spans="1:9">
      <c r="A542" s="208">
        <v>495</v>
      </c>
      <c r="B542" s="287">
        <v>43716</v>
      </c>
      <c r="C542" s="286">
        <v>9.1360089501677511</v>
      </c>
      <c r="D542" s="286">
        <v>22.281040209732421</v>
      </c>
      <c r="E542" s="286">
        <f t="shared" si="34"/>
        <v>9.1360089501677511</v>
      </c>
      <c r="F542" s="209" t="str">
        <f t="shared" si="35"/>
        <v/>
      </c>
      <c r="G542" t="str">
        <f t="shared" si="37"/>
        <v/>
      </c>
      <c r="H542" s="209" t="str">
        <f t="shared" si="36"/>
        <v/>
      </c>
      <c r="I542" s="210"/>
    </row>
    <row r="543" spans="1:9">
      <c r="A543" s="208">
        <v>496</v>
      </c>
      <c r="B543" s="287">
        <v>43717</v>
      </c>
      <c r="C543" s="286">
        <v>19.102409328166818</v>
      </c>
      <c r="D543" s="286">
        <v>22.281040209732421</v>
      </c>
      <c r="E543" s="286">
        <f t="shared" si="34"/>
        <v>19.102409328166818</v>
      </c>
      <c r="F543" s="209" t="str">
        <f t="shared" si="35"/>
        <v/>
      </c>
      <c r="G543" t="str">
        <f t="shared" si="37"/>
        <v/>
      </c>
      <c r="H543" s="209" t="str">
        <f t="shared" si="36"/>
        <v/>
      </c>
      <c r="I543" s="210"/>
    </row>
    <row r="544" spans="1:9">
      <c r="A544" s="208">
        <v>497</v>
      </c>
      <c r="B544" s="287">
        <v>43718</v>
      </c>
      <c r="C544" s="286">
        <v>9.2524961541686785</v>
      </c>
      <c r="D544" s="286">
        <v>22.281040209732421</v>
      </c>
      <c r="E544" s="286">
        <f t="shared" si="34"/>
        <v>9.2524961541686785</v>
      </c>
      <c r="F544" s="209" t="str">
        <f t="shared" si="35"/>
        <v/>
      </c>
      <c r="G544" t="str">
        <f t="shared" si="37"/>
        <v/>
      </c>
      <c r="H544" s="209" t="str">
        <f t="shared" si="36"/>
        <v/>
      </c>
      <c r="I544" s="210"/>
    </row>
    <row r="545" spans="1:9">
      <c r="A545" s="208">
        <v>498</v>
      </c>
      <c r="B545" s="287">
        <v>43719</v>
      </c>
      <c r="C545" s="286">
        <v>17.113809906556309</v>
      </c>
      <c r="D545" s="286">
        <v>22.281040209732421</v>
      </c>
      <c r="E545" s="286">
        <f t="shared" si="34"/>
        <v>17.113809906556309</v>
      </c>
      <c r="F545" s="209" t="str">
        <f t="shared" si="35"/>
        <v/>
      </c>
      <c r="G545" t="str">
        <f t="shared" si="37"/>
        <v/>
      </c>
      <c r="H545" s="209" t="str">
        <f t="shared" si="36"/>
        <v/>
      </c>
      <c r="I545" s="210"/>
    </row>
    <row r="546" spans="1:9">
      <c r="A546" s="208">
        <v>499</v>
      </c>
      <c r="B546" s="287">
        <v>43720</v>
      </c>
      <c r="C546" s="286">
        <v>25.507597080556312</v>
      </c>
      <c r="D546" s="286">
        <v>22.281040209732421</v>
      </c>
      <c r="E546" s="286">
        <f t="shared" si="34"/>
        <v>22.281040209732421</v>
      </c>
      <c r="F546" s="209" t="str">
        <f t="shared" si="35"/>
        <v/>
      </c>
      <c r="G546" t="str">
        <f t="shared" si="37"/>
        <v/>
      </c>
      <c r="H546" s="209" t="str">
        <f t="shared" si="36"/>
        <v/>
      </c>
      <c r="I546" s="210"/>
    </row>
    <row r="547" spans="1:9">
      <c r="A547" s="208">
        <v>500</v>
      </c>
      <c r="B547" s="287">
        <v>43721</v>
      </c>
      <c r="C547" s="286">
        <v>20.034511860554449</v>
      </c>
      <c r="D547" s="286">
        <v>22.281040209732421</v>
      </c>
      <c r="E547" s="286">
        <f t="shared" si="34"/>
        <v>20.034511860554449</v>
      </c>
      <c r="F547" s="209" t="str">
        <f t="shared" si="35"/>
        <v/>
      </c>
      <c r="G547" t="str">
        <f t="shared" si="37"/>
        <v/>
      </c>
      <c r="H547" s="209" t="str">
        <f t="shared" si="36"/>
        <v/>
      </c>
      <c r="I547" s="210"/>
    </row>
    <row r="548" spans="1:9">
      <c r="A548" s="208">
        <v>501</v>
      </c>
      <c r="B548" s="287">
        <v>43722</v>
      </c>
      <c r="C548" s="286">
        <v>3.6371299425572396</v>
      </c>
      <c r="D548" s="286">
        <v>22.281040209732421</v>
      </c>
      <c r="E548" s="286">
        <f t="shared" si="34"/>
        <v>3.6371299425572396</v>
      </c>
      <c r="F548" s="209" t="str">
        <f t="shared" si="35"/>
        <v/>
      </c>
      <c r="G548" t="str">
        <f t="shared" si="37"/>
        <v/>
      </c>
      <c r="H548" s="209" t="str">
        <f t="shared" si="36"/>
        <v/>
      </c>
      <c r="I548" s="210"/>
    </row>
    <row r="549" spans="1:9">
      <c r="A549" s="208">
        <v>502</v>
      </c>
      <c r="B549" s="287">
        <v>43723</v>
      </c>
      <c r="C549" s="286">
        <v>2.6742494705553765</v>
      </c>
      <c r="D549" s="286">
        <v>22.281040209732421</v>
      </c>
      <c r="E549" s="286">
        <f t="shared" si="34"/>
        <v>2.6742494705553765</v>
      </c>
      <c r="F549" s="209" t="str">
        <f t="shared" si="35"/>
        <v/>
      </c>
      <c r="G549" t="str">
        <f t="shared" si="37"/>
        <v/>
      </c>
      <c r="H549" s="209" t="str">
        <f t="shared" si="36"/>
        <v>S</v>
      </c>
      <c r="I549" s="210">
        <f>IF(DAY(B549)=15,D549,"")</f>
        <v>22.281040209732421</v>
      </c>
    </row>
    <row r="550" spans="1:9">
      <c r="A550" s="208">
        <v>503</v>
      </c>
      <c r="B550" s="287">
        <v>43724</v>
      </c>
      <c r="C550" s="286">
        <v>40.739630954557242</v>
      </c>
      <c r="D550" s="286">
        <v>22.281040209732421</v>
      </c>
      <c r="E550" s="286">
        <f t="shared" si="34"/>
        <v>22.281040209732421</v>
      </c>
      <c r="F550" s="209" t="str">
        <f t="shared" si="35"/>
        <v/>
      </c>
      <c r="G550" t="str">
        <f t="shared" si="37"/>
        <v/>
      </c>
      <c r="H550" s="209" t="str">
        <f t="shared" si="36"/>
        <v/>
      </c>
      <c r="I550" s="210"/>
    </row>
    <row r="551" spans="1:9">
      <c r="A551" s="208">
        <v>504</v>
      </c>
      <c r="B551" s="287">
        <v>43725</v>
      </c>
      <c r="C551" s="286">
        <v>39.242641318555378</v>
      </c>
      <c r="D551" s="286">
        <v>22.281040209732421</v>
      </c>
      <c r="E551" s="286">
        <f t="shared" si="34"/>
        <v>22.281040209732421</v>
      </c>
      <c r="F551" s="209" t="str">
        <f t="shared" si="35"/>
        <v/>
      </c>
      <c r="G551" t="str">
        <f t="shared" si="37"/>
        <v/>
      </c>
      <c r="H551" s="209" t="str">
        <f t="shared" si="36"/>
        <v/>
      </c>
      <c r="I551" s="210"/>
    </row>
    <row r="552" spans="1:9">
      <c r="A552" s="208">
        <v>505</v>
      </c>
      <c r="B552" s="287">
        <v>43726</v>
      </c>
      <c r="C552" s="286">
        <v>23.118648947825168</v>
      </c>
      <c r="D552" s="286">
        <v>22.281040209732421</v>
      </c>
      <c r="E552" s="286">
        <f t="shared" si="34"/>
        <v>22.281040209732421</v>
      </c>
      <c r="F552" s="209" t="str">
        <f t="shared" si="35"/>
        <v/>
      </c>
      <c r="G552" t="str">
        <f t="shared" si="37"/>
        <v/>
      </c>
      <c r="H552" s="209" t="str">
        <f t="shared" si="36"/>
        <v/>
      </c>
      <c r="I552" s="210"/>
    </row>
    <row r="553" spans="1:9">
      <c r="A553" s="208">
        <v>506</v>
      </c>
      <c r="B553" s="287">
        <v>43727</v>
      </c>
      <c r="C553" s="286">
        <v>27.61844785182517</v>
      </c>
      <c r="D553" s="286">
        <v>22.281040209732421</v>
      </c>
      <c r="E553" s="286">
        <f t="shared" si="34"/>
        <v>22.281040209732421</v>
      </c>
      <c r="F553" s="209" t="str">
        <f t="shared" si="35"/>
        <v/>
      </c>
      <c r="G553" t="str">
        <f t="shared" si="37"/>
        <v/>
      </c>
      <c r="H553" s="209" t="str">
        <f t="shared" si="36"/>
        <v/>
      </c>
      <c r="I553" s="210"/>
    </row>
    <row r="554" spans="1:9" s="210" customFormat="1">
      <c r="A554" s="208">
        <v>507</v>
      </c>
      <c r="B554" s="287">
        <v>43728</v>
      </c>
      <c r="C554" s="286">
        <v>6.5242940318261029</v>
      </c>
      <c r="D554" s="286">
        <v>22.281040209732421</v>
      </c>
      <c r="E554" s="286">
        <f t="shared" si="34"/>
        <v>6.5242940318261029</v>
      </c>
      <c r="F554" s="209" t="str">
        <f t="shared" si="35"/>
        <v/>
      </c>
      <c r="G554" t="str">
        <f t="shared" si="37"/>
        <v/>
      </c>
      <c r="H554" s="209" t="str">
        <f t="shared" si="36"/>
        <v/>
      </c>
    </row>
    <row r="555" spans="1:9" s="210" customFormat="1">
      <c r="A555" s="208">
        <v>508</v>
      </c>
      <c r="B555" s="287">
        <v>43729</v>
      </c>
      <c r="C555" s="286">
        <v>5.9345660678251697</v>
      </c>
      <c r="D555" s="286">
        <v>22.281040209732421</v>
      </c>
      <c r="E555" s="286">
        <f t="shared" si="34"/>
        <v>5.9345660678251697</v>
      </c>
      <c r="F555" s="209" t="str">
        <f t="shared" si="35"/>
        <v/>
      </c>
      <c r="G555" t="str">
        <f t="shared" si="37"/>
        <v/>
      </c>
      <c r="H555" s="209" t="str">
        <f t="shared" si="36"/>
        <v/>
      </c>
    </row>
    <row r="556" spans="1:9" s="210" customFormat="1">
      <c r="A556" s="208">
        <v>509</v>
      </c>
      <c r="B556" s="287">
        <v>43730</v>
      </c>
      <c r="C556" s="286">
        <v>2.0039890278251695</v>
      </c>
      <c r="D556" s="286">
        <v>22.281040209732421</v>
      </c>
      <c r="E556" s="286">
        <f t="shared" si="34"/>
        <v>2.0039890278251695</v>
      </c>
      <c r="F556" s="209" t="str">
        <f t="shared" si="35"/>
        <v/>
      </c>
      <c r="G556" t="str">
        <f t="shared" si="37"/>
        <v/>
      </c>
      <c r="H556" s="209" t="str">
        <f t="shared" si="36"/>
        <v/>
      </c>
    </row>
    <row r="557" spans="1:9" s="210" customFormat="1">
      <c r="A557" s="208">
        <v>510</v>
      </c>
      <c r="B557" s="287">
        <v>43731</v>
      </c>
      <c r="C557" s="286">
        <v>10.812123067824235</v>
      </c>
      <c r="D557" s="286">
        <v>22.281040209732421</v>
      </c>
      <c r="E557" s="286">
        <f t="shared" si="34"/>
        <v>10.812123067824235</v>
      </c>
      <c r="F557" s="209" t="str">
        <f t="shared" si="35"/>
        <v/>
      </c>
      <c r="G557" t="str">
        <f t="shared" si="37"/>
        <v/>
      </c>
      <c r="H557" s="209" t="str">
        <f t="shared" si="36"/>
        <v/>
      </c>
    </row>
    <row r="558" spans="1:9" s="210" customFormat="1">
      <c r="A558" s="208">
        <v>511</v>
      </c>
      <c r="B558" s="287">
        <v>43732</v>
      </c>
      <c r="C558" s="286">
        <v>6.8628073918270314</v>
      </c>
      <c r="D558" s="286">
        <v>22.281040209732421</v>
      </c>
      <c r="E558" s="286">
        <f t="shared" si="34"/>
        <v>6.8628073918270314</v>
      </c>
      <c r="F558" s="209" t="str">
        <f t="shared" si="35"/>
        <v/>
      </c>
      <c r="G558" t="str">
        <f t="shared" si="37"/>
        <v/>
      </c>
      <c r="H558" s="209" t="str">
        <f t="shared" si="36"/>
        <v/>
      </c>
    </row>
    <row r="559" spans="1:9" s="210" customFormat="1">
      <c r="A559" s="208">
        <v>512</v>
      </c>
      <c r="B559" s="287">
        <v>43733</v>
      </c>
      <c r="C559" s="286">
        <v>21.66226604055921</v>
      </c>
      <c r="D559" s="286">
        <v>22.281040209732421</v>
      </c>
      <c r="E559" s="286">
        <f t="shared" ref="E559:E622" si="38">IF(C559&lt;D559,C559,D559)</f>
        <v>21.66226604055921</v>
      </c>
      <c r="F559" s="209" t="str">
        <f t="shared" ref="F559:F622" si="39">IF(DAY(B559)=1,600,"")</f>
        <v/>
      </c>
      <c r="G559" t="str">
        <f t="shared" si="37"/>
        <v/>
      </c>
      <c r="H559" s="209" t="str">
        <f t="shared" ref="H559:H622" si="40">IF(DAY(B559)=15,IF(MONTH(B559)=1,"E",IF(MONTH(B559)=2,"F",IF(MONTH(B559)=3,"M",IF(MONTH(B559)=4,"A",IF(MONTH(B559)=5,"M",IF(MONTH(B559)=6,"J",IF(MONTH(B559)=7,"J",IF(MONTH(B559)=8,"A",IF(MONTH(B559)=9,"S",IF(MONTH(B559)=10,"O",IF(MONTH(B559)=11,"N",IF(MONTH(B559)=12,"D","")))))))))))),"")</f>
        <v/>
      </c>
    </row>
    <row r="560" spans="1:9" s="210" customFormat="1">
      <c r="A560" s="208">
        <v>513</v>
      </c>
      <c r="B560" s="287">
        <v>43734</v>
      </c>
      <c r="C560" s="286">
        <v>22.57161161256014</v>
      </c>
      <c r="D560" s="286">
        <v>22.281040209732421</v>
      </c>
      <c r="E560" s="286">
        <f t="shared" si="38"/>
        <v>22.281040209732421</v>
      </c>
      <c r="F560" s="209" t="str">
        <f t="shared" si="39"/>
        <v/>
      </c>
      <c r="G560" t="str">
        <f t="shared" si="37"/>
        <v/>
      </c>
      <c r="H560" s="209" t="str">
        <f t="shared" si="40"/>
        <v/>
      </c>
    </row>
    <row r="561" spans="1:9" s="210" customFormat="1">
      <c r="A561" s="208">
        <v>514</v>
      </c>
      <c r="B561" s="287">
        <v>43735</v>
      </c>
      <c r="C561" s="286">
        <v>19.632589916559212</v>
      </c>
      <c r="D561" s="286">
        <v>22.281040209732421</v>
      </c>
      <c r="E561" s="286">
        <f t="shared" si="38"/>
        <v>19.632589916559212</v>
      </c>
      <c r="F561" s="209" t="str">
        <f t="shared" si="39"/>
        <v/>
      </c>
      <c r="G561" t="str">
        <f t="shared" ref="G561:G624" si="41">IF(MONTH(B561)=1,IF(DAY(B561)=1,YEAR(B561),""),"")</f>
        <v/>
      </c>
      <c r="H561" s="209" t="str">
        <f t="shared" si="40"/>
        <v/>
      </c>
    </row>
    <row r="562" spans="1:9" s="210" customFormat="1">
      <c r="A562" s="208">
        <v>515</v>
      </c>
      <c r="B562" s="287">
        <v>43736</v>
      </c>
      <c r="C562" s="286">
        <v>13.274553664561074</v>
      </c>
      <c r="D562" s="286">
        <v>22.281040209732421</v>
      </c>
      <c r="E562" s="286">
        <f t="shared" si="38"/>
        <v>13.274553664561074</v>
      </c>
      <c r="F562" s="209" t="str">
        <f t="shared" si="39"/>
        <v/>
      </c>
      <c r="G562" t="str">
        <f t="shared" si="41"/>
        <v/>
      </c>
      <c r="H562" s="209" t="str">
        <f t="shared" si="40"/>
        <v/>
      </c>
    </row>
    <row r="563" spans="1:9" s="210" customFormat="1">
      <c r="A563" s="208">
        <v>516</v>
      </c>
      <c r="B563" s="287">
        <v>43737</v>
      </c>
      <c r="C563" s="286">
        <v>11.291133864560143</v>
      </c>
      <c r="D563" s="286">
        <v>22.281040209732421</v>
      </c>
      <c r="E563" s="286">
        <f t="shared" si="38"/>
        <v>11.291133864560143</v>
      </c>
      <c r="F563" s="209" t="str">
        <f t="shared" si="39"/>
        <v/>
      </c>
      <c r="G563" t="str">
        <f t="shared" si="41"/>
        <v/>
      </c>
      <c r="H563" s="209" t="str">
        <f t="shared" si="40"/>
        <v/>
      </c>
    </row>
    <row r="564" spans="1:9" s="210" customFormat="1">
      <c r="A564" s="208">
        <v>517</v>
      </c>
      <c r="B564" s="287">
        <v>43738</v>
      </c>
      <c r="C564" s="286">
        <v>24.859265244560142</v>
      </c>
      <c r="D564" s="286">
        <v>22.281040209732421</v>
      </c>
      <c r="E564" s="286">
        <f t="shared" si="38"/>
        <v>22.281040209732421</v>
      </c>
      <c r="F564" s="209" t="str">
        <f t="shared" si="39"/>
        <v/>
      </c>
      <c r="G564" t="str">
        <f t="shared" si="41"/>
        <v/>
      </c>
      <c r="H564" s="209" t="str">
        <f t="shared" si="40"/>
        <v/>
      </c>
    </row>
    <row r="565" spans="1:9" s="210" customFormat="1">
      <c r="A565" s="208">
        <v>518</v>
      </c>
      <c r="B565" s="287">
        <v>43739</v>
      </c>
      <c r="C565" s="286">
        <v>14.781061360559208</v>
      </c>
      <c r="D565" s="286">
        <v>44.550149357058011</v>
      </c>
      <c r="E565" s="286">
        <f t="shared" si="38"/>
        <v>14.781061360559208</v>
      </c>
      <c r="F565" s="209">
        <f t="shared" si="39"/>
        <v>600</v>
      </c>
      <c r="G565" t="str">
        <f t="shared" si="41"/>
        <v/>
      </c>
      <c r="H565" s="209" t="str">
        <f t="shared" si="40"/>
        <v/>
      </c>
    </row>
    <row r="566" spans="1:9" s="210" customFormat="1">
      <c r="A566" s="208">
        <v>519</v>
      </c>
      <c r="B566" s="287">
        <v>43740</v>
      </c>
      <c r="C566" s="286">
        <v>6.2565393393767081</v>
      </c>
      <c r="D566" s="286">
        <v>44.550149357058011</v>
      </c>
      <c r="E566" s="286">
        <f t="shared" si="38"/>
        <v>6.2565393393767081</v>
      </c>
      <c r="F566" s="209" t="str">
        <f t="shared" si="39"/>
        <v/>
      </c>
      <c r="G566" t="str">
        <f t="shared" si="41"/>
        <v/>
      </c>
      <c r="H566" s="209" t="str">
        <f t="shared" si="40"/>
        <v/>
      </c>
    </row>
    <row r="567" spans="1:9" s="210" customFormat="1">
      <c r="A567" s="208">
        <v>520</v>
      </c>
      <c r="B567" s="287">
        <v>43741</v>
      </c>
      <c r="C567" s="286">
        <v>10.3045557753795</v>
      </c>
      <c r="D567" s="286">
        <v>44.550149357058011</v>
      </c>
      <c r="E567" s="286">
        <f t="shared" si="38"/>
        <v>10.3045557753795</v>
      </c>
      <c r="F567" s="209" t="str">
        <f t="shared" si="39"/>
        <v/>
      </c>
      <c r="G567" t="str">
        <f t="shared" si="41"/>
        <v/>
      </c>
      <c r="H567" s="209" t="str">
        <f t="shared" si="40"/>
        <v/>
      </c>
    </row>
    <row r="568" spans="1:9" s="210" customFormat="1">
      <c r="A568" s="208">
        <v>521</v>
      </c>
      <c r="B568" s="287">
        <v>43742</v>
      </c>
      <c r="C568" s="286">
        <v>15.241644839375775</v>
      </c>
      <c r="D568" s="286">
        <v>44.550149357058011</v>
      </c>
      <c r="E568" s="286">
        <f t="shared" si="38"/>
        <v>15.241644839375775</v>
      </c>
      <c r="F568" s="209" t="str">
        <f t="shared" si="39"/>
        <v/>
      </c>
      <c r="G568" t="str">
        <f t="shared" si="41"/>
        <v/>
      </c>
      <c r="H568" s="209" t="str">
        <f t="shared" si="40"/>
        <v/>
      </c>
    </row>
    <row r="569" spans="1:9" s="210" customFormat="1">
      <c r="A569" s="208">
        <v>522</v>
      </c>
      <c r="B569" s="287">
        <v>43743</v>
      </c>
      <c r="C569" s="286">
        <v>2.7889515433776397</v>
      </c>
      <c r="D569" s="286">
        <v>44.550149357058011</v>
      </c>
      <c r="E569" s="286">
        <f t="shared" si="38"/>
        <v>2.7889515433776397</v>
      </c>
      <c r="F569" s="209" t="str">
        <f t="shared" si="39"/>
        <v/>
      </c>
      <c r="G569" t="str">
        <f t="shared" si="41"/>
        <v/>
      </c>
      <c r="H569" s="209" t="str">
        <f t="shared" si="40"/>
        <v/>
      </c>
    </row>
    <row r="570" spans="1:9">
      <c r="A570" s="208">
        <v>523</v>
      </c>
      <c r="B570" s="287">
        <v>43744</v>
      </c>
      <c r="C570" s="286">
        <v>3.2068728873776382</v>
      </c>
      <c r="D570" s="286">
        <v>44.550149357058011</v>
      </c>
      <c r="E570" s="286">
        <f t="shared" si="38"/>
        <v>3.2068728873776382</v>
      </c>
      <c r="F570" s="209" t="str">
        <f t="shared" si="39"/>
        <v/>
      </c>
      <c r="G570" t="str">
        <f t="shared" si="41"/>
        <v/>
      </c>
      <c r="H570" s="209" t="str">
        <f t="shared" si="40"/>
        <v/>
      </c>
      <c r="I570" s="210"/>
    </row>
    <row r="571" spans="1:9">
      <c r="A571" s="208">
        <v>524</v>
      </c>
      <c r="B571" s="287">
        <v>43745</v>
      </c>
      <c r="C571" s="286">
        <v>9.1855651673767067</v>
      </c>
      <c r="D571" s="286">
        <v>44.550149357058011</v>
      </c>
      <c r="E571" s="286">
        <f t="shared" si="38"/>
        <v>9.1855651673767067</v>
      </c>
      <c r="F571" s="209" t="str">
        <f t="shared" si="39"/>
        <v/>
      </c>
      <c r="G571" t="str">
        <f t="shared" si="41"/>
        <v/>
      </c>
      <c r="H571" s="209" t="str">
        <f t="shared" si="40"/>
        <v/>
      </c>
      <c r="I571" s="210"/>
    </row>
    <row r="572" spans="1:9">
      <c r="A572" s="208">
        <v>525</v>
      </c>
      <c r="B572" s="287">
        <v>43746</v>
      </c>
      <c r="C572" s="286">
        <v>11.677231503377639</v>
      </c>
      <c r="D572" s="286">
        <v>44.550149357058011</v>
      </c>
      <c r="E572" s="286">
        <f t="shared" si="38"/>
        <v>11.677231503377639</v>
      </c>
      <c r="F572" s="209" t="str">
        <f t="shared" si="39"/>
        <v/>
      </c>
      <c r="G572" t="str">
        <f t="shared" si="41"/>
        <v/>
      </c>
      <c r="H572" s="209" t="str">
        <f t="shared" si="40"/>
        <v/>
      </c>
      <c r="I572" s="210"/>
    </row>
    <row r="573" spans="1:9">
      <c r="A573" s="208">
        <v>526</v>
      </c>
      <c r="B573" s="287">
        <v>43747</v>
      </c>
      <c r="C573" s="286">
        <v>10.996567968998283</v>
      </c>
      <c r="D573" s="286">
        <v>44.550149357058011</v>
      </c>
      <c r="E573" s="286">
        <f t="shared" si="38"/>
        <v>10.996567968998283</v>
      </c>
      <c r="F573" s="209" t="str">
        <f t="shared" si="39"/>
        <v/>
      </c>
      <c r="G573" t="str">
        <f t="shared" si="41"/>
        <v/>
      </c>
      <c r="H573" s="209" t="str">
        <f t="shared" si="40"/>
        <v/>
      </c>
      <c r="I573" s="210"/>
    </row>
    <row r="574" spans="1:9">
      <c r="A574" s="208">
        <v>527</v>
      </c>
      <c r="B574" s="287">
        <v>43748</v>
      </c>
      <c r="C574" s="286">
        <v>12.459002417001077</v>
      </c>
      <c r="D574" s="286">
        <v>44.550149357058011</v>
      </c>
      <c r="E574" s="286">
        <f t="shared" si="38"/>
        <v>12.459002417001077</v>
      </c>
      <c r="F574" s="209" t="str">
        <f t="shared" si="39"/>
        <v/>
      </c>
      <c r="G574" t="str">
        <f t="shared" si="41"/>
        <v/>
      </c>
      <c r="H574" s="209" t="str">
        <f t="shared" si="40"/>
        <v/>
      </c>
      <c r="I574" s="210"/>
    </row>
    <row r="575" spans="1:9">
      <c r="A575" s="208">
        <v>528</v>
      </c>
      <c r="B575" s="287">
        <v>43749</v>
      </c>
      <c r="C575" s="286">
        <v>8.7930956969982841</v>
      </c>
      <c r="D575" s="286">
        <v>44.550149357058011</v>
      </c>
      <c r="E575" s="286">
        <f t="shared" si="38"/>
        <v>8.7930956969982841</v>
      </c>
      <c r="F575" s="209" t="str">
        <f t="shared" si="39"/>
        <v/>
      </c>
      <c r="G575" t="str">
        <f t="shared" si="41"/>
        <v/>
      </c>
      <c r="H575" s="209" t="str">
        <f t="shared" si="40"/>
        <v/>
      </c>
      <c r="I575" s="210"/>
    </row>
    <row r="576" spans="1:9">
      <c r="A576" s="208">
        <v>529</v>
      </c>
      <c r="B576" s="287">
        <v>43750</v>
      </c>
      <c r="C576" s="286">
        <v>2.3732397330001476</v>
      </c>
      <c r="D576" s="286">
        <v>44.550149357058011</v>
      </c>
      <c r="E576" s="286">
        <f t="shared" si="38"/>
        <v>2.3732397330001476</v>
      </c>
      <c r="F576" s="209" t="str">
        <f t="shared" si="39"/>
        <v/>
      </c>
      <c r="G576" t="str">
        <f t="shared" si="41"/>
        <v/>
      </c>
      <c r="H576" s="209" t="str">
        <f t="shared" si="40"/>
        <v/>
      </c>
      <c r="I576" s="210"/>
    </row>
    <row r="577" spans="1:9">
      <c r="A577" s="208">
        <v>530</v>
      </c>
      <c r="B577" s="287">
        <v>43751</v>
      </c>
      <c r="C577" s="286">
        <v>1.316133279000147</v>
      </c>
      <c r="D577" s="286">
        <v>44.550149357058011</v>
      </c>
      <c r="E577" s="286">
        <f t="shared" si="38"/>
        <v>1.316133279000147</v>
      </c>
      <c r="F577" s="209" t="str">
        <f t="shared" si="39"/>
        <v/>
      </c>
      <c r="G577" t="str">
        <f t="shared" si="41"/>
        <v/>
      </c>
      <c r="H577" s="209" t="str">
        <f t="shared" si="40"/>
        <v/>
      </c>
      <c r="I577" s="210"/>
    </row>
    <row r="578" spans="1:9">
      <c r="A578" s="208">
        <v>531</v>
      </c>
      <c r="B578" s="287">
        <v>43752</v>
      </c>
      <c r="C578" s="286">
        <v>4.5086452089992166</v>
      </c>
      <c r="D578" s="286">
        <v>44.550149357058011</v>
      </c>
      <c r="E578" s="286">
        <f t="shared" si="38"/>
        <v>4.5086452089992166</v>
      </c>
      <c r="F578" s="209" t="str">
        <f t="shared" si="39"/>
        <v/>
      </c>
      <c r="G578" t="str">
        <f t="shared" si="41"/>
        <v/>
      </c>
      <c r="H578" s="209" t="str">
        <f t="shared" si="40"/>
        <v/>
      </c>
      <c r="I578" s="210"/>
    </row>
    <row r="579" spans="1:9">
      <c r="A579" s="208">
        <v>532</v>
      </c>
      <c r="B579" s="287">
        <v>43753</v>
      </c>
      <c r="C579" s="286">
        <v>9.1268459910001472</v>
      </c>
      <c r="D579" s="286">
        <v>44.550149357058011</v>
      </c>
      <c r="E579" s="286">
        <f t="shared" si="38"/>
        <v>9.1268459910001472</v>
      </c>
      <c r="F579" s="209" t="str">
        <f t="shared" si="39"/>
        <v/>
      </c>
      <c r="G579" t="str">
        <f t="shared" si="41"/>
        <v/>
      </c>
      <c r="H579" s="209"/>
      <c r="I579" s="210"/>
    </row>
    <row r="580" spans="1:9">
      <c r="A580" s="208">
        <v>533</v>
      </c>
      <c r="B580" s="287">
        <v>43754</v>
      </c>
      <c r="C580" s="286">
        <v>35.163272275212989</v>
      </c>
      <c r="D580" s="286">
        <v>44.550149357058011</v>
      </c>
      <c r="E580" s="286">
        <f t="shared" si="38"/>
        <v>35.163272275212989</v>
      </c>
      <c r="F580" s="209" t="str">
        <f t="shared" si="39"/>
        <v/>
      </c>
      <c r="G580" t="str">
        <f t="shared" si="41"/>
        <v/>
      </c>
      <c r="H580" s="209" t="str">
        <f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>O</v>
      </c>
      <c r="I580" s="210">
        <f>IF(DAY(B579)=15,D579,"")</f>
        <v>44.550149357058011</v>
      </c>
    </row>
    <row r="581" spans="1:9">
      <c r="A581" s="208">
        <v>534</v>
      </c>
      <c r="B581" s="287">
        <v>43755</v>
      </c>
      <c r="C581" s="286">
        <v>45.962849463213928</v>
      </c>
      <c r="D581" s="286">
        <v>44.550149357058011</v>
      </c>
      <c r="E581" s="286">
        <f t="shared" si="38"/>
        <v>44.550149357058011</v>
      </c>
      <c r="F581" s="209" t="str">
        <f t="shared" si="39"/>
        <v/>
      </c>
      <c r="G581" t="str">
        <f t="shared" si="41"/>
        <v/>
      </c>
      <c r="H581" s="209" t="str">
        <f t="shared" si="40"/>
        <v/>
      </c>
      <c r="I581" s="210"/>
    </row>
    <row r="582" spans="1:9">
      <c r="A582" s="208">
        <v>535</v>
      </c>
      <c r="B582" s="287">
        <v>43756</v>
      </c>
      <c r="C582" s="286">
        <v>44.609275749213928</v>
      </c>
      <c r="D582" s="286">
        <v>44.550149357058011</v>
      </c>
      <c r="E582" s="286">
        <f t="shared" si="38"/>
        <v>44.550149357058011</v>
      </c>
      <c r="F582" s="209" t="str">
        <f t="shared" si="39"/>
        <v/>
      </c>
      <c r="G582" t="str">
        <f t="shared" si="41"/>
        <v/>
      </c>
      <c r="H582" s="209" t="str">
        <f t="shared" si="40"/>
        <v/>
      </c>
      <c r="I582" s="210"/>
    </row>
    <row r="583" spans="1:9">
      <c r="A583" s="208">
        <v>536</v>
      </c>
      <c r="B583" s="287">
        <v>43757</v>
      </c>
      <c r="C583" s="286">
        <v>37.402150681213925</v>
      </c>
      <c r="D583" s="286">
        <v>44.550149357058011</v>
      </c>
      <c r="E583" s="286">
        <f t="shared" si="38"/>
        <v>37.402150681213925</v>
      </c>
      <c r="F583" s="209" t="str">
        <f t="shared" si="39"/>
        <v/>
      </c>
      <c r="G583" t="str">
        <f t="shared" si="41"/>
        <v/>
      </c>
      <c r="H583" s="209" t="str">
        <f t="shared" si="40"/>
        <v/>
      </c>
      <c r="I583" s="210"/>
    </row>
    <row r="584" spans="1:9">
      <c r="A584" s="208">
        <v>537</v>
      </c>
      <c r="B584" s="287">
        <v>43758</v>
      </c>
      <c r="C584" s="286">
        <v>48.838777803214853</v>
      </c>
      <c r="D584" s="286">
        <v>44.550149357058011</v>
      </c>
      <c r="E584" s="286">
        <f t="shared" si="38"/>
        <v>44.550149357058011</v>
      </c>
      <c r="F584" s="209" t="str">
        <f t="shared" si="39"/>
        <v/>
      </c>
      <c r="G584" t="str">
        <f t="shared" si="41"/>
        <v/>
      </c>
      <c r="H584" s="209" t="str">
        <f t="shared" si="40"/>
        <v/>
      </c>
      <c r="I584" s="210"/>
    </row>
    <row r="585" spans="1:9">
      <c r="A585" s="208">
        <v>538</v>
      </c>
      <c r="B585" s="287">
        <v>43759</v>
      </c>
      <c r="C585" s="286">
        <v>71.58681603721206</v>
      </c>
      <c r="D585" s="286">
        <v>44.550149357058011</v>
      </c>
      <c r="E585" s="286">
        <f t="shared" si="38"/>
        <v>44.550149357058011</v>
      </c>
      <c r="F585" s="209" t="str">
        <f t="shared" si="39"/>
        <v/>
      </c>
      <c r="G585" t="str">
        <f t="shared" si="41"/>
        <v/>
      </c>
      <c r="H585" s="209" t="str">
        <f t="shared" si="40"/>
        <v/>
      </c>
      <c r="I585" s="210"/>
    </row>
    <row r="586" spans="1:9" s="210" customFormat="1">
      <c r="A586" s="208">
        <v>539</v>
      </c>
      <c r="B586" s="287">
        <v>43760</v>
      </c>
      <c r="C586" s="286">
        <v>67.130447513212999</v>
      </c>
      <c r="D586" s="286">
        <v>44.550149357058011</v>
      </c>
      <c r="E586" s="286">
        <f t="shared" si="38"/>
        <v>44.550149357058011</v>
      </c>
      <c r="F586" s="209" t="str">
        <f t="shared" si="39"/>
        <v/>
      </c>
      <c r="G586" t="str">
        <f t="shared" si="41"/>
        <v/>
      </c>
      <c r="H586" s="209" t="str">
        <f t="shared" si="40"/>
        <v/>
      </c>
    </row>
    <row r="587" spans="1:9" s="210" customFormat="1">
      <c r="A587" s="208">
        <v>540</v>
      </c>
      <c r="B587" s="287">
        <v>43761</v>
      </c>
      <c r="C587" s="286">
        <v>69.624279461879198</v>
      </c>
      <c r="D587" s="286">
        <v>44.550149357058011</v>
      </c>
      <c r="E587" s="286">
        <f t="shared" si="38"/>
        <v>44.550149357058011</v>
      </c>
      <c r="F587" s="209" t="str">
        <f t="shared" si="39"/>
        <v/>
      </c>
      <c r="G587" t="str">
        <f t="shared" si="41"/>
        <v/>
      </c>
      <c r="H587" s="209" t="str">
        <f t="shared" si="40"/>
        <v/>
      </c>
    </row>
    <row r="588" spans="1:9" s="210" customFormat="1">
      <c r="A588" s="208">
        <v>541</v>
      </c>
      <c r="B588" s="287">
        <v>43762</v>
      </c>
      <c r="C588" s="286">
        <v>65.795393141877341</v>
      </c>
      <c r="D588" s="286">
        <v>44.550149357058011</v>
      </c>
      <c r="E588" s="286">
        <f t="shared" si="38"/>
        <v>44.550149357058011</v>
      </c>
      <c r="F588" s="209" t="str">
        <f t="shared" si="39"/>
        <v/>
      </c>
      <c r="G588" t="str">
        <f t="shared" si="41"/>
        <v/>
      </c>
      <c r="H588" s="209" t="str">
        <f t="shared" si="40"/>
        <v/>
      </c>
    </row>
    <row r="589" spans="1:9" s="210" customFormat="1">
      <c r="A589" s="208">
        <v>542</v>
      </c>
      <c r="B589" s="287">
        <v>43763</v>
      </c>
      <c r="C589" s="286">
        <v>59.146039661877346</v>
      </c>
      <c r="D589" s="286">
        <v>44.550149357058011</v>
      </c>
      <c r="E589" s="286">
        <f t="shared" si="38"/>
        <v>44.550149357058011</v>
      </c>
      <c r="F589" s="209" t="str">
        <f t="shared" si="39"/>
        <v/>
      </c>
      <c r="G589" t="str">
        <f t="shared" si="41"/>
        <v/>
      </c>
      <c r="H589" s="209" t="str">
        <f t="shared" si="40"/>
        <v/>
      </c>
    </row>
    <row r="590" spans="1:9" s="210" customFormat="1">
      <c r="A590" s="208">
        <v>543</v>
      </c>
      <c r="B590" s="287">
        <v>43764</v>
      </c>
      <c r="C590" s="286">
        <v>50.330193125876413</v>
      </c>
      <c r="D590" s="286">
        <v>44.550149357058011</v>
      </c>
      <c r="E590" s="286">
        <f t="shared" si="38"/>
        <v>44.550149357058011</v>
      </c>
      <c r="F590" s="209" t="str">
        <f t="shared" si="39"/>
        <v/>
      </c>
      <c r="G590" t="str">
        <f t="shared" si="41"/>
        <v/>
      </c>
      <c r="H590" s="209" t="str">
        <f t="shared" si="40"/>
        <v/>
      </c>
    </row>
    <row r="591" spans="1:9" s="210" customFormat="1">
      <c r="A591" s="208">
        <v>544</v>
      </c>
      <c r="B591" s="287">
        <v>43765</v>
      </c>
      <c r="C591" s="286">
        <v>53.567178997879211</v>
      </c>
      <c r="D591" s="286">
        <v>44.550149357058011</v>
      </c>
      <c r="E591" s="286">
        <f t="shared" si="38"/>
        <v>44.550149357058011</v>
      </c>
      <c r="F591" s="209" t="str">
        <f t="shared" si="39"/>
        <v/>
      </c>
      <c r="G591" t="str">
        <f t="shared" si="41"/>
        <v/>
      </c>
      <c r="H591" s="209" t="str">
        <f t="shared" si="40"/>
        <v/>
      </c>
    </row>
    <row r="592" spans="1:9" s="210" customFormat="1">
      <c r="A592" s="208">
        <v>545</v>
      </c>
      <c r="B592" s="287">
        <v>43766</v>
      </c>
      <c r="C592" s="286">
        <v>64.463528269877344</v>
      </c>
      <c r="D592" s="286">
        <v>44.550149357058011</v>
      </c>
      <c r="E592" s="286">
        <f t="shared" si="38"/>
        <v>44.550149357058011</v>
      </c>
      <c r="F592" s="209" t="str">
        <f t="shared" si="39"/>
        <v/>
      </c>
      <c r="G592" t="str">
        <f t="shared" si="41"/>
        <v/>
      </c>
      <c r="H592" s="209" t="str">
        <f t="shared" si="40"/>
        <v/>
      </c>
    </row>
    <row r="593" spans="1:9" s="210" customFormat="1">
      <c r="A593" s="208">
        <v>546</v>
      </c>
      <c r="B593" s="287">
        <v>43767</v>
      </c>
      <c r="C593" s="286">
        <v>70.271443819877348</v>
      </c>
      <c r="D593" s="286">
        <v>44.550149357058011</v>
      </c>
      <c r="E593" s="286">
        <f t="shared" si="38"/>
        <v>44.550149357058011</v>
      </c>
      <c r="F593" s="209" t="str">
        <f t="shared" si="39"/>
        <v/>
      </c>
      <c r="G593" t="str">
        <f t="shared" si="41"/>
        <v/>
      </c>
      <c r="H593" s="209" t="str">
        <f t="shared" si="40"/>
        <v/>
      </c>
    </row>
    <row r="594" spans="1:9" s="210" customFormat="1">
      <c r="A594" s="208">
        <v>547</v>
      </c>
      <c r="B594" s="287">
        <v>43768</v>
      </c>
      <c r="C594" s="286">
        <v>57.926969861749711</v>
      </c>
      <c r="D594" s="286">
        <v>44.550149357058011</v>
      </c>
      <c r="E594" s="286">
        <f t="shared" si="38"/>
        <v>44.550149357058011</v>
      </c>
      <c r="F594" s="209" t="str">
        <f t="shared" si="39"/>
        <v/>
      </c>
      <c r="G594" t="str">
        <f t="shared" si="41"/>
        <v/>
      </c>
      <c r="H594" s="209" t="str">
        <f t="shared" si="40"/>
        <v/>
      </c>
    </row>
    <row r="595" spans="1:9" s="210" customFormat="1">
      <c r="A595" s="208">
        <v>548</v>
      </c>
      <c r="B595" s="287">
        <v>43769</v>
      </c>
      <c r="C595" s="286">
        <v>48.899821057750643</v>
      </c>
      <c r="D595" s="286">
        <v>44.550149357058011</v>
      </c>
      <c r="E595" s="286">
        <f t="shared" si="38"/>
        <v>44.550149357058011</v>
      </c>
      <c r="F595" s="209" t="str">
        <f t="shared" si="39"/>
        <v/>
      </c>
      <c r="G595" t="str">
        <f t="shared" si="41"/>
        <v/>
      </c>
      <c r="H595" s="209" t="str">
        <f t="shared" si="40"/>
        <v/>
      </c>
    </row>
    <row r="596" spans="1:9" s="210" customFormat="1">
      <c r="A596" s="208">
        <v>549</v>
      </c>
      <c r="B596" s="287">
        <v>43770</v>
      </c>
      <c r="C596" s="286">
        <v>32.73462340975064</v>
      </c>
      <c r="D596" s="286">
        <v>83.137557492553753</v>
      </c>
      <c r="E596" s="286">
        <f t="shared" si="38"/>
        <v>32.73462340975064</v>
      </c>
      <c r="F596" s="209">
        <f t="shared" si="39"/>
        <v>600</v>
      </c>
      <c r="G596" t="str">
        <f t="shared" si="41"/>
        <v/>
      </c>
      <c r="H596" s="209" t="str">
        <f t="shared" si="40"/>
        <v/>
      </c>
    </row>
    <row r="597" spans="1:9" s="210" customFormat="1">
      <c r="A597" s="208">
        <v>550</v>
      </c>
      <c r="B597" s="287">
        <v>43771</v>
      </c>
      <c r="C597" s="286">
        <v>33.38881780174971</v>
      </c>
      <c r="D597" s="286">
        <v>83.137557492553753</v>
      </c>
      <c r="E597" s="286">
        <f t="shared" si="38"/>
        <v>33.38881780174971</v>
      </c>
      <c r="F597" s="209" t="str">
        <f t="shared" si="39"/>
        <v/>
      </c>
      <c r="G597" t="str">
        <f t="shared" si="41"/>
        <v/>
      </c>
      <c r="H597" s="209" t="str">
        <f t="shared" si="40"/>
        <v/>
      </c>
    </row>
    <row r="598" spans="1:9" s="210" customFormat="1">
      <c r="A598" s="208">
        <v>551</v>
      </c>
      <c r="B598" s="287">
        <v>43772</v>
      </c>
      <c r="C598" s="286">
        <v>39.345418997751572</v>
      </c>
      <c r="D598" s="286">
        <v>83.137557492553753</v>
      </c>
      <c r="E598" s="286">
        <f t="shared" si="38"/>
        <v>39.345418997751572</v>
      </c>
      <c r="F598" s="209" t="str">
        <f t="shared" si="39"/>
        <v/>
      </c>
      <c r="G598" t="str">
        <f t="shared" si="41"/>
        <v/>
      </c>
      <c r="H598" s="209" t="str">
        <f t="shared" si="40"/>
        <v/>
      </c>
    </row>
    <row r="599" spans="1:9" s="210" customFormat="1">
      <c r="A599" s="208">
        <v>552</v>
      </c>
      <c r="B599" s="287">
        <v>43773</v>
      </c>
      <c r="C599" s="286">
        <v>49.566678269750639</v>
      </c>
      <c r="D599" s="286">
        <v>83.137557492553753</v>
      </c>
      <c r="E599" s="286">
        <f t="shared" si="38"/>
        <v>49.566678269750639</v>
      </c>
      <c r="F599" s="209" t="str">
        <f t="shared" si="39"/>
        <v/>
      </c>
      <c r="G599" t="str">
        <f t="shared" si="41"/>
        <v/>
      </c>
      <c r="H599" s="209" t="str">
        <f t="shared" si="40"/>
        <v/>
      </c>
    </row>
    <row r="600" spans="1:9" s="210" customFormat="1">
      <c r="A600" s="208">
        <v>553</v>
      </c>
      <c r="B600" s="287">
        <v>43774</v>
      </c>
      <c r="C600" s="286">
        <v>55.287790661749703</v>
      </c>
      <c r="D600" s="286">
        <v>83.137557492553753</v>
      </c>
      <c r="E600" s="286">
        <f t="shared" si="38"/>
        <v>55.287790661749703</v>
      </c>
      <c r="F600" s="209" t="str">
        <f t="shared" si="39"/>
        <v/>
      </c>
      <c r="G600" t="str">
        <f t="shared" si="41"/>
        <v/>
      </c>
      <c r="H600" s="209" t="str">
        <f t="shared" si="40"/>
        <v/>
      </c>
    </row>
    <row r="601" spans="1:9" s="210" customFormat="1">
      <c r="A601" s="208">
        <v>554</v>
      </c>
      <c r="B601" s="287">
        <v>43775</v>
      </c>
      <c r="C601" s="286">
        <v>96.676974272140029</v>
      </c>
      <c r="D601" s="286">
        <v>83.137557492553753</v>
      </c>
      <c r="E601" s="286">
        <f t="shared" si="38"/>
        <v>83.137557492553753</v>
      </c>
      <c r="F601" s="209" t="str">
        <f t="shared" si="39"/>
        <v/>
      </c>
      <c r="G601" t="str">
        <f t="shared" si="41"/>
        <v/>
      </c>
      <c r="H601" s="209" t="str">
        <f t="shared" si="40"/>
        <v/>
      </c>
    </row>
    <row r="602" spans="1:9">
      <c r="A602" s="208">
        <v>555</v>
      </c>
      <c r="B602" s="287">
        <v>43776</v>
      </c>
      <c r="C602" s="286">
        <v>97.143881774139075</v>
      </c>
      <c r="D602" s="286">
        <v>83.137557492553753</v>
      </c>
      <c r="E602" s="286">
        <f t="shared" si="38"/>
        <v>83.137557492553753</v>
      </c>
      <c r="F602" s="209" t="str">
        <f t="shared" si="39"/>
        <v/>
      </c>
      <c r="G602" t="str">
        <f t="shared" si="41"/>
        <v/>
      </c>
      <c r="H602" s="209" t="str">
        <f t="shared" si="40"/>
        <v/>
      </c>
      <c r="I602" s="210"/>
    </row>
    <row r="603" spans="1:9">
      <c r="A603" s="208">
        <v>556</v>
      </c>
      <c r="B603" s="287">
        <v>43777</v>
      </c>
      <c r="C603" s="286">
        <v>99.433973608140022</v>
      </c>
      <c r="D603" s="286">
        <v>83.137557492553753</v>
      </c>
      <c r="E603" s="286">
        <f t="shared" si="38"/>
        <v>83.137557492553753</v>
      </c>
      <c r="F603" s="209" t="str">
        <f t="shared" si="39"/>
        <v/>
      </c>
      <c r="G603" t="str">
        <f t="shared" si="41"/>
        <v/>
      </c>
      <c r="H603" s="209" t="str">
        <f t="shared" si="40"/>
        <v/>
      </c>
      <c r="I603" s="210"/>
    </row>
    <row r="604" spans="1:9">
      <c r="A604" s="208">
        <v>557</v>
      </c>
      <c r="B604" s="287">
        <v>43778</v>
      </c>
      <c r="C604" s="286">
        <v>100.54868697614002</v>
      </c>
      <c r="D604" s="286">
        <v>83.137557492553753</v>
      </c>
      <c r="E604" s="286">
        <f t="shared" si="38"/>
        <v>83.137557492553753</v>
      </c>
      <c r="F604" s="209" t="str">
        <f t="shared" si="39"/>
        <v/>
      </c>
      <c r="G604" t="str">
        <f t="shared" si="41"/>
        <v/>
      </c>
      <c r="H604" s="209" t="str">
        <f t="shared" si="40"/>
        <v/>
      </c>
      <c r="I604" s="210"/>
    </row>
    <row r="605" spans="1:9">
      <c r="A605" s="208">
        <v>558</v>
      </c>
      <c r="B605" s="287">
        <v>43779</v>
      </c>
      <c r="C605" s="286">
        <v>100.13652210214002</v>
      </c>
      <c r="D605" s="286">
        <v>83.137557492553753</v>
      </c>
      <c r="E605" s="286">
        <f t="shared" si="38"/>
        <v>83.137557492553753</v>
      </c>
      <c r="F605" s="209" t="str">
        <f t="shared" si="39"/>
        <v/>
      </c>
      <c r="G605" t="str">
        <f t="shared" si="41"/>
        <v/>
      </c>
      <c r="H605" s="209" t="str">
        <f t="shared" si="40"/>
        <v/>
      </c>
      <c r="I605" s="210"/>
    </row>
    <row r="606" spans="1:9">
      <c r="A606" s="208">
        <v>559</v>
      </c>
      <c r="B606" s="287">
        <v>43780</v>
      </c>
      <c r="C606" s="286">
        <v>103.71821768413909</v>
      </c>
      <c r="D606" s="286">
        <v>83.137557492553753</v>
      </c>
      <c r="E606" s="286">
        <f t="shared" si="38"/>
        <v>83.137557492553753</v>
      </c>
      <c r="F606" s="209" t="str">
        <f t="shared" si="39"/>
        <v/>
      </c>
      <c r="G606" t="str">
        <f t="shared" si="41"/>
        <v/>
      </c>
      <c r="H606" s="209" t="str">
        <f t="shared" si="40"/>
        <v/>
      </c>
    </row>
    <row r="607" spans="1:9">
      <c r="A607" s="208">
        <v>560</v>
      </c>
      <c r="B607" s="287">
        <v>43781</v>
      </c>
      <c r="C607" s="286">
        <v>108.03057053814095</v>
      </c>
      <c r="D607" s="286">
        <v>83.137557492553753</v>
      </c>
      <c r="E607" s="286">
        <f t="shared" si="38"/>
        <v>83.137557492553753</v>
      </c>
      <c r="F607" s="209" t="str">
        <f t="shared" si="39"/>
        <v/>
      </c>
      <c r="G607" t="str">
        <f t="shared" si="41"/>
        <v/>
      </c>
      <c r="H607" s="209" t="str">
        <f t="shared" si="40"/>
        <v/>
      </c>
      <c r="I607" s="210"/>
    </row>
    <row r="608" spans="1:9">
      <c r="A608" s="208">
        <v>561</v>
      </c>
      <c r="B608" s="287">
        <v>43782</v>
      </c>
      <c r="C608" s="286">
        <v>169.51385566546199</v>
      </c>
      <c r="D608" s="286">
        <v>83.137557492553753</v>
      </c>
      <c r="E608" s="286">
        <f t="shared" si="38"/>
        <v>83.137557492553753</v>
      </c>
      <c r="F608" s="209" t="str">
        <f t="shared" si="39"/>
        <v/>
      </c>
      <c r="G608" t="str">
        <f t="shared" si="41"/>
        <v/>
      </c>
      <c r="H608" s="209" t="str">
        <f t="shared" si="40"/>
        <v/>
      </c>
      <c r="I608" s="210"/>
    </row>
    <row r="609" spans="1:9">
      <c r="A609" s="208">
        <v>562</v>
      </c>
      <c r="B609" s="287">
        <v>43783</v>
      </c>
      <c r="C609" s="286">
        <v>179.05990190546009</v>
      </c>
      <c r="D609" s="286">
        <v>83.137557492553753</v>
      </c>
      <c r="E609" s="286">
        <f t="shared" si="38"/>
        <v>83.137557492553753</v>
      </c>
      <c r="F609" s="209" t="str">
        <f t="shared" si="39"/>
        <v/>
      </c>
      <c r="G609" t="str">
        <f t="shared" si="41"/>
        <v/>
      </c>
      <c r="H609" s="209" t="str">
        <f>IF(DAY(B609)=15,IF(MONTH(B609)=1,"E",IF(MONTH(B609)=2,"F",IF(MONTH(B609)=3,"M",IF(MONTH(B609)=4,"A",IF(MONTH(B609)=5,"M",IF(MONTH(B609)=6,"J",IF(MONTH(B609)=7,"J",IF(MONTH(B609)=8,"A",IF(MONTH(B609)=9,"S",IF(MONTH(B609)=10,"O",IF(MONTH(B609)=11,"N",IF(MONTH(B609)=12,"D","")))))))))))),"")</f>
        <v/>
      </c>
      <c r="I609" s="210"/>
    </row>
    <row r="610" spans="1:9">
      <c r="A610" s="208">
        <v>563</v>
      </c>
      <c r="B610" s="287">
        <v>43784</v>
      </c>
      <c r="C610" s="286">
        <v>175.82401766546013</v>
      </c>
      <c r="D610" s="286">
        <v>83.137557492553753</v>
      </c>
      <c r="E610" s="286">
        <f t="shared" si="38"/>
        <v>83.137557492553753</v>
      </c>
      <c r="F610" s="209" t="str">
        <f t="shared" si="39"/>
        <v/>
      </c>
      <c r="G610" t="str">
        <f t="shared" si="41"/>
        <v/>
      </c>
      <c r="H610" s="209" t="str">
        <f t="shared" si="40"/>
        <v>N</v>
      </c>
      <c r="I610" s="210">
        <f>IF(DAY(B610)=15,D610,"")</f>
        <v>83.137557492553753</v>
      </c>
    </row>
    <row r="611" spans="1:9">
      <c r="A611" s="208">
        <v>564</v>
      </c>
      <c r="B611" s="287">
        <v>43785</v>
      </c>
      <c r="C611" s="286">
        <v>172.45193314546199</v>
      </c>
      <c r="D611" s="286">
        <v>83.137557492553753</v>
      </c>
      <c r="E611" s="286">
        <f t="shared" si="38"/>
        <v>83.137557492553753</v>
      </c>
      <c r="F611" s="209" t="str">
        <f t="shared" si="39"/>
        <v/>
      </c>
      <c r="G611" t="str">
        <f t="shared" si="41"/>
        <v/>
      </c>
      <c r="H611" s="209" t="str">
        <f t="shared" si="40"/>
        <v/>
      </c>
      <c r="I611" s="210"/>
    </row>
    <row r="612" spans="1:9">
      <c r="A612" s="208">
        <v>565</v>
      </c>
      <c r="B612" s="287">
        <v>43786</v>
      </c>
      <c r="C612" s="286">
        <v>168.65561138546013</v>
      </c>
      <c r="D612" s="286">
        <v>83.137557492553753</v>
      </c>
      <c r="E612" s="286">
        <f t="shared" si="38"/>
        <v>83.137557492553753</v>
      </c>
      <c r="F612" s="209" t="str">
        <f t="shared" si="39"/>
        <v/>
      </c>
      <c r="G612" t="str">
        <f t="shared" si="41"/>
        <v/>
      </c>
      <c r="H612" s="209" t="str">
        <f t="shared" si="40"/>
        <v/>
      </c>
      <c r="I612" s="210"/>
    </row>
    <row r="613" spans="1:9">
      <c r="A613" s="208">
        <v>566</v>
      </c>
      <c r="B613" s="287">
        <v>43787</v>
      </c>
      <c r="C613" s="286">
        <v>177.02247349546104</v>
      </c>
      <c r="D613" s="286">
        <v>83.137557492553753</v>
      </c>
      <c r="E613" s="286">
        <f t="shared" si="38"/>
        <v>83.137557492553753</v>
      </c>
      <c r="F613" s="209" t="str">
        <f t="shared" si="39"/>
        <v/>
      </c>
      <c r="G613" t="str">
        <f t="shared" si="41"/>
        <v/>
      </c>
      <c r="H613" s="209" t="str">
        <f t="shared" si="40"/>
        <v/>
      </c>
      <c r="I613" s="210"/>
    </row>
    <row r="614" spans="1:9">
      <c r="A614" s="208">
        <v>567</v>
      </c>
      <c r="B614" s="287">
        <v>43788</v>
      </c>
      <c r="C614" s="286">
        <v>191.33918294546015</v>
      </c>
      <c r="D614" s="286">
        <v>83.137557492553753</v>
      </c>
      <c r="E614" s="286">
        <f t="shared" si="38"/>
        <v>83.137557492553753</v>
      </c>
      <c r="F614" s="209" t="str">
        <f t="shared" si="39"/>
        <v/>
      </c>
      <c r="G614" t="str">
        <f t="shared" si="41"/>
        <v/>
      </c>
      <c r="H614" s="209" t="str">
        <f t="shared" si="40"/>
        <v/>
      </c>
      <c r="I614" s="210"/>
    </row>
    <row r="615" spans="1:9">
      <c r="A615" s="208">
        <v>568</v>
      </c>
      <c r="B615" s="287">
        <v>43789</v>
      </c>
      <c r="C615" s="286">
        <v>165.67905746046273</v>
      </c>
      <c r="D615" s="286">
        <v>83.137557492553753</v>
      </c>
      <c r="E615" s="286">
        <f t="shared" si="38"/>
        <v>83.137557492553753</v>
      </c>
      <c r="F615" s="209" t="str">
        <f t="shared" si="39"/>
        <v/>
      </c>
      <c r="G615" t="str">
        <f t="shared" si="41"/>
        <v/>
      </c>
      <c r="H615" s="209" t="str">
        <f t="shared" si="40"/>
        <v/>
      </c>
      <c r="I615" s="210"/>
    </row>
    <row r="616" spans="1:9">
      <c r="A616" s="208">
        <v>569</v>
      </c>
      <c r="B616" s="287">
        <v>43790</v>
      </c>
      <c r="C616" s="286">
        <v>164.62326708046365</v>
      </c>
      <c r="D616" s="286">
        <v>83.137557492553753</v>
      </c>
      <c r="E616" s="286">
        <f t="shared" si="38"/>
        <v>83.137557492553753</v>
      </c>
      <c r="F616" s="209" t="str">
        <f t="shared" si="39"/>
        <v/>
      </c>
      <c r="G616" t="str">
        <f t="shared" si="41"/>
        <v/>
      </c>
      <c r="H616" s="209" t="str">
        <f t="shared" si="40"/>
        <v/>
      </c>
      <c r="I616" s="210"/>
    </row>
    <row r="617" spans="1:9">
      <c r="A617" s="208">
        <v>570</v>
      </c>
      <c r="B617" s="287">
        <v>43791</v>
      </c>
      <c r="C617" s="286">
        <v>142.68954312046458</v>
      </c>
      <c r="D617" s="286">
        <v>83.137557492553753</v>
      </c>
      <c r="E617" s="286">
        <f t="shared" si="38"/>
        <v>83.137557492553753</v>
      </c>
      <c r="F617" s="209" t="str">
        <f t="shared" si="39"/>
        <v/>
      </c>
      <c r="G617" t="str">
        <f t="shared" si="41"/>
        <v/>
      </c>
      <c r="H617" s="209" t="str">
        <f t="shared" si="40"/>
        <v/>
      </c>
      <c r="I617" s="210"/>
    </row>
    <row r="618" spans="1:9" s="210" customFormat="1">
      <c r="A618" s="208">
        <v>571</v>
      </c>
      <c r="B618" s="287">
        <v>43792</v>
      </c>
      <c r="C618" s="286">
        <v>149.94975210046366</v>
      </c>
      <c r="D618" s="286">
        <v>83.137557492553753</v>
      </c>
      <c r="E618" s="286">
        <f t="shared" si="38"/>
        <v>83.137557492553753</v>
      </c>
      <c r="F618" s="209" t="str">
        <f t="shared" si="39"/>
        <v/>
      </c>
      <c r="G618" t="str">
        <f t="shared" si="41"/>
        <v/>
      </c>
      <c r="H618" s="209" t="str">
        <f t="shared" si="40"/>
        <v/>
      </c>
    </row>
    <row r="619" spans="1:9" s="210" customFormat="1">
      <c r="A619" s="208">
        <v>572</v>
      </c>
      <c r="B619" s="287">
        <v>43793</v>
      </c>
      <c r="C619" s="286">
        <v>152.78424521046364</v>
      </c>
      <c r="D619" s="286">
        <v>83.137557492553753</v>
      </c>
      <c r="E619" s="286">
        <f t="shared" si="38"/>
        <v>83.137557492553753</v>
      </c>
      <c r="F619" s="209" t="str">
        <f t="shared" si="39"/>
        <v/>
      </c>
      <c r="G619" t="str">
        <f t="shared" si="41"/>
        <v/>
      </c>
      <c r="H619" s="209" t="str">
        <f t="shared" si="40"/>
        <v/>
      </c>
    </row>
    <row r="620" spans="1:9" s="210" customFormat="1">
      <c r="A620" s="208">
        <v>573</v>
      </c>
      <c r="B620" s="287">
        <v>43794</v>
      </c>
      <c r="C620" s="286">
        <v>160.68922480046365</v>
      </c>
      <c r="D620" s="286">
        <v>83.137557492553753</v>
      </c>
      <c r="E620" s="286">
        <f t="shared" si="38"/>
        <v>83.137557492553753</v>
      </c>
      <c r="F620" s="209" t="str">
        <f t="shared" si="39"/>
        <v/>
      </c>
      <c r="G620" t="str">
        <f t="shared" si="41"/>
        <v/>
      </c>
      <c r="H620" s="209" t="str">
        <f t="shared" si="40"/>
        <v/>
      </c>
    </row>
    <row r="621" spans="1:9" s="210" customFormat="1">
      <c r="A621" s="208">
        <v>574</v>
      </c>
      <c r="B621" s="287">
        <v>43795</v>
      </c>
      <c r="C621" s="286">
        <v>154.97288004046177</v>
      </c>
      <c r="D621" s="286">
        <v>83.137557492553753</v>
      </c>
      <c r="E621" s="286">
        <f t="shared" si="38"/>
        <v>83.137557492553753</v>
      </c>
      <c r="F621" s="209" t="str">
        <f t="shared" si="39"/>
        <v/>
      </c>
      <c r="G621" t="str">
        <f t="shared" si="41"/>
        <v/>
      </c>
      <c r="H621" s="209" t="str">
        <f t="shared" si="40"/>
        <v/>
      </c>
    </row>
    <row r="622" spans="1:9" s="210" customFormat="1">
      <c r="A622" s="208">
        <v>575</v>
      </c>
      <c r="B622" s="287">
        <v>43796</v>
      </c>
      <c r="C622" s="286">
        <v>208.89603719452077</v>
      </c>
      <c r="D622" s="286">
        <v>83.137557492553753</v>
      </c>
      <c r="E622" s="286">
        <f t="shared" si="38"/>
        <v>83.137557492553753</v>
      </c>
      <c r="F622" s="209" t="str">
        <f t="shared" si="39"/>
        <v/>
      </c>
      <c r="G622" t="str">
        <f t="shared" si="41"/>
        <v/>
      </c>
      <c r="H622" s="209" t="str">
        <f t="shared" si="40"/>
        <v/>
      </c>
    </row>
    <row r="623" spans="1:9" s="210" customFormat="1">
      <c r="A623" s="208">
        <v>576</v>
      </c>
      <c r="B623" s="287">
        <v>43797</v>
      </c>
      <c r="C623" s="286">
        <v>218.69629402451983</v>
      </c>
      <c r="D623" s="286">
        <v>83.137557492553753</v>
      </c>
      <c r="E623" s="286">
        <f t="shared" ref="E623:E686" si="42">IF(C623&lt;D623,C623,D623)</f>
        <v>83.137557492553753</v>
      </c>
      <c r="F623" s="209" t="str">
        <f t="shared" ref="F623:F686" si="43">IF(DAY(B623)=1,600,"")</f>
        <v/>
      </c>
      <c r="G623" t="str">
        <f t="shared" si="41"/>
        <v/>
      </c>
      <c r="H623" s="209" t="str">
        <f t="shared" ref="H623:H686" si="44">IF(DAY(B623)=15,IF(MONTH(B623)=1,"E",IF(MONTH(B623)=2,"F",IF(MONTH(B623)=3,"M",IF(MONTH(B623)=4,"A",IF(MONTH(B623)=5,"M",IF(MONTH(B623)=6,"J",IF(MONTH(B623)=7,"J",IF(MONTH(B623)=8,"A",IF(MONTH(B623)=9,"S",IF(MONTH(B623)=10,"O",IF(MONTH(B623)=11,"N",IF(MONTH(B623)=12,"D","")))))))))))),"")</f>
        <v/>
      </c>
    </row>
    <row r="624" spans="1:9" s="210" customFormat="1">
      <c r="A624" s="208">
        <v>577</v>
      </c>
      <c r="B624" s="287">
        <v>43798</v>
      </c>
      <c r="C624" s="286">
        <v>228.57109474451983</v>
      </c>
      <c r="D624" s="286">
        <v>83.137557492553753</v>
      </c>
      <c r="E624" s="286">
        <f t="shared" si="42"/>
        <v>83.137557492553753</v>
      </c>
      <c r="F624" s="209" t="str">
        <f t="shared" si="43"/>
        <v/>
      </c>
      <c r="G624" t="str">
        <f t="shared" si="41"/>
        <v/>
      </c>
      <c r="H624" s="209" t="str">
        <f t="shared" si="44"/>
        <v/>
      </c>
    </row>
    <row r="625" spans="1:9" s="210" customFormat="1">
      <c r="A625" s="208">
        <v>578</v>
      </c>
      <c r="B625" s="287">
        <v>43799</v>
      </c>
      <c r="C625" s="286">
        <v>214.70374978452077</v>
      </c>
      <c r="D625" s="286">
        <v>83.137557492553753</v>
      </c>
      <c r="E625" s="286">
        <f t="shared" si="42"/>
        <v>83.137557492553753</v>
      </c>
      <c r="F625" s="209" t="str">
        <f t="shared" si="43"/>
        <v/>
      </c>
      <c r="G625" t="str">
        <f t="shared" ref="G625:G688" si="45">IF(MONTH(B625)=1,IF(DAY(B625)=1,YEAR(B625),""),"")</f>
        <v/>
      </c>
      <c r="H625" s="209" t="str">
        <f t="shared" si="44"/>
        <v/>
      </c>
    </row>
    <row r="626" spans="1:9" s="210" customFormat="1">
      <c r="A626" s="208">
        <v>579</v>
      </c>
      <c r="B626" s="287">
        <v>43800</v>
      </c>
      <c r="C626" s="286">
        <v>218.2287677045189</v>
      </c>
      <c r="D626" s="286">
        <v>104.08859355090497</v>
      </c>
      <c r="E626" s="286">
        <f t="shared" si="42"/>
        <v>104.08859355090497</v>
      </c>
      <c r="F626" s="209">
        <f t="shared" si="43"/>
        <v>600</v>
      </c>
      <c r="G626" t="str">
        <f t="shared" si="45"/>
        <v/>
      </c>
      <c r="H626" s="209" t="str">
        <f t="shared" si="44"/>
        <v/>
      </c>
    </row>
    <row r="627" spans="1:9" s="210" customFormat="1">
      <c r="A627" s="208">
        <v>580</v>
      </c>
      <c r="B627" s="287">
        <v>43801</v>
      </c>
      <c r="C627" s="286">
        <v>220.55566256452076</v>
      </c>
      <c r="D627" s="286">
        <v>104.08859355090497</v>
      </c>
      <c r="E627" s="286">
        <f t="shared" si="42"/>
        <v>104.08859355090497</v>
      </c>
      <c r="F627" s="209" t="str">
        <f t="shared" si="43"/>
        <v/>
      </c>
      <c r="G627" t="str">
        <f t="shared" si="45"/>
        <v/>
      </c>
      <c r="H627" s="209" t="str">
        <f t="shared" si="44"/>
        <v/>
      </c>
    </row>
    <row r="628" spans="1:9" s="210" customFormat="1">
      <c r="A628" s="208">
        <v>581</v>
      </c>
      <c r="B628" s="287">
        <v>43802</v>
      </c>
      <c r="C628" s="286">
        <v>238.30345646452074</v>
      </c>
      <c r="D628" s="286">
        <v>104.08859355090497</v>
      </c>
      <c r="E628" s="286">
        <f t="shared" si="42"/>
        <v>104.08859355090497</v>
      </c>
      <c r="F628" s="209" t="str">
        <f t="shared" si="43"/>
        <v/>
      </c>
      <c r="G628" t="str">
        <f t="shared" si="45"/>
        <v/>
      </c>
      <c r="H628" s="209" t="str">
        <f t="shared" si="44"/>
        <v/>
      </c>
    </row>
    <row r="629" spans="1:9" s="210" customFormat="1">
      <c r="A629" s="208">
        <v>582</v>
      </c>
      <c r="B629" s="287">
        <v>43803</v>
      </c>
      <c r="C629" s="286">
        <v>156.9385402917531</v>
      </c>
      <c r="D629" s="286">
        <v>104.08859355090497</v>
      </c>
      <c r="E629" s="286">
        <f t="shared" si="42"/>
        <v>104.08859355090497</v>
      </c>
      <c r="F629" s="209" t="str">
        <f t="shared" si="43"/>
        <v/>
      </c>
      <c r="G629" t="str">
        <f t="shared" si="45"/>
        <v/>
      </c>
      <c r="H629" s="209" t="str">
        <f t="shared" si="44"/>
        <v/>
      </c>
    </row>
    <row r="630" spans="1:9" s="210" customFormat="1">
      <c r="A630" s="208">
        <v>583</v>
      </c>
      <c r="B630" s="287">
        <v>43804</v>
      </c>
      <c r="C630" s="286">
        <v>156.32882797175404</v>
      </c>
      <c r="D630" s="286">
        <v>104.08859355090497</v>
      </c>
      <c r="E630" s="286">
        <f t="shared" si="42"/>
        <v>104.08859355090497</v>
      </c>
      <c r="F630" s="209" t="str">
        <f t="shared" si="43"/>
        <v/>
      </c>
      <c r="G630" t="str">
        <f t="shared" si="45"/>
        <v/>
      </c>
      <c r="H630" s="209" t="str">
        <f t="shared" si="44"/>
        <v/>
      </c>
    </row>
    <row r="631" spans="1:9" s="210" customFormat="1">
      <c r="A631" s="208">
        <v>584</v>
      </c>
      <c r="B631" s="287">
        <v>43805</v>
      </c>
      <c r="C631" s="286">
        <v>145.6949723417531</v>
      </c>
      <c r="D631" s="286">
        <v>104.08859355090497</v>
      </c>
      <c r="E631" s="286">
        <f t="shared" si="42"/>
        <v>104.08859355090497</v>
      </c>
      <c r="F631" s="209" t="str">
        <f t="shared" si="43"/>
        <v/>
      </c>
      <c r="G631" t="str">
        <f t="shared" si="45"/>
        <v/>
      </c>
      <c r="H631" s="209" t="str">
        <f t="shared" si="44"/>
        <v/>
      </c>
    </row>
    <row r="632" spans="1:9" s="210" customFormat="1">
      <c r="A632" s="208">
        <v>585</v>
      </c>
      <c r="B632" s="287">
        <v>43806</v>
      </c>
      <c r="C632" s="286">
        <v>138.44655853175311</v>
      </c>
      <c r="D632" s="286">
        <v>104.08859355090497</v>
      </c>
      <c r="E632" s="286">
        <f t="shared" si="42"/>
        <v>104.08859355090497</v>
      </c>
      <c r="F632" s="209" t="str">
        <f t="shared" si="43"/>
        <v/>
      </c>
      <c r="G632" t="str">
        <f t="shared" si="45"/>
        <v/>
      </c>
      <c r="H632" s="209" t="str">
        <f t="shared" si="44"/>
        <v/>
      </c>
    </row>
    <row r="633" spans="1:9" s="210" customFormat="1">
      <c r="A633" s="208">
        <v>586</v>
      </c>
      <c r="B633" s="287">
        <v>43807</v>
      </c>
      <c r="C633" s="286">
        <v>123.6557726717531</v>
      </c>
      <c r="D633" s="286">
        <v>104.08859355090497</v>
      </c>
      <c r="E633" s="286">
        <f t="shared" si="42"/>
        <v>104.08859355090497</v>
      </c>
      <c r="F633" s="209" t="str">
        <f t="shared" si="43"/>
        <v/>
      </c>
      <c r="G633" t="str">
        <f t="shared" si="45"/>
        <v/>
      </c>
      <c r="H633" s="209" t="str">
        <f t="shared" si="44"/>
        <v/>
      </c>
    </row>
    <row r="634" spans="1:9">
      <c r="A634" s="208">
        <v>587</v>
      </c>
      <c r="B634" s="287">
        <v>43808</v>
      </c>
      <c r="C634" s="286">
        <v>121.25891309175216</v>
      </c>
      <c r="D634" s="286">
        <v>104.08859355090497</v>
      </c>
      <c r="E634" s="286">
        <f t="shared" si="42"/>
        <v>104.08859355090497</v>
      </c>
      <c r="F634" s="209" t="str">
        <f t="shared" si="43"/>
        <v/>
      </c>
      <c r="G634" t="str">
        <f t="shared" si="45"/>
        <v/>
      </c>
      <c r="H634" s="209" t="str">
        <f t="shared" si="44"/>
        <v/>
      </c>
      <c r="I634" s="210"/>
    </row>
    <row r="635" spans="1:9">
      <c r="A635" s="208">
        <v>588</v>
      </c>
      <c r="B635" s="287">
        <v>43809</v>
      </c>
      <c r="C635" s="286">
        <v>130.25936048375311</v>
      </c>
      <c r="D635" s="286">
        <v>104.08859355090497</v>
      </c>
      <c r="E635" s="286">
        <f t="shared" si="42"/>
        <v>104.08859355090497</v>
      </c>
      <c r="F635" s="209" t="str">
        <f t="shared" si="43"/>
        <v/>
      </c>
      <c r="G635" t="str">
        <f t="shared" si="45"/>
        <v/>
      </c>
      <c r="H635" s="209" t="str">
        <f t="shared" si="44"/>
        <v/>
      </c>
      <c r="I635" s="210"/>
    </row>
    <row r="636" spans="1:9">
      <c r="A636" s="208">
        <v>589</v>
      </c>
      <c r="B636" s="287">
        <v>43810</v>
      </c>
      <c r="C636" s="286">
        <v>138.67852652671945</v>
      </c>
      <c r="D636" s="286">
        <v>104.08859355090497</v>
      </c>
      <c r="E636" s="286">
        <f t="shared" si="42"/>
        <v>104.08859355090497</v>
      </c>
      <c r="F636" s="209" t="str">
        <f t="shared" si="43"/>
        <v/>
      </c>
      <c r="G636" t="str">
        <f t="shared" si="45"/>
        <v/>
      </c>
      <c r="H636" s="209" t="str">
        <f t="shared" si="44"/>
        <v/>
      </c>
      <c r="I636" s="210"/>
    </row>
    <row r="637" spans="1:9">
      <c r="A637" s="208">
        <v>590</v>
      </c>
      <c r="B637" s="287">
        <v>43811</v>
      </c>
      <c r="C637" s="286">
        <v>127.65946454672039</v>
      </c>
      <c r="D637" s="286">
        <v>104.08859355090497</v>
      </c>
      <c r="E637" s="286">
        <f t="shared" si="42"/>
        <v>104.08859355090497</v>
      </c>
      <c r="F637" s="209" t="str">
        <f t="shared" si="43"/>
        <v/>
      </c>
      <c r="G637" t="str">
        <f t="shared" si="45"/>
        <v/>
      </c>
      <c r="H637" s="209" t="str">
        <f t="shared" si="44"/>
        <v/>
      </c>
      <c r="I637" s="210"/>
    </row>
    <row r="638" spans="1:9">
      <c r="A638" s="208">
        <v>591</v>
      </c>
      <c r="B638" s="287">
        <v>43812</v>
      </c>
      <c r="C638" s="286">
        <v>135.44948644671851</v>
      </c>
      <c r="D638" s="286">
        <v>104.08859355090497</v>
      </c>
      <c r="E638" s="286">
        <f t="shared" si="42"/>
        <v>104.08859355090497</v>
      </c>
      <c r="F638" s="209" t="str">
        <f t="shared" si="43"/>
        <v/>
      </c>
      <c r="G638" t="str">
        <f t="shared" si="45"/>
        <v/>
      </c>
      <c r="H638" s="209" t="str">
        <f t="shared" si="44"/>
        <v/>
      </c>
      <c r="I638" s="210"/>
    </row>
    <row r="639" spans="1:9">
      <c r="A639" s="208">
        <v>592</v>
      </c>
      <c r="B639" s="287">
        <v>43813</v>
      </c>
      <c r="C639" s="286">
        <v>142.35783714671945</v>
      </c>
      <c r="D639" s="286">
        <v>104.08859355090497</v>
      </c>
      <c r="E639" s="286">
        <f t="shared" si="42"/>
        <v>104.08859355090497</v>
      </c>
      <c r="F639" s="209" t="str">
        <f t="shared" si="43"/>
        <v/>
      </c>
      <c r="G639" t="str">
        <f t="shared" si="45"/>
        <v/>
      </c>
      <c r="H639" s="209" t="str">
        <f t="shared" si="44"/>
        <v/>
      </c>
      <c r="I639" s="210"/>
    </row>
    <row r="640" spans="1:9">
      <c r="A640" s="208">
        <v>593</v>
      </c>
      <c r="B640" s="287">
        <v>43814</v>
      </c>
      <c r="C640" s="286">
        <v>136.75510288672038</v>
      </c>
      <c r="D640" s="286">
        <v>104.08859355090497</v>
      </c>
      <c r="E640" s="286">
        <f t="shared" si="42"/>
        <v>104.08859355090497</v>
      </c>
      <c r="F640" s="209" t="str">
        <f t="shared" si="43"/>
        <v/>
      </c>
      <c r="G640" t="str">
        <f t="shared" si="45"/>
        <v/>
      </c>
      <c r="H640" s="209" t="str">
        <f t="shared" si="44"/>
        <v>D</v>
      </c>
      <c r="I640" s="210">
        <f>IF(DAY(B640)=15,D640,"")</f>
        <v>104.08859355090497</v>
      </c>
    </row>
    <row r="641" spans="1:9">
      <c r="A641" s="208">
        <v>594</v>
      </c>
      <c r="B641" s="287">
        <v>43815</v>
      </c>
      <c r="C641" s="286">
        <v>157.62298900672036</v>
      </c>
      <c r="D641" s="286">
        <v>104.08859355090497</v>
      </c>
      <c r="E641" s="286">
        <f t="shared" si="42"/>
        <v>104.08859355090497</v>
      </c>
      <c r="F641" s="209" t="str">
        <f t="shared" si="43"/>
        <v/>
      </c>
      <c r="G641" t="str">
        <f t="shared" si="45"/>
        <v/>
      </c>
      <c r="H641" s="209" t="str">
        <f t="shared" si="44"/>
        <v/>
      </c>
      <c r="I641" s="210"/>
    </row>
    <row r="642" spans="1:9">
      <c r="A642" s="208">
        <v>595</v>
      </c>
      <c r="B642" s="287">
        <v>43816</v>
      </c>
      <c r="C642" s="286">
        <v>173.70177067671943</v>
      </c>
      <c r="D642" s="286">
        <v>104.08859355090497</v>
      </c>
      <c r="E642" s="286">
        <f t="shared" si="42"/>
        <v>104.08859355090497</v>
      </c>
      <c r="F642" s="209" t="str">
        <f t="shared" si="43"/>
        <v/>
      </c>
      <c r="G642" t="str">
        <f t="shared" si="45"/>
        <v/>
      </c>
      <c r="H642" s="209" t="str">
        <f t="shared" si="44"/>
        <v/>
      </c>
      <c r="I642" s="210"/>
    </row>
    <row r="643" spans="1:9">
      <c r="A643" s="208">
        <v>596</v>
      </c>
      <c r="B643" s="287">
        <v>43817</v>
      </c>
      <c r="C643" s="286">
        <v>334.33582489784095</v>
      </c>
      <c r="D643" s="286">
        <v>104.08859355090497</v>
      </c>
      <c r="E643" s="286">
        <f t="shared" si="42"/>
        <v>104.08859355090497</v>
      </c>
      <c r="F643" s="209" t="str">
        <f t="shared" si="43"/>
        <v/>
      </c>
      <c r="G643" t="str">
        <f t="shared" si="45"/>
        <v/>
      </c>
      <c r="H643" s="209" t="str">
        <f t="shared" si="44"/>
        <v/>
      </c>
      <c r="I643" s="210"/>
    </row>
    <row r="644" spans="1:9">
      <c r="A644" s="208">
        <v>597</v>
      </c>
      <c r="B644" s="287">
        <v>43818</v>
      </c>
      <c r="C644" s="286">
        <v>332.77180704184462</v>
      </c>
      <c r="D644" s="286">
        <v>104.08859355090497</v>
      </c>
      <c r="E644" s="286">
        <f t="shared" si="42"/>
        <v>104.08859355090497</v>
      </c>
      <c r="F644" s="209" t="str">
        <f t="shared" si="43"/>
        <v/>
      </c>
      <c r="G644" t="str">
        <f t="shared" si="45"/>
        <v/>
      </c>
      <c r="H644" s="209" t="str">
        <f t="shared" si="44"/>
        <v/>
      </c>
      <c r="I644" s="210"/>
    </row>
    <row r="645" spans="1:9">
      <c r="A645" s="208">
        <v>598</v>
      </c>
      <c r="B645" s="287">
        <v>43819</v>
      </c>
      <c r="C645" s="286">
        <v>354.7552728558428</v>
      </c>
      <c r="D645" s="286">
        <v>104.08859355090497</v>
      </c>
      <c r="E645" s="286">
        <f t="shared" si="42"/>
        <v>104.08859355090497</v>
      </c>
      <c r="F645" s="209" t="str">
        <f t="shared" si="43"/>
        <v/>
      </c>
      <c r="G645" t="str">
        <f t="shared" si="45"/>
        <v/>
      </c>
      <c r="H645" s="209" t="str">
        <f t="shared" si="44"/>
        <v/>
      </c>
      <c r="I645" s="210"/>
    </row>
    <row r="646" spans="1:9">
      <c r="A646" s="208">
        <v>599</v>
      </c>
      <c r="B646" s="287">
        <v>43820</v>
      </c>
      <c r="C646" s="286">
        <v>354.47881043784469</v>
      </c>
      <c r="D646" s="286">
        <v>104.08859355090497</v>
      </c>
      <c r="E646" s="286">
        <f t="shared" si="42"/>
        <v>104.08859355090497</v>
      </c>
      <c r="F646" s="209" t="str">
        <f t="shared" si="43"/>
        <v/>
      </c>
      <c r="G646" t="str">
        <f t="shared" si="45"/>
        <v/>
      </c>
      <c r="H646" s="209" t="str">
        <f t="shared" si="44"/>
        <v/>
      </c>
      <c r="I646" s="210"/>
    </row>
    <row r="647" spans="1:9">
      <c r="A647" s="208">
        <v>600</v>
      </c>
      <c r="B647" s="287">
        <v>43821</v>
      </c>
      <c r="C647" s="286">
        <v>343.6142677478428</v>
      </c>
      <c r="D647" s="286">
        <v>104.08859355090497</v>
      </c>
      <c r="E647" s="286">
        <f t="shared" si="42"/>
        <v>104.08859355090497</v>
      </c>
      <c r="F647" s="209" t="str">
        <f t="shared" si="43"/>
        <v/>
      </c>
      <c r="G647" t="str">
        <f t="shared" si="45"/>
        <v/>
      </c>
      <c r="H647" s="209" t="str">
        <f t="shared" si="44"/>
        <v/>
      </c>
      <c r="I647" s="210"/>
    </row>
    <row r="648" spans="1:9">
      <c r="A648" s="208">
        <v>601</v>
      </c>
      <c r="B648" s="287">
        <v>43822</v>
      </c>
      <c r="C648" s="286">
        <v>350.85995438784465</v>
      </c>
      <c r="D648" s="286">
        <v>104.08859355090497</v>
      </c>
      <c r="E648" s="286">
        <f t="shared" si="42"/>
        <v>104.08859355090497</v>
      </c>
      <c r="F648" s="209" t="str">
        <f t="shared" si="43"/>
        <v/>
      </c>
      <c r="G648" t="str">
        <f t="shared" si="45"/>
        <v/>
      </c>
      <c r="H648" s="209" t="str">
        <f t="shared" si="44"/>
        <v/>
      </c>
      <c r="I648" s="210"/>
    </row>
    <row r="649" spans="1:9">
      <c r="A649" s="208">
        <v>602</v>
      </c>
      <c r="B649" s="287">
        <v>43823</v>
      </c>
      <c r="C649" s="286">
        <v>355.5669529878428</v>
      </c>
      <c r="D649" s="286">
        <v>104.08859355090497</v>
      </c>
      <c r="E649" s="286">
        <f t="shared" si="42"/>
        <v>104.08859355090497</v>
      </c>
      <c r="F649" s="209" t="str">
        <f t="shared" si="43"/>
        <v/>
      </c>
      <c r="G649" t="str">
        <f t="shared" si="45"/>
        <v/>
      </c>
      <c r="H649" s="209" t="str">
        <f t="shared" si="44"/>
        <v/>
      </c>
      <c r="I649" s="210"/>
    </row>
    <row r="650" spans="1:9" s="210" customFormat="1">
      <c r="A650" s="208">
        <v>603</v>
      </c>
      <c r="B650" s="287">
        <v>43824</v>
      </c>
      <c r="C650" s="286">
        <v>172.92981326917945</v>
      </c>
      <c r="D650" s="286">
        <v>104.08859355090497</v>
      </c>
      <c r="E650" s="286">
        <f t="shared" si="42"/>
        <v>104.08859355090497</v>
      </c>
      <c r="F650" s="209" t="str">
        <f t="shared" si="43"/>
        <v/>
      </c>
      <c r="G650" t="str">
        <f t="shared" si="45"/>
        <v/>
      </c>
      <c r="H650" s="209" t="str">
        <f t="shared" si="44"/>
        <v/>
      </c>
    </row>
    <row r="651" spans="1:9" s="210" customFormat="1">
      <c r="A651" s="208">
        <v>604</v>
      </c>
      <c r="B651" s="287">
        <v>43825</v>
      </c>
      <c r="C651" s="286">
        <v>174.74706976918131</v>
      </c>
      <c r="D651" s="286">
        <v>104.08859355090497</v>
      </c>
      <c r="E651" s="286">
        <f t="shared" si="42"/>
        <v>104.08859355090497</v>
      </c>
      <c r="F651" s="209" t="str">
        <f t="shared" si="43"/>
        <v/>
      </c>
      <c r="G651" t="str">
        <f t="shared" si="45"/>
        <v/>
      </c>
      <c r="H651" s="209" t="str">
        <f t="shared" si="44"/>
        <v/>
      </c>
    </row>
    <row r="652" spans="1:9" s="210" customFormat="1">
      <c r="A652" s="208">
        <v>605</v>
      </c>
      <c r="B652" s="287">
        <v>43826</v>
      </c>
      <c r="C652" s="286">
        <v>178.61956586918316</v>
      </c>
      <c r="D652" s="286">
        <v>104.08859355090497</v>
      </c>
      <c r="E652" s="286">
        <f t="shared" si="42"/>
        <v>104.08859355090497</v>
      </c>
      <c r="F652" s="209" t="str">
        <f t="shared" si="43"/>
        <v/>
      </c>
      <c r="G652" t="str">
        <f t="shared" si="45"/>
        <v/>
      </c>
      <c r="H652" s="209" t="str">
        <f t="shared" si="44"/>
        <v/>
      </c>
    </row>
    <row r="653" spans="1:9" s="210" customFormat="1">
      <c r="A653" s="208">
        <v>606</v>
      </c>
      <c r="B653" s="287">
        <v>43827</v>
      </c>
      <c r="C653" s="286">
        <v>175.30934110117946</v>
      </c>
      <c r="D653" s="286">
        <v>104.08859355090497</v>
      </c>
      <c r="E653" s="286">
        <f t="shared" si="42"/>
        <v>104.08859355090497</v>
      </c>
      <c r="F653" s="209" t="str">
        <f t="shared" si="43"/>
        <v/>
      </c>
      <c r="G653" t="str">
        <f t="shared" si="45"/>
        <v/>
      </c>
      <c r="H653" s="209" t="str">
        <f t="shared" si="44"/>
        <v/>
      </c>
    </row>
    <row r="654" spans="1:9" s="210" customFormat="1">
      <c r="A654" s="208">
        <v>607</v>
      </c>
      <c r="B654" s="287">
        <v>43828</v>
      </c>
      <c r="C654" s="286">
        <v>165.08533139318132</v>
      </c>
      <c r="D654" s="286">
        <v>104.08859355090497</v>
      </c>
      <c r="E654" s="286">
        <f t="shared" si="42"/>
        <v>104.08859355090497</v>
      </c>
      <c r="F654" s="209" t="str">
        <f t="shared" si="43"/>
        <v/>
      </c>
      <c r="G654" t="str">
        <f t="shared" si="45"/>
        <v/>
      </c>
      <c r="H654" s="209" t="str">
        <f t="shared" si="44"/>
        <v/>
      </c>
    </row>
    <row r="655" spans="1:9" s="210" customFormat="1">
      <c r="A655" s="208">
        <v>608</v>
      </c>
      <c r="B655" s="287">
        <v>43829</v>
      </c>
      <c r="C655" s="286">
        <v>163.68921035718131</v>
      </c>
      <c r="D655" s="286">
        <v>104.08859355090497</v>
      </c>
      <c r="E655" s="286">
        <f t="shared" si="42"/>
        <v>104.08859355090497</v>
      </c>
      <c r="F655" s="209" t="str">
        <f t="shared" si="43"/>
        <v/>
      </c>
      <c r="G655" t="str">
        <f t="shared" si="45"/>
        <v/>
      </c>
      <c r="H655" s="209" t="str">
        <f t="shared" si="44"/>
        <v/>
      </c>
    </row>
    <row r="656" spans="1:9" s="210" customFormat="1">
      <c r="A656" s="208">
        <v>609</v>
      </c>
      <c r="B656" s="287">
        <v>43830</v>
      </c>
      <c r="C656" s="286">
        <v>161.17847208718877</v>
      </c>
      <c r="D656" s="286">
        <v>104.08859355090497</v>
      </c>
      <c r="E656" s="286">
        <f t="shared" si="42"/>
        <v>104.08859355090497</v>
      </c>
      <c r="F656" s="209" t="str">
        <f t="shared" si="43"/>
        <v/>
      </c>
      <c r="G656" t="str">
        <f t="shared" si="45"/>
        <v/>
      </c>
      <c r="H656" s="209" t="str">
        <f t="shared" si="44"/>
        <v/>
      </c>
    </row>
    <row r="657" spans="1:9" s="210" customFormat="1">
      <c r="A657" s="208">
        <v>610</v>
      </c>
      <c r="B657" s="287">
        <v>43831</v>
      </c>
      <c r="C657" s="286">
        <v>184.28144213992655</v>
      </c>
      <c r="D657" s="286">
        <v>120.61015823780208</v>
      </c>
      <c r="E657" s="286">
        <f t="shared" si="42"/>
        <v>120.61015823780208</v>
      </c>
      <c r="F657" s="209">
        <f t="shared" si="43"/>
        <v>600</v>
      </c>
      <c r="G657">
        <f t="shared" si="45"/>
        <v>2020</v>
      </c>
      <c r="H657" s="209" t="str">
        <f t="shared" si="44"/>
        <v/>
      </c>
    </row>
    <row r="658" spans="1:9" s="210" customFormat="1">
      <c r="A658" s="208">
        <v>611</v>
      </c>
      <c r="B658" s="287">
        <v>43832</v>
      </c>
      <c r="C658" s="286">
        <v>191.98249320592654</v>
      </c>
      <c r="D658" s="286">
        <v>120.61015823780208</v>
      </c>
      <c r="E658" s="286">
        <f t="shared" si="42"/>
        <v>120.61015823780208</v>
      </c>
      <c r="F658" s="209" t="str">
        <f t="shared" si="43"/>
        <v/>
      </c>
      <c r="G658" t="str">
        <f t="shared" si="45"/>
        <v/>
      </c>
      <c r="H658" s="209" t="str">
        <f t="shared" si="44"/>
        <v/>
      </c>
    </row>
    <row r="659" spans="1:9" s="210" customFormat="1">
      <c r="A659" s="208">
        <v>612</v>
      </c>
      <c r="B659" s="287">
        <v>43833</v>
      </c>
      <c r="C659" s="286">
        <v>184.82002859392654</v>
      </c>
      <c r="D659" s="286">
        <v>120.61015823780208</v>
      </c>
      <c r="E659" s="286">
        <f t="shared" si="42"/>
        <v>120.61015823780208</v>
      </c>
      <c r="F659" s="209" t="str">
        <f t="shared" si="43"/>
        <v/>
      </c>
      <c r="G659" t="str">
        <f t="shared" si="45"/>
        <v/>
      </c>
      <c r="H659" s="209" t="str">
        <f t="shared" si="44"/>
        <v/>
      </c>
    </row>
    <row r="660" spans="1:9" s="210" customFormat="1">
      <c r="A660" s="208">
        <v>613</v>
      </c>
      <c r="B660" s="287">
        <v>43834</v>
      </c>
      <c r="C660" s="286">
        <v>172.69258700392467</v>
      </c>
      <c r="D660" s="286">
        <v>120.61015823780208</v>
      </c>
      <c r="E660" s="286">
        <f t="shared" si="42"/>
        <v>120.61015823780208</v>
      </c>
      <c r="F660" s="209" t="str">
        <f t="shared" si="43"/>
        <v/>
      </c>
      <c r="G660" t="str">
        <f t="shared" si="45"/>
        <v/>
      </c>
      <c r="H660" s="209" t="str">
        <f t="shared" si="44"/>
        <v/>
      </c>
    </row>
    <row r="661" spans="1:9" s="210" customFormat="1">
      <c r="A661" s="208">
        <v>614</v>
      </c>
      <c r="B661" s="287">
        <v>43835</v>
      </c>
      <c r="C661" s="286">
        <v>159.62570620392654</v>
      </c>
      <c r="D661" s="286">
        <v>120.61015823780208</v>
      </c>
      <c r="E661" s="286">
        <f t="shared" si="42"/>
        <v>120.61015823780208</v>
      </c>
      <c r="F661" s="209" t="str">
        <f t="shared" si="43"/>
        <v/>
      </c>
      <c r="G661" t="str">
        <f t="shared" si="45"/>
        <v/>
      </c>
      <c r="H661" s="209" t="str">
        <f t="shared" si="44"/>
        <v/>
      </c>
    </row>
    <row r="662" spans="1:9" s="210" customFormat="1">
      <c r="A662" s="208">
        <v>615</v>
      </c>
      <c r="B662" s="287">
        <v>43836</v>
      </c>
      <c r="C662" s="286">
        <v>163.10893749992655</v>
      </c>
      <c r="D662" s="286">
        <v>120.61015823780208</v>
      </c>
      <c r="E662" s="286">
        <f t="shared" si="42"/>
        <v>120.61015823780208</v>
      </c>
      <c r="F662" s="209" t="str">
        <f t="shared" si="43"/>
        <v/>
      </c>
      <c r="G662" t="str">
        <f t="shared" si="45"/>
        <v/>
      </c>
      <c r="H662" s="209" t="str">
        <f t="shared" si="44"/>
        <v/>
      </c>
    </row>
    <row r="663" spans="1:9" s="210" customFormat="1">
      <c r="A663" s="208">
        <v>616</v>
      </c>
      <c r="B663" s="287">
        <v>43837</v>
      </c>
      <c r="C663" s="286">
        <v>178.37745706792657</v>
      </c>
      <c r="D663" s="286">
        <v>120.61015823780208</v>
      </c>
      <c r="E663" s="286">
        <f t="shared" si="42"/>
        <v>120.61015823780208</v>
      </c>
      <c r="F663" s="209" t="str">
        <f t="shared" si="43"/>
        <v/>
      </c>
      <c r="G663" t="str">
        <f t="shared" si="45"/>
        <v/>
      </c>
      <c r="H663" s="209" t="str">
        <f t="shared" si="44"/>
        <v/>
      </c>
    </row>
    <row r="664" spans="1:9" s="210" customFormat="1">
      <c r="A664" s="208">
        <v>617</v>
      </c>
      <c r="B664" s="287">
        <v>43838</v>
      </c>
      <c r="C664" s="286">
        <v>184.30236432720474</v>
      </c>
      <c r="D664" s="286">
        <v>120.61015823780208</v>
      </c>
      <c r="E664" s="286">
        <f t="shared" si="42"/>
        <v>120.61015823780208</v>
      </c>
      <c r="F664" s="209" t="str">
        <f t="shared" si="43"/>
        <v/>
      </c>
      <c r="G664" t="str">
        <f t="shared" si="45"/>
        <v/>
      </c>
      <c r="H664" s="209" t="str">
        <f t="shared" si="44"/>
        <v/>
      </c>
    </row>
    <row r="665" spans="1:9" s="210" customFormat="1">
      <c r="A665" s="208">
        <v>618</v>
      </c>
      <c r="B665" s="287">
        <v>43839</v>
      </c>
      <c r="C665" s="286">
        <v>167.72312205720473</v>
      </c>
      <c r="D665" s="286">
        <v>120.61015823780208</v>
      </c>
      <c r="E665" s="286">
        <f t="shared" si="42"/>
        <v>120.61015823780208</v>
      </c>
      <c r="F665" s="209" t="str">
        <f t="shared" si="43"/>
        <v/>
      </c>
      <c r="G665" t="str">
        <f t="shared" si="45"/>
        <v/>
      </c>
      <c r="H665" s="209" t="str">
        <f t="shared" si="44"/>
        <v/>
      </c>
    </row>
    <row r="666" spans="1:9">
      <c r="A666" s="208">
        <v>619</v>
      </c>
      <c r="B666" s="287">
        <v>43840</v>
      </c>
      <c r="C666" s="286">
        <v>172.46751310720475</v>
      </c>
      <c r="D666" s="286">
        <v>120.61015823780208</v>
      </c>
      <c r="E666" s="286">
        <f t="shared" si="42"/>
        <v>120.61015823780208</v>
      </c>
      <c r="F666" s="209" t="str">
        <f t="shared" si="43"/>
        <v/>
      </c>
      <c r="G666" t="str">
        <f t="shared" si="45"/>
        <v/>
      </c>
      <c r="H666" s="209" t="str">
        <f t="shared" si="44"/>
        <v/>
      </c>
      <c r="I666" s="210"/>
    </row>
    <row r="667" spans="1:9">
      <c r="A667" s="208">
        <v>620</v>
      </c>
      <c r="B667" s="287">
        <v>43841</v>
      </c>
      <c r="C667" s="286">
        <v>146.39772162920474</v>
      </c>
      <c r="D667" s="286">
        <v>120.61015823780208</v>
      </c>
      <c r="E667" s="286">
        <f t="shared" si="42"/>
        <v>120.61015823780208</v>
      </c>
      <c r="F667" s="209" t="str">
        <f t="shared" si="43"/>
        <v/>
      </c>
      <c r="G667" t="str">
        <f t="shared" si="45"/>
        <v/>
      </c>
      <c r="H667" s="209" t="str">
        <f t="shared" si="44"/>
        <v/>
      </c>
    </row>
    <row r="668" spans="1:9">
      <c r="A668" s="208">
        <v>621</v>
      </c>
      <c r="B668" s="287">
        <v>43842</v>
      </c>
      <c r="C668" s="286">
        <v>143.13331812520474</v>
      </c>
      <c r="D668" s="286">
        <v>120.61015823780208</v>
      </c>
      <c r="E668" s="286">
        <f t="shared" si="42"/>
        <v>120.61015823780208</v>
      </c>
      <c r="F668" s="209" t="str">
        <f t="shared" si="43"/>
        <v/>
      </c>
      <c r="G668" t="str">
        <f t="shared" si="45"/>
        <v/>
      </c>
    </row>
    <row r="669" spans="1:9">
      <c r="A669" s="208">
        <v>622</v>
      </c>
      <c r="B669" s="287">
        <v>43843</v>
      </c>
      <c r="C669" s="286">
        <v>167.97807088120473</v>
      </c>
      <c r="D669" s="286">
        <v>120.61015823780208</v>
      </c>
      <c r="E669" s="286">
        <f t="shared" si="42"/>
        <v>120.61015823780208</v>
      </c>
      <c r="F669" s="209" t="str">
        <f t="shared" si="43"/>
        <v/>
      </c>
      <c r="G669" t="str">
        <f t="shared" si="45"/>
        <v/>
      </c>
      <c r="H669" s="209" t="str">
        <f>IF(DAY(B668)=15,IF(MONTH(B668)=1,"E",IF(MONTH(B668)=2,"F",IF(MONTH(B668)=3,"M",IF(MONTH(B668)=4,"A",IF(MONTH(B668)=5,"M",IF(MONTH(B668)=6,"J",IF(MONTH(B668)=7,"J",IF(MONTH(B668)=8,"A",IF(MONTH(B668)=9,"S",IF(MONTH(B668)=10,"O",IF(MONTH(B668)=11,"N",IF(MONTH(B668)=12,"D","")))))))))))),"")</f>
        <v/>
      </c>
      <c r="I669" s="210"/>
    </row>
    <row r="670" spans="1:9">
      <c r="A670" s="208">
        <v>623</v>
      </c>
      <c r="B670" s="287">
        <v>43844</v>
      </c>
      <c r="C670" s="286">
        <v>161.94725678920472</v>
      </c>
      <c r="D670" s="286">
        <v>120.61015823780208</v>
      </c>
      <c r="E670" s="286">
        <f t="shared" si="42"/>
        <v>120.61015823780208</v>
      </c>
      <c r="F670" s="209" t="str">
        <f t="shared" si="43"/>
        <v/>
      </c>
      <c r="G670" t="str">
        <f t="shared" si="45"/>
        <v/>
      </c>
      <c r="H670" s="209" t="str">
        <f t="shared" si="44"/>
        <v/>
      </c>
      <c r="I670" s="210"/>
    </row>
    <row r="671" spans="1:9">
      <c r="A671" s="208">
        <v>624</v>
      </c>
      <c r="B671" s="287">
        <v>43845</v>
      </c>
      <c r="C671" s="286">
        <v>109.49582320692852</v>
      </c>
      <c r="D671" s="286">
        <v>120.61015823780208</v>
      </c>
      <c r="E671" s="286">
        <f t="shared" si="42"/>
        <v>109.49582320692852</v>
      </c>
      <c r="F671" s="209" t="str">
        <f t="shared" si="43"/>
        <v/>
      </c>
      <c r="G671" t="str">
        <f t="shared" si="45"/>
        <v/>
      </c>
      <c r="H671" s="209" t="str">
        <f>IF(DAY(B671)=15,IF(MONTH(B671)=1,"E",IF(MONTH(B671)=2,"F",IF(MONTH(B671)=3,"M",IF(MONTH(B671)=4,"A",IF(MONTH(B671)=5,"M",IF(MONTH(B671)=6,"J",IF(MONTH(B671)=7,"J",IF(MONTH(B671)=8,"A",IF(MONTH(B671)=9,"S",IF(MONTH(B671)=10,"O",IF(MONTH(B671)=11,"N",IF(MONTH(B671)=12,"D","")))))))))))),"")</f>
        <v>E</v>
      </c>
      <c r="I671" s="210">
        <f>IF(DAY(B671)=15,D671,"")</f>
        <v>120.61015823780208</v>
      </c>
    </row>
    <row r="672" spans="1:9">
      <c r="A672" s="208">
        <v>625</v>
      </c>
      <c r="B672" s="287">
        <v>43846</v>
      </c>
      <c r="C672" s="286">
        <v>102.67586179493038</v>
      </c>
      <c r="D672" s="286">
        <v>120.61015823780208</v>
      </c>
      <c r="E672" s="286">
        <f t="shared" si="42"/>
        <v>102.67586179493038</v>
      </c>
      <c r="F672" s="209" t="str">
        <f t="shared" si="43"/>
        <v/>
      </c>
      <c r="G672" t="str">
        <f t="shared" si="45"/>
        <v/>
      </c>
      <c r="H672" s="209" t="str">
        <f t="shared" si="44"/>
        <v/>
      </c>
      <c r="I672" s="210"/>
    </row>
    <row r="673" spans="1:9">
      <c r="A673" s="208">
        <v>626</v>
      </c>
      <c r="B673" s="287">
        <v>43847</v>
      </c>
      <c r="C673" s="286">
        <v>95.39468468092852</v>
      </c>
      <c r="D673" s="286">
        <v>120.61015823780208</v>
      </c>
      <c r="E673" s="286">
        <f t="shared" si="42"/>
        <v>95.39468468092852</v>
      </c>
      <c r="F673" s="209" t="str">
        <f t="shared" si="43"/>
        <v/>
      </c>
      <c r="G673" t="str">
        <f t="shared" si="45"/>
        <v/>
      </c>
      <c r="H673" s="209" t="str">
        <f t="shared" si="44"/>
        <v/>
      </c>
      <c r="I673" s="210"/>
    </row>
    <row r="674" spans="1:9">
      <c r="A674" s="208">
        <v>627</v>
      </c>
      <c r="B674" s="287">
        <v>43848</v>
      </c>
      <c r="C674" s="286">
        <v>78.374164868930379</v>
      </c>
      <c r="D674" s="286">
        <v>120.61015823780208</v>
      </c>
      <c r="E674" s="286">
        <f t="shared" si="42"/>
        <v>78.374164868930379</v>
      </c>
      <c r="F674" s="209" t="str">
        <f t="shared" si="43"/>
        <v/>
      </c>
      <c r="G674" t="str">
        <f t="shared" si="45"/>
        <v/>
      </c>
      <c r="H674" s="209" t="str">
        <f t="shared" si="44"/>
        <v/>
      </c>
      <c r="I674" s="210"/>
    </row>
    <row r="675" spans="1:9">
      <c r="A675" s="208">
        <v>628</v>
      </c>
      <c r="B675" s="287">
        <v>43849</v>
      </c>
      <c r="C675" s="286">
        <v>81.129962914928512</v>
      </c>
      <c r="D675" s="286">
        <v>120.61015823780208</v>
      </c>
      <c r="E675" s="286">
        <f t="shared" si="42"/>
        <v>81.129962914928512</v>
      </c>
      <c r="F675" s="209" t="str">
        <f t="shared" si="43"/>
        <v/>
      </c>
      <c r="G675" t="str">
        <f t="shared" si="45"/>
        <v/>
      </c>
      <c r="H675" s="209" t="str">
        <f t="shared" si="44"/>
        <v/>
      </c>
      <c r="I675" s="210"/>
    </row>
    <row r="676" spans="1:9">
      <c r="A676" s="208">
        <v>629</v>
      </c>
      <c r="B676" s="287">
        <v>43850</v>
      </c>
      <c r="C676" s="286">
        <v>107.03590699893039</v>
      </c>
      <c r="D676" s="286">
        <v>120.61015823780208</v>
      </c>
      <c r="E676" s="286">
        <f t="shared" si="42"/>
        <v>107.03590699893039</v>
      </c>
      <c r="F676" s="209" t="str">
        <f t="shared" si="43"/>
        <v/>
      </c>
      <c r="G676" t="str">
        <f t="shared" si="45"/>
        <v/>
      </c>
      <c r="H676" s="209" t="str">
        <f t="shared" si="44"/>
        <v/>
      </c>
      <c r="I676" s="210"/>
    </row>
    <row r="677" spans="1:9">
      <c r="A677" s="208">
        <v>630</v>
      </c>
      <c r="B677" s="287">
        <v>43851</v>
      </c>
      <c r="C677" s="286">
        <v>109.99561480092852</v>
      </c>
      <c r="D677" s="286">
        <v>120.61015823780208</v>
      </c>
      <c r="E677" s="286">
        <f t="shared" si="42"/>
        <v>109.99561480092852</v>
      </c>
      <c r="F677" s="209" t="str">
        <f t="shared" si="43"/>
        <v/>
      </c>
      <c r="G677" t="str">
        <f t="shared" si="45"/>
        <v/>
      </c>
      <c r="H677" s="209" t="str">
        <f t="shared" si="44"/>
        <v/>
      </c>
      <c r="I677" s="210"/>
    </row>
    <row r="678" spans="1:9">
      <c r="A678" s="208">
        <v>631</v>
      </c>
      <c r="B678" s="287">
        <v>43852</v>
      </c>
      <c r="C678" s="286">
        <v>156.58368622485577</v>
      </c>
      <c r="D678" s="286">
        <v>120.61015823780208</v>
      </c>
      <c r="E678" s="286">
        <f t="shared" si="42"/>
        <v>120.61015823780208</v>
      </c>
      <c r="F678" s="209" t="str">
        <f t="shared" si="43"/>
        <v/>
      </c>
      <c r="G678" t="str">
        <f t="shared" si="45"/>
        <v/>
      </c>
      <c r="H678" s="209" t="str">
        <f t="shared" si="44"/>
        <v/>
      </c>
      <c r="I678" s="210"/>
    </row>
    <row r="679" spans="1:9">
      <c r="A679" s="208">
        <v>632</v>
      </c>
      <c r="B679" s="287">
        <v>43853</v>
      </c>
      <c r="C679" s="286">
        <v>153.58304342085762</v>
      </c>
      <c r="D679" s="286">
        <v>120.61015823780208</v>
      </c>
      <c r="E679" s="286">
        <f t="shared" si="42"/>
        <v>120.61015823780208</v>
      </c>
      <c r="F679" s="209" t="str">
        <f t="shared" si="43"/>
        <v/>
      </c>
      <c r="G679" t="str">
        <f t="shared" si="45"/>
        <v/>
      </c>
      <c r="H679" s="209" t="str">
        <f t="shared" si="44"/>
        <v/>
      </c>
      <c r="I679" s="210"/>
    </row>
    <row r="680" spans="1:9">
      <c r="A680" s="208">
        <v>633</v>
      </c>
      <c r="B680" s="287">
        <v>43854</v>
      </c>
      <c r="C680" s="286">
        <v>158.12235552485575</v>
      </c>
      <c r="D680" s="286">
        <v>120.61015823780208</v>
      </c>
      <c r="E680" s="286">
        <f t="shared" si="42"/>
        <v>120.61015823780208</v>
      </c>
      <c r="F680" s="209" t="str">
        <f t="shared" si="43"/>
        <v/>
      </c>
      <c r="G680" t="str">
        <f t="shared" si="45"/>
        <v/>
      </c>
      <c r="H680" s="209" t="str">
        <f t="shared" si="44"/>
        <v/>
      </c>
      <c r="I680" s="210"/>
    </row>
    <row r="681" spans="1:9">
      <c r="A681" s="208">
        <v>634</v>
      </c>
      <c r="B681" s="287">
        <v>43855</v>
      </c>
      <c r="C681" s="286">
        <v>141.99157814085578</v>
      </c>
      <c r="D681" s="286">
        <v>120.61015823780208</v>
      </c>
      <c r="E681" s="286">
        <f t="shared" si="42"/>
        <v>120.61015823780208</v>
      </c>
      <c r="F681" s="209" t="str">
        <f t="shared" si="43"/>
        <v/>
      </c>
      <c r="G681" t="str">
        <f t="shared" si="45"/>
        <v/>
      </c>
      <c r="H681" s="209" t="str">
        <f t="shared" si="44"/>
        <v/>
      </c>
      <c r="I681" s="210"/>
    </row>
    <row r="682" spans="1:9" s="210" customFormat="1">
      <c r="A682" s="208">
        <v>635</v>
      </c>
      <c r="B682" s="287">
        <v>43856</v>
      </c>
      <c r="C682" s="286">
        <v>112.88597481685575</v>
      </c>
      <c r="D682" s="286">
        <v>120.61015823780208</v>
      </c>
      <c r="E682" s="286">
        <f t="shared" si="42"/>
        <v>112.88597481685575</v>
      </c>
      <c r="F682" s="209" t="str">
        <f t="shared" si="43"/>
        <v/>
      </c>
      <c r="G682" t="str">
        <f t="shared" si="45"/>
        <v/>
      </c>
      <c r="H682" s="209" t="str">
        <f t="shared" si="44"/>
        <v/>
      </c>
    </row>
    <row r="683" spans="1:9" s="210" customFormat="1">
      <c r="A683" s="208">
        <v>636</v>
      </c>
      <c r="B683" s="287">
        <v>43857</v>
      </c>
      <c r="C683" s="286">
        <v>106.23869020485763</v>
      </c>
      <c r="D683" s="286">
        <v>120.61015823780208</v>
      </c>
      <c r="E683" s="286">
        <f t="shared" si="42"/>
        <v>106.23869020485763</v>
      </c>
      <c r="F683" s="209" t="str">
        <f t="shared" si="43"/>
        <v/>
      </c>
      <c r="G683" t="str">
        <f t="shared" si="45"/>
        <v/>
      </c>
      <c r="H683" s="209" t="str">
        <f t="shared" si="44"/>
        <v/>
      </c>
    </row>
    <row r="684" spans="1:9" s="210" customFormat="1">
      <c r="A684" s="208">
        <v>637</v>
      </c>
      <c r="B684" s="287">
        <v>43858</v>
      </c>
      <c r="C684" s="286">
        <v>117.17310467885576</v>
      </c>
      <c r="D684" s="286">
        <v>120.61015823780208</v>
      </c>
      <c r="E684" s="286">
        <f t="shared" si="42"/>
        <v>117.17310467885576</v>
      </c>
      <c r="F684" s="209" t="str">
        <f t="shared" si="43"/>
        <v/>
      </c>
      <c r="G684" t="str">
        <f t="shared" si="45"/>
        <v/>
      </c>
      <c r="H684" s="209" t="str">
        <f t="shared" si="44"/>
        <v/>
      </c>
    </row>
    <row r="685" spans="1:9" s="210" customFormat="1">
      <c r="A685" s="208">
        <v>638</v>
      </c>
      <c r="B685" s="287">
        <v>43859</v>
      </c>
      <c r="C685" s="286">
        <v>163.03294659618942</v>
      </c>
      <c r="D685" s="286">
        <v>120.61015823780208</v>
      </c>
      <c r="E685" s="286">
        <f t="shared" si="42"/>
        <v>120.61015823780208</v>
      </c>
      <c r="F685" s="209" t="str">
        <f t="shared" si="43"/>
        <v/>
      </c>
      <c r="G685" t="str">
        <f t="shared" si="45"/>
        <v/>
      </c>
      <c r="H685" s="209" t="str">
        <f t="shared" si="44"/>
        <v/>
      </c>
    </row>
    <row r="686" spans="1:9" s="210" customFormat="1">
      <c r="A686" s="208">
        <v>639</v>
      </c>
      <c r="B686" s="287">
        <v>43860</v>
      </c>
      <c r="C686" s="286">
        <v>149.19285034619128</v>
      </c>
      <c r="D686" s="286">
        <v>120.61015823780208</v>
      </c>
      <c r="E686" s="286">
        <f t="shared" si="42"/>
        <v>120.61015823780208</v>
      </c>
      <c r="F686" s="209" t="str">
        <f t="shared" si="43"/>
        <v/>
      </c>
      <c r="G686" t="str">
        <f t="shared" si="45"/>
        <v/>
      </c>
      <c r="H686" s="209" t="str">
        <f t="shared" si="44"/>
        <v/>
      </c>
    </row>
    <row r="687" spans="1:9" s="210" customFormat="1">
      <c r="A687" s="208">
        <v>640</v>
      </c>
      <c r="B687" s="287">
        <v>43861</v>
      </c>
      <c r="C687" s="286">
        <v>155.9150725441857</v>
      </c>
      <c r="D687" s="286">
        <v>120.61015823780208</v>
      </c>
      <c r="E687" s="286">
        <f t="shared" ref="E687:E750" si="46">IF(C687&lt;D687,C687,D687)</f>
        <v>120.61015823780208</v>
      </c>
      <c r="F687" s="209" t="str">
        <f t="shared" ref="F687:F750" si="47">IF(DAY(B687)=1,600,"")</f>
        <v/>
      </c>
      <c r="G687" t="str">
        <f t="shared" si="45"/>
        <v/>
      </c>
      <c r="H687" s="209" t="str">
        <f t="shared" ref="H687:H750" si="48">IF(DAY(B687)=15,IF(MONTH(B687)=1,"E",IF(MONTH(B687)=2,"F",IF(MONTH(B687)=3,"M",IF(MONTH(B687)=4,"A",IF(MONTH(B687)=5,"M",IF(MONTH(B687)=6,"J",IF(MONTH(B687)=7,"J",IF(MONTH(B687)=8,"A",IF(MONTH(B687)=9,"S",IF(MONTH(B687)=10,"O",IF(MONTH(B687)=11,"N",IF(MONTH(B687)=12,"D","")))))))))))),"")</f>
        <v/>
      </c>
    </row>
    <row r="688" spans="1:9" s="210" customFormat="1">
      <c r="A688" s="208">
        <v>641</v>
      </c>
      <c r="B688" s="287">
        <v>43862</v>
      </c>
      <c r="C688" s="286">
        <v>145.22588934219127</v>
      </c>
      <c r="D688" s="286">
        <v>123.04180331015149</v>
      </c>
      <c r="E688" s="286">
        <f t="shared" si="46"/>
        <v>123.04180331015149</v>
      </c>
      <c r="F688" s="209">
        <f t="shared" si="47"/>
        <v>600</v>
      </c>
      <c r="G688" t="str">
        <f t="shared" si="45"/>
        <v/>
      </c>
      <c r="H688" s="209" t="str">
        <f t="shared" si="48"/>
        <v/>
      </c>
    </row>
    <row r="689" spans="1:9" s="210" customFormat="1">
      <c r="A689" s="208">
        <v>642</v>
      </c>
      <c r="B689" s="287">
        <v>43863</v>
      </c>
      <c r="C689" s="286">
        <v>144.93629586419132</v>
      </c>
      <c r="D689" s="286">
        <v>123.04180331015149</v>
      </c>
      <c r="E689" s="286">
        <f t="shared" si="46"/>
        <v>123.04180331015149</v>
      </c>
      <c r="F689" s="209" t="str">
        <f t="shared" si="47"/>
        <v/>
      </c>
      <c r="G689" t="str">
        <f t="shared" ref="G689:G752" si="49">IF(MONTH(B689)=1,IF(DAY(B689)=1,YEAR(B689),""),"")</f>
        <v/>
      </c>
      <c r="H689" s="209" t="str">
        <f t="shared" si="48"/>
        <v/>
      </c>
    </row>
    <row r="690" spans="1:9" s="210" customFormat="1">
      <c r="A690" s="208">
        <v>643</v>
      </c>
      <c r="B690" s="287">
        <v>43864</v>
      </c>
      <c r="C690" s="286">
        <v>153.95467699618942</v>
      </c>
      <c r="D690" s="286">
        <v>123.04180331015149</v>
      </c>
      <c r="E690" s="286">
        <f t="shared" si="46"/>
        <v>123.04180331015149</v>
      </c>
      <c r="F690" s="209" t="str">
        <f t="shared" si="47"/>
        <v/>
      </c>
      <c r="G690" t="str">
        <f t="shared" si="49"/>
        <v/>
      </c>
      <c r="H690" s="209" t="str">
        <f t="shared" si="48"/>
        <v/>
      </c>
    </row>
    <row r="691" spans="1:9" s="210" customFormat="1">
      <c r="A691" s="208">
        <v>644</v>
      </c>
      <c r="B691" s="287">
        <v>43865</v>
      </c>
      <c r="C691" s="286">
        <v>147.42883619619315</v>
      </c>
      <c r="D691" s="286">
        <v>123.04180331015149</v>
      </c>
      <c r="E691" s="286">
        <f t="shared" si="46"/>
        <v>123.04180331015149</v>
      </c>
      <c r="F691" s="209" t="str">
        <f t="shared" si="47"/>
        <v/>
      </c>
      <c r="G691" t="str">
        <f t="shared" si="49"/>
        <v/>
      </c>
      <c r="H691" s="209" t="str">
        <f t="shared" si="48"/>
        <v/>
      </c>
    </row>
    <row r="692" spans="1:9" s="210" customFormat="1">
      <c r="A692" s="208">
        <v>645</v>
      </c>
      <c r="B692" s="287">
        <v>43866</v>
      </c>
      <c r="C692" s="286">
        <v>101.07640066068176</v>
      </c>
      <c r="D692" s="286">
        <v>123.04180331015149</v>
      </c>
      <c r="E692" s="286">
        <f t="shared" si="46"/>
        <v>101.07640066068176</v>
      </c>
      <c r="F692" s="209" t="str">
        <f t="shared" si="47"/>
        <v/>
      </c>
      <c r="G692" t="str">
        <f t="shared" si="49"/>
        <v/>
      </c>
      <c r="H692" s="209" t="str">
        <f t="shared" si="48"/>
        <v/>
      </c>
    </row>
    <row r="693" spans="1:9" s="210" customFormat="1">
      <c r="A693" s="208">
        <v>646</v>
      </c>
      <c r="B693" s="287">
        <v>43867</v>
      </c>
      <c r="C693" s="286">
        <v>119.89341306868175</v>
      </c>
      <c r="D693" s="286">
        <v>123.04180331015149</v>
      </c>
      <c r="E693" s="286">
        <f t="shared" si="46"/>
        <v>119.89341306868175</v>
      </c>
      <c r="F693" s="209" t="str">
        <f t="shared" si="47"/>
        <v/>
      </c>
      <c r="G693" t="str">
        <f t="shared" si="49"/>
        <v/>
      </c>
      <c r="H693" s="209" t="str">
        <f t="shared" si="48"/>
        <v/>
      </c>
    </row>
    <row r="694" spans="1:9" s="210" customFormat="1">
      <c r="A694" s="208">
        <v>647</v>
      </c>
      <c r="B694" s="287">
        <v>43868</v>
      </c>
      <c r="C694" s="286">
        <v>132.50550094868177</v>
      </c>
      <c r="D694" s="286">
        <v>123.04180331015149</v>
      </c>
      <c r="E694" s="286">
        <f t="shared" si="46"/>
        <v>123.04180331015149</v>
      </c>
      <c r="F694" s="209" t="str">
        <f t="shared" si="47"/>
        <v/>
      </c>
      <c r="G694" t="str">
        <f t="shared" si="49"/>
        <v/>
      </c>
      <c r="H694" s="209" t="str">
        <f t="shared" si="48"/>
        <v/>
      </c>
    </row>
    <row r="695" spans="1:9" s="210" customFormat="1">
      <c r="A695" s="208">
        <v>648</v>
      </c>
      <c r="B695" s="287">
        <v>43869</v>
      </c>
      <c r="C695" s="286">
        <v>111.28489861868175</v>
      </c>
      <c r="D695" s="286">
        <v>123.04180331015149</v>
      </c>
      <c r="E695" s="286">
        <f t="shared" si="46"/>
        <v>111.28489861868175</v>
      </c>
      <c r="F695" s="209" t="str">
        <f t="shared" si="47"/>
        <v/>
      </c>
      <c r="G695" t="str">
        <f t="shared" si="49"/>
        <v/>
      </c>
      <c r="H695" s="209" t="str">
        <f t="shared" si="48"/>
        <v/>
      </c>
    </row>
    <row r="696" spans="1:9" s="210" customFormat="1">
      <c r="A696" s="208">
        <v>649</v>
      </c>
      <c r="B696" s="287">
        <v>43870</v>
      </c>
      <c r="C696" s="286">
        <v>81.630615828679893</v>
      </c>
      <c r="D696" s="286">
        <v>123.04180331015149</v>
      </c>
      <c r="E696" s="286">
        <f t="shared" si="46"/>
        <v>81.630615828679893</v>
      </c>
      <c r="F696" s="209" t="str">
        <f t="shared" si="47"/>
        <v/>
      </c>
      <c r="G696" t="str">
        <f t="shared" si="49"/>
        <v/>
      </c>
      <c r="H696" s="209" t="str">
        <f t="shared" si="48"/>
        <v/>
      </c>
    </row>
    <row r="697" spans="1:9" s="210" customFormat="1">
      <c r="A697" s="208">
        <v>650</v>
      </c>
      <c r="B697" s="287">
        <v>43871</v>
      </c>
      <c r="C697" s="286">
        <v>93.520249556683609</v>
      </c>
      <c r="D697" s="286">
        <v>123.04180331015149</v>
      </c>
      <c r="E697" s="286">
        <f t="shared" si="46"/>
        <v>93.520249556683609</v>
      </c>
      <c r="F697" s="209" t="str">
        <f t="shared" si="47"/>
        <v/>
      </c>
      <c r="G697" t="str">
        <f t="shared" si="49"/>
        <v/>
      </c>
      <c r="H697" s="209" t="str">
        <f t="shared" si="48"/>
        <v/>
      </c>
    </row>
    <row r="698" spans="1:9">
      <c r="A698" s="208">
        <v>651</v>
      </c>
      <c r="B698" s="287">
        <v>43872</v>
      </c>
      <c r="C698" s="286">
        <v>120.85801470868363</v>
      </c>
      <c r="D698" s="286">
        <v>123.04180331015149</v>
      </c>
      <c r="E698" s="286">
        <f t="shared" si="46"/>
        <v>120.85801470868363</v>
      </c>
      <c r="F698" s="209" t="str">
        <f t="shared" si="47"/>
        <v/>
      </c>
      <c r="G698" t="str">
        <f t="shared" si="49"/>
        <v/>
      </c>
      <c r="H698" s="209" t="str">
        <f t="shared" si="48"/>
        <v/>
      </c>
      <c r="I698" s="210"/>
    </row>
    <row r="699" spans="1:9">
      <c r="A699" s="208">
        <v>652</v>
      </c>
      <c r="B699" s="287">
        <v>43873</v>
      </c>
      <c r="C699" s="286">
        <v>138.6151154695182</v>
      </c>
      <c r="D699" s="286">
        <v>123.04180331015149</v>
      </c>
      <c r="E699" s="286">
        <f t="shared" si="46"/>
        <v>123.04180331015149</v>
      </c>
      <c r="F699" s="209" t="str">
        <f t="shared" si="47"/>
        <v/>
      </c>
      <c r="G699" t="str">
        <f t="shared" si="49"/>
        <v/>
      </c>
      <c r="H699" s="209" t="str">
        <f t="shared" si="48"/>
        <v/>
      </c>
      <c r="I699" s="210"/>
    </row>
    <row r="700" spans="1:9">
      <c r="A700" s="208">
        <v>653</v>
      </c>
      <c r="B700" s="287">
        <v>43874</v>
      </c>
      <c r="C700" s="286">
        <v>96.82283322951821</v>
      </c>
      <c r="D700" s="286">
        <v>123.04180331015149</v>
      </c>
      <c r="E700" s="286">
        <f t="shared" si="46"/>
        <v>96.82283322951821</v>
      </c>
      <c r="F700" s="209" t="str">
        <f t="shared" si="47"/>
        <v/>
      </c>
      <c r="G700" t="str">
        <f t="shared" si="49"/>
        <v/>
      </c>
      <c r="H700" s="209" t="str">
        <f t="shared" si="48"/>
        <v/>
      </c>
      <c r="I700" s="210"/>
    </row>
    <row r="701" spans="1:9">
      <c r="A701" s="208">
        <v>654</v>
      </c>
      <c r="B701" s="287">
        <v>43875</v>
      </c>
      <c r="C701" s="286">
        <v>124.76379878952007</v>
      </c>
      <c r="D701" s="286">
        <v>123.04180331015149</v>
      </c>
      <c r="E701" s="286">
        <f t="shared" si="46"/>
        <v>123.04180331015149</v>
      </c>
      <c r="F701" s="209" t="str">
        <f t="shared" si="47"/>
        <v/>
      </c>
      <c r="G701" t="str">
        <f t="shared" si="49"/>
        <v/>
      </c>
      <c r="H701" s="209" t="str">
        <f t="shared" si="48"/>
        <v/>
      </c>
      <c r="I701" s="210"/>
    </row>
    <row r="702" spans="1:9">
      <c r="A702" s="208">
        <v>655</v>
      </c>
      <c r="B702" s="287">
        <v>43876</v>
      </c>
      <c r="C702" s="286">
        <v>77.748550899514484</v>
      </c>
      <c r="D702" s="286">
        <v>123.04180331015149</v>
      </c>
      <c r="E702" s="286">
        <f t="shared" si="46"/>
        <v>77.748550899514484</v>
      </c>
      <c r="F702" s="209" t="str">
        <f t="shared" si="47"/>
        <v/>
      </c>
      <c r="G702" t="str">
        <f t="shared" si="49"/>
        <v/>
      </c>
      <c r="H702" s="209" t="str">
        <f t="shared" si="48"/>
        <v>F</v>
      </c>
      <c r="I702" s="210">
        <f>IF(DAY(B702)=15,D702,"")</f>
        <v>123.04180331015149</v>
      </c>
    </row>
    <row r="703" spans="1:9">
      <c r="A703" s="208">
        <v>656</v>
      </c>
      <c r="B703" s="287">
        <v>43877</v>
      </c>
      <c r="C703" s="286">
        <v>60.013906629521927</v>
      </c>
      <c r="D703" s="286">
        <v>123.04180331015149</v>
      </c>
      <c r="E703" s="286">
        <f t="shared" si="46"/>
        <v>60.013906629521927</v>
      </c>
      <c r="F703" s="209" t="str">
        <f t="shared" si="47"/>
        <v/>
      </c>
      <c r="G703" t="str">
        <f t="shared" si="49"/>
        <v/>
      </c>
      <c r="H703" s="209" t="str">
        <f t="shared" si="48"/>
        <v/>
      </c>
      <c r="I703" s="210"/>
    </row>
    <row r="704" spans="1:9">
      <c r="A704" s="208">
        <v>657</v>
      </c>
      <c r="B704" s="287">
        <v>43878</v>
      </c>
      <c r="C704" s="286">
        <v>83.613772823518204</v>
      </c>
      <c r="D704" s="286">
        <v>123.04180331015149</v>
      </c>
      <c r="E704" s="286">
        <f t="shared" si="46"/>
        <v>83.613772823518204</v>
      </c>
      <c r="F704" s="209" t="str">
        <f t="shared" si="47"/>
        <v/>
      </c>
      <c r="G704" t="str">
        <f t="shared" si="49"/>
        <v/>
      </c>
      <c r="H704" s="209" t="str">
        <f t="shared" si="48"/>
        <v/>
      </c>
      <c r="I704" s="210"/>
    </row>
    <row r="705" spans="1:9">
      <c r="A705" s="208">
        <v>658</v>
      </c>
      <c r="B705" s="287">
        <v>43879</v>
      </c>
      <c r="C705" s="286">
        <v>108.03518642952007</v>
      </c>
      <c r="D705" s="286">
        <v>123.04180331015149</v>
      </c>
      <c r="E705" s="286">
        <f t="shared" si="46"/>
        <v>108.03518642952007</v>
      </c>
      <c r="F705" s="209" t="str">
        <f t="shared" si="47"/>
        <v/>
      </c>
      <c r="G705" t="str">
        <f t="shared" si="49"/>
        <v/>
      </c>
      <c r="H705" s="209" t="str">
        <f t="shared" si="48"/>
        <v/>
      </c>
      <c r="I705" s="210"/>
    </row>
    <row r="706" spans="1:9">
      <c r="A706" s="208">
        <v>659</v>
      </c>
      <c r="B706" s="287">
        <v>43880</v>
      </c>
      <c r="C706" s="286">
        <v>106.5013032588887</v>
      </c>
      <c r="D706" s="286">
        <v>123.04180331015149</v>
      </c>
      <c r="E706" s="286">
        <f t="shared" si="46"/>
        <v>106.5013032588887</v>
      </c>
      <c r="F706" s="209" t="str">
        <f t="shared" si="47"/>
        <v/>
      </c>
      <c r="G706" t="str">
        <f t="shared" si="49"/>
        <v/>
      </c>
      <c r="H706" s="209" t="str">
        <f t="shared" si="48"/>
        <v/>
      </c>
      <c r="I706" s="210"/>
    </row>
    <row r="707" spans="1:9">
      <c r="A707" s="208">
        <v>660</v>
      </c>
      <c r="B707" s="287">
        <v>43881</v>
      </c>
      <c r="C707" s="286">
        <v>108.2347364308887</v>
      </c>
      <c r="D707" s="286">
        <v>123.04180331015149</v>
      </c>
      <c r="E707" s="286">
        <f t="shared" si="46"/>
        <v>108.2347364308887</v>
      </c>
      <c r="F707" s="209" t="str">
        <f t="shared" si="47"/>
        <v/>
      </c>
      <c r="G707" t="str">
        <f t="shared" si="49"/>
        <v/>
      </c>
      <c r="H707" s="209" t="str">
        <f t="shared" si="48"/>
        <v/>
      </c>
      <c r="I707" s="210"/>
    </row>
    <row r="708" spans="1:9">
      <c r="A708" s="208">
        <v>661</v>
      </c>
      <c r="B708" s="287">
        <v>43882</v>
      </c>
      <c r="C708" s="286">
        <v>96.360344498890569</v>
      </c>
      <c r="D708" s="286">
        <v>123.04180331015149</v>
      </c>
      <c r="E708" s="286">
        <f t="shared" si="46"/>
        <v>96.360344498890569</v>
      </c>
      <c r="F708" s="209" t="str">
        <f t="shared" si="47"/>
        <v/>
      </c>
      <c r="G708" t="str">
        <f t="shared" si="49"/>
        <v/>
      </c>
      <c r="H708" s="209" t="str">
        <f t="shared" si="48"/>
        <v/>
      </c>
      <c r="I708" s="210"/>
    </row>
    <row r="709" spans="1:9">
      <c r="A709" s="208">
        <v>662</v>
      </c>
      <c r="B709" s="287">
        <v>43883</v>
      </c>
      <c r="C709" s="286">
        <v>87.226799430888704</v>
      </c>
      <c r="D709" s="286">
        <v>123.04180331015149</v>
      </c>
      <c r="E709" s="286">
        <f t="shared" si="46"/>
        <v>87.226799430888704</v>
      </c>
      <c r="F709" s="209" t="str">
        <f t="shared" si="47"/>
        <v/>
      </c>
      <c r="G709" t="str">
        <f t="shared" si="49"/>
        <v/>
      </c>
      <c r="H709" s="209" t="str">
        <f t="shared" si="48"/>
        <v/>
      </c>
      <c r="I709" s="210"/>
    </row>
    <row r="710" spans="1:9">
      <c r="A710" s="208">
        <v>663</v>
      </c>
      <c r="B710" s="287">
        <v>43884</v>
      </c>
      <c r="C710" s="286">
        <v>70.259251382890568</v>
      </c>
      <c r="D710" s="286">
        <v>123.04180331015149</v>
      </c>
      <c r="E710" s="286">
        <f t="shared" si="46"/>
        <v>70.259251382890568</v>
      </c>
      <c r="F710" s="209" t="str">
        <f t="shared" si="47"/>
        <v/>
      </c>
      <c r="G710" t="str">
        <f t="shared" si="49"/>
        <v/>
      </c>
      <c r="H710" s="209" t="str">
        <f t="shared" si="48"/>
        <v/>
      </c>
      <c r="I710" s="210"/>
    </row>
    <row r="711" spans="1:9">
      <c r="A711" s="208">
        <v>664</v>
      </c>
      <c r="B711" s="287">
        <v>43885</v>
      </c>
      <c r="C711" s="286">
        <v>100.42025046088871</v>
      </c>
      <c r="D711" s="286">
        <v>123.04180331015149</v>
      </c>
      <c r="E711" s="286">
        <f t="shared" si="46"/>
        <v>100.42025046088871</v>
      </c>
      <c r="F711" s="209" t="str">
        <f t="shared" si="47"/>
        <v/>
      </c>
      <c r="G711" t="str">
        <f t="shared" si="49"/>
        <v/>
      </c>
      <c r="H711" s="209" t="str">
        <f t="shared" si="48"/>
        <v/>
      </c>
      <c r="I711" s="210"/>
    </row>
    <row r="712" spans="1:9">
      <c r="A712" s="208">
        <v>665</v>
      </c>
      <c r="B712" s="287">
        <v>43886</v>
      </c>
      <c r="C712" s="286">
        <v>64.318272080890566</v>
      </c>
      <c r="D712" s="286">
        <v>123.04180331015149</v>
      </c>
      <c r="E712" s="286">
        <f t="shared" si="46"/>
        <v>64.318272080890566</v>
      </c>
      <c r="F712" s="209" t="str">
        <f t="shared" si="47"/>
        <v/>
      </c>
      <c r="G712" t="str">
        <f t="shared" si="49"/>
        <v/>
      </c>
      <c r="H712" s="209" t="str">
        <f t="shared" si="48"/>
        <v/>
      </c>
      <c r="I712" s="210"/>
    </row>
    <row r="713" spans="1:9">
      <c r="A713" s="208">
        <v>666</v>
      </c>
      <c r="B713" s="287">
        <v>43887</v>
      </c>
      <c r="C713" s="286">
        <v>73.964610691030188</v>
      </c>
      <c r="D713" s="286">
        <v>123.04180331015149</v>
      </c>
      <c r="E713" s="286">
        <f t="shared" si="46"/>
        <v>73.964610691030188</v>
      </c>
      <c r="F713" s="209" t="str">
        <f t="shared" si="47"/>
        <v/>
      </c>
      <c r="G713" t="str">
        <f t="shared" si="49"/>
        <v/>
      </c>
      <c r="H713" s="209" t="str">
        <f t="shared" si="48"/>
        <v/>
      </c>
      <c r="I713" s="210"/>
    </row>
    <row r="714" spans="1:9">
      <c r="A714" s="208">
        <v>667</v>
      </c>
      <c r="B714" s="287">
        <v>43888</v>
      </c>
      <c r="C714" s="286">
        <v>62.857266969033908</v>
      </c>
      <c r="D714" s="286">
        <v>123.04180331015149</v>
      </c>
      <c r="E714" s="286">
        <f t="shared" si="46"/>
        <v>62.857266969033908</v>
      </c>
      <c r="F714" s="209" t="str">
        <f t="shared" si="47"/>
        <v/>
      </c>
      <c r="G714" t="str">
        <f t="shared" si="49"/>
        <v/>
      </c>
      <c r="H714" s="209" t="str">
        <f t="shared" si="48"/>
        <v/>
      </c>
      <c r="I714" s="210"/>
    </row>
    <row r="715" spans="1:9">
      <c r="A715" s="208">
        <v>668</v>
      </c>
      <c r="B715" s="287">
        <v>43889</v>
      </c>
      <c r="C715" s="286">
        <v>77.917479185033912</v>
      </c>
      <c r="D715" s="286">
        <v>123.04180331015149</v>
      </c>
      <c r="E715" s="286">
        <f t="shared" si="46"/>
        <v>77.917479185033912</v>
      </c>
      <c r="F715" s="209" t="str">
        <f t="shared" si="47"/>
        <v/>
      </c>
      <c r="G715" t="str">
        <f t="shared" si="49"/>
        <v/>
      </c>
      <c r="H715" s="209" t="str">
        <f t="shared" si="48"/>
        <v/>
      </c>
      <c r="I715" s="210"/>
    </row>
    <row r="716" spans="1:9">
      <c r="A716" s="208">
        <v>669</v>
      </c>
      <c r="B716" s="287">
        <v>43890</v>
      </c>
      <c r="C716" s="286">
        <v>37.532935961032045</v>
      </c>
      <c r="D716" s="286">
        <v>123.04180331015149</v>
      </c>
      <c r="E716" s="286">
        <f t="shared" si="46"/>
        <v>37.532935961032045</v>
      </c>
      <c r="F716" s="209" t="str">
        <f t="shared" si="47"/>
        <v/>
      </c>
      <c r="G716" t="str">
        <f t="shared" si="49"/>
        <v/>
      </c>
      <c r="H716" s="209" t="str">
        <f t="shared" si="48"/>
        <v/>
      </c>
      <c r="I716" s="210"/>
    </row>
    <row r="717" spans="1:9">
      <c r="A717" s="208">
        <v>670</v>
      </c>
      <c r="B717" s="287">
        <v>43891</v>
      </c>
      <c r="C717" s="286">
        <v>43.039529777033913</v>
      </c>
      <c r="D717" s="286">
        <v>132.5377482022528</v>
      </c>
      <c r="E717" s="286">
        <f t="shared" si="46"/>
        <v>43.039529777033913</v>
      </c>
      <c r="F717" s="209">
        <f t="shared" si="47"/>
        <v>600</v>
      </c>
      <c r="G717" t="str">
        <f t="shared" si="49"/>
        <v/>
      </c>
      <c r="H717" s="209" t="str">
        <f t="shared" si="48"/>
        <v/>
      </c>
      <c r="I717" s="210"/>
    </row>
    <row r="718" spans="1:9">
      <c r="A718" s="208">
        <v>671</v>
      </c>
      <c r="B718" s="287">
        <v>43892</v>
      </c>
      <c r="C718" s="286">
        <v>76.244454159032045</v>
      </c>
      <c r="D718" s="286">
        <v>132.5377482022528</v>
      </c>
      <c r="E718" s="286">
        <f t="shared" si="46"/>
        <v>76.244454159032045</v>
      </c>
      <c r="F718" s="209" t="str">
        <f t="shared" si="47"/>
        <v/>
      </c>
      <c r="G718" t="str">
        <f t="shared" si="49"/>
        <v/>
      </c>
      <c r="H718" s="209" t="str">
        <f t="shared" si="48"/>
        <v/>
      </c>
      <c r="I718" s="210"/>
    </row>
    <row r="719" spans="1:9">
      <c r="A719" s="208">
        <v>672</v>
      </c>
      <c r="B719" s="287">
        <v>43893</v>
      </c>
      <c r="C719" s="286">
        <v>77.843419835033913</v>
      </c>
      <c r="D719" s="286">
        <v>132.5377482022528</v>
      </c>
      <c r="E719" s="286">
        <f t="shared" si="46"/>
        <v>77.843419835033913</v>
      </c>
      <c r="F719" s="209" t="str">
        <f t="shared" si="47"/>
        <v/>
      </c>
      <c r="G719" t="str">
        <f t="shared" si="49"/>
        <v/>
      </c>
      <c r="H719" s="209" t="str">
        <f t="shared" si="48"/>
        <v/>
      </c>
      <c r="I719" s="210"/>
    </row>
    <row r="720" spans="1:9">
      <c r="A720" s="208">
        <v>673</v>
      </c>
      <c r="B720" s="287">
        <v>43894</v>
      </c>
      <c r="C720" s="286">
        <v>163.05209390284128</v>
      </c>
      <c r="D720" s="286">
        <v>132.5377482022528</v>
      </c>
      <c r="E720" s="286">
        <f t="shared" si="46"/>
        <v>132.5377482022528</v>
      </c>
      <c r="F720" s="209" t="str">
        <f t="shared" si="47"/>
        <v/>
      </c>
      <c r="G720" t="str">
        <f t="shared" si="49"/>
        <v/>
      </c>
      <c r="H720" s="209" t="str">
        <f t="shared" si="48"/>
        <v/>
      </c>
      <c r="I720" s="210"/>
    </row>
    <row r="721" spans="1:9">
      <c r="A721" s="208">
        <v>674</v>
      </c>
      <c r="B721" s="287">
        <v>43895</v>
      </c>
      <c r="C721" s="286">
        <v>152.76160582284314</v>
      </c>
      <c r="D721" s="286">
        <v>132.5377482022528</v>
      </c>
      <c r="E721" s="286">
        <f t="shared" si="46"/>
        <v>132.5377482022528</v>
      </c>
      <c r="F721" s="209" t="str">
        <f t="shared" si="47"/>
        <v/>
      </c>
      <c r="G721" t="str">
        <f t="shared" si="49"/>
        <v/>
      </c>
      <c r="H721" s="209" t="str">
        <f t="shared" si="48"/>
        <v/>
      </c>
      <c r="I721" s="210"/>
    </row>
    <row r="722" spans="1:9">
      <c r="A722" s="208">
        <v>675</v>
      </c>
      <c r="B722" s="287">
        <v>43896</v>
      </c>
      <c r="C722" s="286">
        <v>160.05175500883942</v>
      </c>
      <c r="D722" s="286">
        <v>132.5377482022528</v>
      </c>
      <c r="E722" s="286">
        <f t="shared" si="46"/>
        <v>132.5377482022528</v>
      </c>
      <c r="F722" s="209" t="str">
        <f t="shared" si="47"/>
        <v/>
      </c>
      <c r="G722" t="str">
        <f t="shared" si="49"/>
        <v/>
      </c>
      <c r="H722" s="209" t="str">
        <f t="shared" si="48"/>
        <v/>
      </c>
      <c r="I722" s="210"/>
    </row>
    <row r="723" spans="1:9">
      <c r="A723" s="208">
        <v>676</v>
      </c>
      <c r="B723" s="287">
        <v>43897</v>
      </c>
      <c r="C723" s="286">
        <v>163.16362224284316</v>
      </c>
      <c r="D723" s="286">
        <v>132.5377482022528</v>
      </c>
      <c r="E723" s="286">
        <f t="shared" si="46"/>
        <v>132.5377482022528</v>
      </c>
      <c r="F723" s="209" t="str">
        <f t="shared" si="47"/>
        <v/>
      </c>
      <c r="G723" t="str">
        <f t="shared" si="49"/>
        <v/>
      </c>
      <c r="H723" s="209" t="str">
        <f t="shared" si="48"/>
        <v/>
      </c>
      <c r="I723" s="210"/>
    </row>
    <row r="724" spans="1:9">
      <c r="A724" s="208">
        <v>677</v>
      </c>
      <c r="B724" s="287">
        <v>43898</v>
      </c>
      <c r="C724" s="286">
        <v>160.07142046084127</v>
      </c>
      <c r="D724" s="286">
        <v>132.5377482022528</v>
      </c>
      <c r="E724" s="286">
        <f t="shared" si="46"/>
        <v>132.5377482022528</v>
      </c>
      <c r="F724" s="209" t="str">
        <f t="shared" si="47"/>
        <v/>
      </c>
      <c r="G724" t="str">
        <f t="shared" si="49"/>
        <v/>
      </c>
      <c r="H724" s="209" t="str">
        <f t="shared" si="48"/>
        <v/>
      </c>
      <c r="I724" s="210"/>
    </row>
    <row r="725" spans="1:9">
      <c r="A725" s="208">
        <v>678</v>
      </c>
      <c r="B725" s="287">
        <v>43899</v>
      </c>
      <c r="C725" s="286">
        <v>178.92617121883941</v>
      </c>
      <c r="D725" s="286">
        <v>132.5377482022528</v>
      </c>
      <c r="E725" s="286">
        <f t="shared" si="46"/>
        <v>132.5377482022528</v>
      </c>
      <c r="F725" s="209" t="str">
        <f t="shared" si="47"/>
        <v/>
      </c>
      <c r="G725" t="str">
        <f t="shared" si="49"/>
        <v/>
      </c>
      <c r="H725" s="209" t="str">
        <f t="shared" si="48"/>
        <v/>
      </c>
      <c r="I725" s="210"/>
    </row>
    <row r="726" spans="1:9">
      <c r="A726" s="208">
        <v>679</v>
      </c>
      <c r="B726" s="287">
        <v>43900</v>
      </c>
      <c r="C726" s="286">
        <v>190.49460300084314</v>
      </c>
      <c r="D726" s="286">
        <v>132.5377482022528</v>
      </c>
      <c r="E726" s="286">
        <f t="shared" si="46"/>
        <v>132.5377482022528</v>
      </c>
      <c r="F726" s="209" t="str">
        <f t="shared" si="47"/>
        <v/>
      </c>
      <c r="G726" t="str">
        <f t="shared" si="49"/>
        <v/>
      </c>
      <c r="H726" s="209" t="str">
        <f t="shared" si="48"/>
        <v/>
      </c>
      <c r="I726" s="210"/>
    </row>
    <row r="727" spans="1:9">
      <c r="A727" s="208">
        <v>680</v>
      </c>
      <c r="B727" s="287">
        <v>43901</v>
      </c>
      <c r="C727" s="286">
        <v>136.67992481660988</v>
      </c>
      <c r="D727" s="286">
        <v>132.5377482022528</v>
      </c>
      <c r="E727" s="286">
        <f t="shared" si="46"/>
        <v>132.5377482022528</v>
      </c>
      <c r="F727" s="209" t="str">
        <f t="shared" si="47"/>
        <v/>
      </c>
      <c r="G727" t="str">
        <f t="shared" si="49"/>
        <v/>
      </c>
      <c r="H727" s="209" t="str">
        <f t="shared" si="48"/>
        <v/>
      </c>
      <c r="I727" s="210"/>
    </row>
    <row r="728" spans="1:9">
      <c r="A728" s="208">
        <v>681</v>
      </c>
      <c r="B728" s="287">
        <v>43902</v>
      </c>
      <c r="C728" s="286">
        <v>137.02557728860987</v>
      </c>
      <c r="D728" s="286">
        <v>132.5377482022528</v>
      </c>
      <c r="E728" s="286">
        <f t="shared" si="46"/>
        <v>132.5377482022528</v>
      </c>
      <c r="F728" s="209" t="str">
        <f t="shared" si="47"/>
        <v/>
      </c>
      <c r="G728" t="str">
        <f t="shared" si="49"/>
        <v/>
      </c>
      <c r="H728" s="209" t="str">
        <f t="shared" si="48"/>
        <v/>
      </c>
      <c r="I728" s="210"/>
    </row>
    <row r="729" spans="1:9">
      <c r="A729" s="208">
        <v>682</v>
      </c>
      <c r="B729" s="287">
        <v>43903</v>
      </c>
      <c r="C729" s="286">
        <v>118.55393463660988</v>
      </c>
      <c r="D729" s="286">
        <v>132.5377482022528</v>
      </c>
      <c r="E729" s="286">
        <f t="shared" si="46"/>
        <v>118.55393463660988</v>
      </c>
      <c r="F729" s="209" t="str">
        <f t="shared" si="47"/>
        <v/>
      </c>
      <c r="G729" t="str">
        <f t="shared" si="49"/>
        <v/>
      </c>
      <c r="H729" s="209" t="str">
        <f t="shared" si="48"/>
        <v/>
      </c>
      <c r="I729" s="210"/>
    </row>
    <row r="730" spans="1:9">
      <c r="A730" s="208">
        <v>683</v>
      </c>
      <c r="B730" s="287">
        <v>43904</v>
      </c>
      <c r="C730" s="286">
        <v>117.25418945660802</v>
      </c>
      <c r="D730" s="286">
        <v>132.5377482022528</v>
      </c>
      <c r="E730" s="286">
        <f t="shared" si="46"/>
        <v>117.25418945660802</v>
      </c>
      <c r="F730" s="209" t="str">
        <f t="shared" si="47"/>
        <v/>
      </c>
      <c r="G730" t="str">
        <f t="shared" si="49"/>
        <v/>
      </c>
      <c r="H730" s="209" t="str">
        <f t="shared" si="48"/>
        <v/>
      </c>
      <c r="I730" s="210"/>
    </row>
    <row r="731" spans="1:9">
      <c r="A731" s="208">
        <v>684</v>
      </c>
      <c r="B731" s="287">
        <v>43905</v>
      </c>
      <c r="C731" s="286">
        <v>86.322522016609867</v>
      </c>
      <c r="D731" s="286">
        <v>132.5377482022528</v>
      </c>
      <c r="E731" s="286">
        <f t="shared" si="46"/>
        <v>86.322522016609867</v>
      </c>
      <c r="F731" s="209" t="str">
        <f t="shared" si="47"/>
        <v/>
      </c>
      <c r="G731" t="str">
        <f t="shared" si="49"/>
        <v/>
      </c>
      <c r="H731" s="209" t="str">
        <f t="shared" si="48"/>
        <v>M</v>
      </c>
      <c r="I731" s="210">
        <f>IF(DAY(B731)=15,D731,"")</f>
        <v>132.5377482022528</v>
      </c>
    </row>
    <row r="732" spans="1:9">
      <c r="A732" s="208">
        <v>685</v>
      </c>
      <c r="B732" s="287">
        <v>43906</v>
      </c>
      <c r="C732" s="286">
        <v>108.79487328660987</v>
      </c>
      <c r="D732" s="286">
        <v>132.5377482022528</v>
      </c>
      <c r="E732" s="286">
        <f t="shared" si="46"/>
        <v>108.79487328660987</v>
      </c>
      <c r="F732" s="209" t="str">
        <f t="shared" si="47"/>
        <v/>
      </c>
      <c r="G732" t="str">
        <f t="shared" si="49"/>
        <v/>
      </c>
      <c r="H732" s="209" t="str">
        <f t="shared" si="48"/>
        <v/>
      </c>
      <c r="I732" s="210"/>
    </row>
    <row r="733" spans="1:9">
      <c r="A733" s="208">
        <v>686</v>
      </c>
      <c r="B733" s="287">
        <v>43907</v>
      </c>
      <c r="C733" s="286">
        <v>108.812172970608</v>
      </c>
      <c r="D733" s="286">
        <v>132.5377482022528</v>
      </c>
      <c r="E733" s="286">
        <f t="shared" si="46"/>
        <v>108.812172970608</v>
      </c>
      <c r="F733" s="209" t="str">
        <f t="shared" si="47"/>
        <v/>
      </c>
      <c r="G733" t="str">
        <f t="shared" si="49"/>
        <v/>
      </c>
      <c r="H733" s="209" t="str">
        <f t="shared" si="48"/>
        <v/>
      </c>
      <c r="I733" s="210"/>
    </row>
    <row r="734" spans="1:9">
      <c r="A734" s="208">
        <v>687</v>
      </c>
      <c r="B734" s="287">
        <v>43908</v>
      </c>
      <c r="C734" s="286">
        <v>170.31193099034408</v>
      </c>
      <c r="D734" s="286">
        <v>132.5377482022528</v>
      </c>
      <c r="E734" s="286">
        <f t="shared" si="46"/>
        <v>132.5377482022528</v>
      </c>
      <c r="F734" s="209" t="str">
        <f t="shared" si="47"/>
        <v/>
      </c>
      <c r="G734" t="str">
        <f t="shared" si="49"/>
        <v/>
      </c>
      <c r="H734" s="209" t="str">
        <f t="shared" si="48"/>
        <v/>
      </c>
      <c r="I734" s="210"/>
    </row>
    <row r="735" spans="1:9">
      <c r="A735" s="208">
        <v>688</v>
      </c>
      <c r="B735" s="287">
        <v>43909</v>
      </c>
      <c r="C735" s="286">
        <v>159.99040792434593</v>
      </c>
      <c r="D735" s="286">
        <v>132.5377482022528</v>
      </c>
      <c r="E735" s="286">
        <f t="shared" si="46"/>
        <v>132.5377482022528</v>
      </c>
      <c r="F735" s="209" t="str">
        <f t="shared" si="47"/>
        <v/>
      </c>
      <c r="G735" t="str">
        <f t="shared" si="49"/>
        <v/>
      </c>
      <c r="H735" s="209" t="str">
        <f t="shared" si="48"/>
        <v/>
      </c>
      <c r="I735" s="210"/>
    </row>
    <row r="736" spans="1:9">
      <c r="A736" s="208">
        <v>689</v>
      </c>
      <c r="B736" s="287">
        <v>43910</v>
      </c>
      <c r="C736" s="286">
        <v>155.44645036034223</v>
      </c>
      <c r="D736" s="286">
        <v>132.5377482022528</v>
      </c>
      <c r="E736" s="286">
        <f t="shared" si="46"/>
        <v>132.5377482022528</v>
      </c>
      <c r="F736" s="209" t="str">
        <f t="shared" si="47"/>
        <v/>
      </c>
      <c r="G736" t="str">
        <f t="shared" si="49"/>
        <v/>
      </c>
      <c r="H736" s="209" t="str">
        <f t="shared" si="48"/>
        <v/>
      </c>
      <c r="I736" s="210"/>
    </row>
    <row r="737" spans="1:9">
      <c r="A737" s="208">
        <v>690</v>
      </c>
      <c r="B737" s="287">
        <v>43911</v>
      </c>
      <c r="C737" s="286">
        <v>144.9697089303441</v>
      </c>
      <c r="D737" s="286">
        <v>132.5377482022528</v>
      </c>
      <c r="E737" s="286">
        <f t="shared" si="46"/>
        <v>132.5377482022528</v>
      </c>
      <c r="F737" s="209" t="str">
        <f t="shared" si="47"/>
        <v/>
      </c>
      <c r="G737" t="str">
        <f t="shared" si="49"/>
        <v/>
      </c>
      <c r="H737" s="209" t="str">
        <f t="shared" si="48"/>
        <v/>
      </c>
      <c r="I737" s="210"/>
    </row>
    <row r="738" spans="1:9">
      <c r="A738" s="208">
        <v>691</v>
      </c>
      <c r="B738" s="287">
        <v>43912</v>
      </c>
      <c r="C738" s="286">
        <v>137.91300055034407</v>
      </c>
      <c r="D738" s="286">
        <v>132.5377482022528</v>
      </c>
      <c r="E738" s="286">
        <f t="shared" si="46"/>
        <v>132.5377482022528</v>
      </c>
      <c r="F738" s="209" t="str">
        <f t="shared" si="47"/>
        <v/>
      </c>
      <c r="G738" t="str">
        <f t="shared" si="49"/>
        <v/>
      </c>
      <c r="H738" s="209" t="str">
        <f t="shared" si="48"/>
        <v/>
      </c>
      <c r="I738" s="210"/>
    </row>
    <row r="739" spans="1:9">
      <c r="A739" s="208">
        <v>692</v>
      </c>
      <c r="B739" s="287">
        <v>43913</v>
      </c>
      <c r="C739" s="286">
        <v>145.77009761034591</v>
      </c>
      <c r="D739" s="286">
        <v>132.5377482022528</v>
      </c>
      <c r="E739" s="286">
        <f t="shared" si="46"/>
        <v>132.5377482022528</v>
      </c>
      <c r="F739" s="209" t="str">
        <f t="shared" si="47"/>
        <v/>
      </c>
      <c r="G739" t="str">
        <f t="shared" si="49"/>
        <v/>
      </c>
      <c r="H739" s="209" t="str">
        <f t="shared" si="48"/>
        <v/>
      </c>
      <c r="I739" s="210"/>
    </row>
    <row r="740" spans="1:9">
      <c r="A740" s="208">
        <v>693</v>
      </c>
      <c r="B740" s="287">
        <v>43914</v>
      </c>
      <c r="C740" s="286">
        <v>140.19596647034223</v>
      </c>
      <c r="D740" s="286">
        <v>132.5377482022528</v>
      </c>
      <c r="E740" s="286">
        <f t="shared" si="46"/>
        <v>132.5377482022528</v>
      </c>
      <c r="F740" s="209" t="str">
        <f t="shared" si="47"/>
        <v/>
      </c>
      <c r="G740" t="str">
        <f t="shared" si="49"/>
        <v/>
      </c>
      <c r="H740" s="209" t="str">
        <f t="shared" si="48"/>
        <v/>
      </c>
      <c r="I740" s="210"/>
    </row>
    <row r="741" spans="1:9">
      <c r="A741" s="208">
        <v>694</v>
      </c>
      <c r="B741" s="287">
        <v>43915</v>
      </c>
      <c r="C741" s="286">
        <v>112.95008632969642</v>
      </c>
      <c r="D741" s="286">
        <v>132.5377482022528</v>
      </c>
      <c r="E741" s="286">
        <f t="shared" si="46"/>
        <v>112.95008632969642</v>
      </c>
      <c r="F741" s="209" t="str">
        <f t="shared" si="47"/>
        <v/>
      </c>
      <c r="G741" t="str">
        <f t="shared" si="49"/>
        <v/>
      </c>
      <c r="H741" s="209" t="str">
        <f t="shared" si="48"/>
        <v/>
      </c>
      <c r="I741" s="210"/>
    </row>
    <row r="742" spans="1:9">
      <c r="A742" s="208">
        <v>695</v>
      </c>
      <c r="B742" s="287">
        <v>43916</v>
      </c>
      <c r="C742" s="286">
        <v>71.459392169694567</v>
      </c>
      <c r="D742" s="286">
        <v>132.5377482022528</v>
      </c>
      <c r="E742" s="286">
        <f t="shared" si="46"/>
        <v>71.459392169694567</v>
      </c>
      <c r="F742" s="209" t="str">
        <f t="shared" si="47"/>
        <v/>
      </c>
      <c r="G742" t="str">
        <f t="shared" si="49"/>
        <v/>
      </c>
      <c r="H742" s="209" t="str">
        <f t="shared" si="48"/>
        <v/>
      </c>
      <c r="I742" s="210"/>
    </row>
    <row r="743" spans="1:9">
      <c r="A743" s="208">
        <v>696</v>
      </c>
      <c r="B743" s="287">
        <v>43917</v>
      </c>
      <c r="C743" s="286">
        <v>92.539262263694553</v>
      </c>
      <c r="D743" s="286">
        <v>132.5377482022528</v>
      </c>
      <c r="E743" s="286">
        <f t="shared" si="46"/>
        <v>92.539262263694553</v>
      </c>
      <c r="F743" s="209" t="str">
        <f t="shared" si="47"/>
        <v/>
      </c>
      <c r="G743" t="str">
        <f t="shared" si="49"/>
        <v/>
      </c>
      <c r="H743" s="209" t="str">
        <f t="shared" si="48"/>
        <v/>
      </c>
      <c r="I743" s="210"/>
    </row>
    <row r="744" spans="1:9">
      <c r="A744" s="208">
        <v>697</v>
      </c>
      <c r="B744" s="287">
        <v>43918</v>
      </c>
      <c r="C744" s="286">
        <v>91.944969359692692</v>
      </c>
      <c r="D744" s="286">
        <v>132.5377482022528</v>
      </c>
      <c r="E744" s="286">
        <f t="shared" si="46"/>
        <v>91.944969359692692</v>
      </c>
      <c r="F744" s="209" t="str">
        <f t="shared" si="47"/>
        <v/>
      </c>
      <c r="G744" t="str">
        <f t="shared" si="49"/>
        <v/>
      </c>
      <c r="H744" s="209" t="str">
        <f t="shared" si="48"/>
        <v/>
      </c>
      <c r="I744" s="210"/>
    </row>
    <row r="745" spans="1:9">
      <c r="A745" s="208">
        <v>698</v>
      </c>
      <c r="B745" s="287">
        <v>43919</v>
      </c>
      <c r="C745" s="286">
        <v>39.289153359696428</v>
      </c>
      <c r="D745" s="286">
        <v>132.5377482022528</v>
      </c>
      <c r="E745" s="286">
        <f t="shared" si="46"/>
        <v>39.289153359696428</v>
      </c>
      <c r="F745" s="209" t="str">
        <f t="shared" si="47"/>
        <v/>
      </c>
      <c r="G745" t="str">
        <f t="shared" si="49"/>
        <v/>
      </c>
      <c r="H745" s="209" t="str">
        <f t="shared" si="48"/>
        <v/>
      </c>
      <c r="I745" s="210"/>
    </row>
    <row r="746" spans="1:9">
      <c r="A746" s="208">
        <v>699</v>
      </c>
      <c r="B746" s="287">
        <v>43920</v>
      </c>
      <c r="C746" s="286">
        <v>46.053009759694561</v>
      </c>
      <c r="D746" s="286">
        <v>132.5377482022528</v>
      </c>
      <c r="E746" s="286">
        <f t="shared" si="46"/>
        <v>46.053009759694561</v>
      </c>
      <c r="F746" s="209" t="str">
        <f t="shared" si="47"/>
        <v/>
      </c>
      <c r="G746" t="str">
        <f t="shared" si="49"/>
        <v/>
      </c>
      <c r="H746" s="209" t="str">
        <f t="shared" si="48"/>
        <v/>
      </c>
      <c r="I746" s="210"/>
    </row>
    <row r="747" spans="1:9">
      <c r="A747" s="208">
        <v>700</v>
      </c>
      <c r="B747" s="287">
        <v>43921</v>
      </c>
      <c r="C747" s="286">
        <v>51.324465719692697</v>
      </c>
      <c r="D747" s="286">
        <v>132.5377482022528</v>
      </c>
      <c r="E747" s="286">
        <f t="shared" si="46"/>
        <v>51.324465719692697</v>
      </c>
      <c r="F747" s="209" t="str">
        <f t="shared" si="47"/>
        <v/>
      </c>
      <c r="G747" t="str">
        <f t="shared" si="49"/>
        <v/>
      </c>
      <c r="H747" s="209" t="str">
        <f t="shared" si="48"/>
        <v/>
      </c>
      <c r="I747" s="210"/>
    </row>
    <row r="748" spans="1:9">
      <c r="A748" s="208">
        <v>701</v>
      </c>
      <c r="B748" s="287">
        <v>43922</v>
      </c>
      <c r="C748" s="286">
        <v>134.40659279593535</v>
      </c>
      <c r="D748" s="286">
        <v>129.30997561700028</v>
      </c>
      <c r="E748" s="286">
        <f t="shared" si="46"/>
        <v>129.30997561700028</v>
      </c>
      <c r="F748" s="209">
        <f t="shared" si="47"/>
        <v>600</v>
      </c>
      <c r="G748" t="str">
        <f t="shared" si="49"/>
        <v/>
      </c>
      <c r="H748" s="209" t="str">
        <f t="shared" si="48"/>
        <v/>
      </c>
      <c r="I748" s="210"/>
    </row>
    <row r="749" spans="1:9">
      <c r="A749" s="208">
        <v>702</v>
      </c>
      <c r="B749" s="287">
        <v>43923</v>
      </c>
      <c r="C749" s="286">
        <v>122.0069091599335</v>
      </c>
      <c r="D749" s="286">
        <v>129.30997561700028</v>
      </c>
      <c r="E749" s="286">
        <f t="shared" si="46"/>
        <v>122.0069091599335</v>
      </c>
      <c r="F749" s="209" t="str">
        <f t="shared" si="47"/>
        <v/>
      </c>
      <c r="G749" t="str">
        <f t="shared" si="49"/>
        <v/>
      </c>
      <c r="H749" s="209" t="str">
        <f t="shared" si="48"/>
        <v/>
      </c>
      <c r="I749" s="210"/>
    </row>
    <row r="750" spans="1:9">
      <c r="A750" s="208">
        <v>703</v>
      </c>
      <c r="B750" s="287">
        <v>43924</v>
      </c>
      <c r="C750" s="286">
        <v>126.25075315593163</v>
      </c>
      <c r="D750" s="286">
        <v>129.30997561700028</v>
      </c>
      <c r="E750" s="286">
        <f t="shared" si="46"/>
        <v>126.25075315593163</v>
      </c>
      <c r="F750" s="209" t="str">
        <f t="shared" si="47"/>
        <v/>
      </c>
      <c r="G750" t="str">
        <f t="shared" si="49"/>
        <v/>
      </c>
      <c r="H750" s="209" t="str">
        <f t="shared" si="48"/>
        <v/>
      </c>
      <c r="I750" s="210"/>
    </row>
    <row r="751" spans="1:9">
      <c r="A751" s="208">
        <v>704</v>
      </c>
      <c r="B751" s="287">
        <v>43925</v>
      </c>
      <c r="C751" s="286">
        <v>94.489316413935356</v>
      </c>
      <c r="D751" s="286">
        <v>129.30997561700028</v>
      </c>
      <c r="E751" s="286">
        <f t="shared" ref="E751:E805" si="50">IF(C751&lt;D751,C751,D751)</f>
        <v>94.489316413935356</v>
      </c>
      <c r="F751" s="209" t="str">
        <f t="shared" ref="F751:F805" si="51">IF(DAY(B751)=1,600,"")</f>
        <v/>
      </c>
      <c r="G751" t="str">
        <f t="shared" si="49"/>
        <v/>
      </c>
      <c r="H751" s="209" t="str">
        <f t="shared" ref="H751:H806" si="52">IF(DAY(B751)=15,IF(MONTH(B751)=1,"E",IF(MONTH(B751)=2,"F",IF(MONTH(B751)=3,"M",IF(MONTH(B751)=4,"A",IF(MONTH(B751)=5,"M",IF(MONTH(B751)=6,"J",IF(MONTH(B751)=7,"J",IF(MONTH(B751)=8,"A",IF(MONTH(B751)=9,"S",IF(MONTH(B751)=10,"O",IF(MONTH(B751)=11,"N",IF(MONTH(B751)=12,"D","")))))))))))),"")</f>
        <v/>
      </c>
      <c r="I751" s="210"/>
    </row>
    <row r="752" spans="1:9">
      <c r="A752" s="208">
        <v>705</v>
      </c>
      <c r="B752" s="287">
        <v>43926</v>
      </c>
      <c r="C752" s="286">
        <v>96.53956311593349</v>
      </c>
      <c r="D752" s="286">
        <v>129.30997561700028</v>
      </c>
      <c r="E752" s="286">
        <f t="shared" si="50"/>
        <v>96.53956311593349</v>
      </c>
      <c r="F752" s="209" t="str">
        <f t="shared" si="51"/>
        <v/>
      </c>
      <c r="G752" t="str">
        <f t="shared" si="49"/>
        <v/>
      </c>
      <c r="H752" s="209" t="str">
        <f t="shared" si="52"/>
        <v/>
      </c>
      <c r="I752" s="210"/>
    </row>
    <row r="753" spans="1:9">
      <c r="A753" s="208">
        <v>706</v>
      </c>
      <c r="B753" s="287">
        <v>43927</v>
      </c>
      <c r="C753" s="286">
        <v>126.33065485393536</v>
      </c>
      <c r="D753" s="286">
        <v>129.30997561700028</v>
      </c>
      <c r="E753" s="286">
        <f t="shared" si="50"/>
        <v>126.33065485393536</v>
      </c>
      <c r="F753" s="209" t="str">
        <f t="shared" si="51"/>
        <v/>
      </c>
      <c r="G753" t="str">
        <f t="shared" ref="G753:G806" si="53">IF(MONTH(B753)=1,IF(DAY(B753)=1,YEAR(B753),""),"")</f>
        <v/>
      </c>
      <c r="H753" s="209" t="str">
        <f t="shared" si="52"/>
        <v/>
      </c>
      <c r="I753" s="210"/>
    </row>
    <row r="754" spans="1:9">
      <c r="A754" s="208">
        <v>707</v>
      </c>
      <c r="B754" s="287">
        <v>43928</v>
      </c>
      <c r="C754" s="286">
        <v>128.87499983592977</v>
      </c>
      <c r="D754" s="286">
        <v>129.30997561700028</v>
      </c>
      <c r="E754" s="286">
        <f t="shared" si="50"/>
        <v>128.87499983592977</v>
      </c>
      <c r="F754" s="209" t="str">
        <f t="shared" si="51"/>
        <v/>
      </c>
      <c r="G754" t="str">
        <f t="shared" si="53"/>
        <v/>
      </c>
      <c r="H754" s="209" t="str">
        <f t="shared" si="52"/>
        <v/>
      </c>
      <c r="I754" s="210"/>
    </row>
    <row r="755" spans="1:9">
      <c r="A755" s="208">
        <v>708</v>
      </c>
      <c r="B755" s="287">
        <v>43929</v>
      </c>
      <c r="C755" s="286">
        <v>113.31731436710226</v>
      </c>
      <c r="D755" s="286">
        <v>129.30997561700028</v>
      </c>
      <c r="E755" s="286">
        <f t="shared" si="50"/>
        <v>113.31731436710226</v>
      </c>
      <c r="F755" s="209" t="str">
        <f t="shared" si="51"/>
        <v/>
      </c>
      <c r="G755" t="str">
        <f t="shared" si="53"/>
        <v/>
      </c>
      <c r="H755" s="209" t="str">
        <f t="shared" si="52"/>
        <v/>
      </c>
      <c r="I755" s="210"/>
    </row>
    <row r="756" spans="1:9">
      <c r="A756" s="208">
        <v>709</v>
      </c>
      <c r="B756" s="287">
        <v>43930</v>
      </c>
      <c r="C756" s="286">
        <v>102.35404743509854</v>
      </c>
      <c r="D756" s="286">
        <v>129.30997561700028</v>
      </c>
      <c r="E756" s="286">
        <f t="shared" si="50"/>
        <v>102.35404743509854</v>
      </c>
      <c r="F756" s="209" t="str">
        <f t="shared" si="51"/>
        <v/>
      </c>
      <c r="G756" t="str">
        <f t="shared" si="53"/>
        <v/>
      </c>
      <c r="H756" s="209" t="str">
        <f t="shared" si="52"/>
        <v/>
      </c>
      <c r="I756" s="210"/>
    </row>
    <row r="757" spans="1:9">
      <c r="A757" s="208">
        <v>710</v>
      </c>
      <c r="B757" s="287">
        <v>43931</v>
      </c>
      <c r="C757" s="286">
        <v>100.01533286510038</v>
      </c>
      <c r="D757" s="286">
        <v>129.30997561700028</v>
      </c>
      <c r="E757" s="286">
        <f t="shared" si="50"/>
        <v>100.01533286510038</v>
      </c>
      <c r="F757" s="209" t="str">
        <f t="shared" si="51"/>
        <v/>
      </c>
      <c r="G757" t="str">
        <f t="shared" si="53"/>
        <v/>
      </c>
      <c r="H757" s="209" t="str">
        <f t="shared" si="52"/>
        <v/>
      </c>
      <c r="I757" s="210"/>
    </row>
    <row r="758" spans="1:9">
      <c r="A758" s="208">
        <v>711</v>
      </c>
      <c r="B758" s="287">
        <v>43932</v>
      </c>
      <c r="C758" s="286">
        <v>104.55949907910039</v>
      </c>
      <c r="D758" s="286">
        <v>129.30997561700028</v>
      </c>
      <c r="E758" s="286">
        <f t="shared" si="50"/>
        <v>104.55949907910039</v>
      </c>
      <c r="F758" s="209" t="str">
        <f t="shared" si="51"/>
        <v/>
      </c>
      <c r="G758" t="str">
        <f t="shared" si="53"/>
        <v/>
      </c>
      <c r="H758" s="209" t="str">
        <f t="shared" si="52"/>
        <v/>
      </c>
      <c r="I758" s="210"/>
    </row>
    <row r="759" spans="1:9">
      <c r="A759" s="208">
        <v>712</v>
      </c>
      <c r="B759" s="287">
        <v>43933</v>
      </c>
      <c r="C759" s="286">
        <v>94.140893721100383</v>
      </c>
      <c r="D759" s="286">
        <v>129.30997561700028</v>
      </c>
      <c r="E759" s="286">
        <f t="shared" si="50"/>
        <v>94.140893721100383</v>
      </c>
      <c r="F759" s="209" t="str">
        <f t="shared" si="51"/>
        <v/>
      </c>
      <c r="G759" t="str">
        <f t="shared" si="53"/>
        <v/>
      </c>
      <c r="H759" s="209" t="str">
        <f t="shared" si="52"/>
        <v/>
      </c>
      <c r="I759" s="210"/>
    </row>
    <row r="760" spans="1:9">
      <c r="A760" s="208">
        <v>713</v>
      </c>
      <c r="B760" s="287">
        <v>43934</v>
      </c>
      <c r="C760" s="286">
        <v>102.57515264509853</v>
      </c>
      <c r="D760" s="286">
        <v>129.30997561700028</v>
      </c>
      <c r="E760" s="286">
        <f t="shared" si="50"/>
        <v>102.57515264509853</v>
      </c>
      <c r="F760" s="209" t="str">
        <f t="shared" si="51"/>
        <v/>
      </c>
      <c r="G760" t="str">
        <f t="shared" si="53"/>
        <v/>
      </c>
    </row>
    <row r="761" spans="1:9">
      <c r="A761" s="208">
        <v>714</v>
      </c>
      <c r="B761" s="287">
        <v>43935</v>
      </c>
      <c r="C761" s="286">
        <v>114.40299303509852</v>
      </c>
      <c r="D761" s="286">
        <v>129.30997561700028</v>
      </c>
      <c r="E761" s="286">
        <f t="shared" si="50"/>
        <v>114.40299303509852</v>
      </c>
      <c r="F761" s="209" t="str">
        <f t="shared" si="51"/>
        <v/>
      </c>
      <c r="G761" t="str">
        <f t="shared" si="53"/>
        <v/>
      </c>
      <c r="H761" s="209" t="str">
        <f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I761" s="210"/>
    </row>
    <row r="762" spans="1:9">
      <c r="A762" s="208">
        <v>715</v>
      </c>
      <c r="B762" s="287">
        <v>43936</v>
      </c>
      <c r="C762" s="286">
        <v>158.2809093619199</v>
      </c>
      <c r="D762" s="286">
        <v>129.30997561700028</v>
      </c>
      <c r="E762" s="286">
        <f t="shared" si="50"/>
        <v>129.30997561700028</v>
      </c>
      <c r="F762" s="209" t="str">
        <f t="shared" si="51"/>
        <v/>
      </c>
      <c r="G762" t="str">
        <f t="shared" si="53"/>
        <v/>
      </c>
      <c r="H762" s="209" t="str">
        <f t="shared" si="52"/>
        <v>A</v>
      </c>
      <c r="I762" s="210">
        <f>IF(DAY(B762)=15,D762,"")</f>
        <v>129.30997561700028</v>
      </c>
    </row>
    <row r="763" spans="1:9">
      <c r="A763" s="208">
        <v>716</v>
      </c>
      <c r="B763" s="287">
        <v>43937</v>
      </c>
      <c r="C763" s="286">
        <v>162.33230678391243</v>
      </c>
      <c r="D763" s="286">
        <v>129.30997561700028</v>
      </c>
      <c r="E763" s="286">
        <f t="shared" si="50"/>
        <v>129.30997561700028</v>
      </c>
      <c r="F763" s="209" t="str">
        <f t="shared" si="51"/>
        <v/>
      </c>
      <c r="G763" t="str">
        <f t="shared" si="53"/>
        <v/>
      </c>
      <c r="H763" s="209" t="str">
        <f t="shared" si="52"/>
        <v/>
      </c>
      <c r="I763" s="210"/>
    </row>
    <row r="764" spans="1:9">
      <c r="A764" s="208">
        <v>717</v>
      </c>
      <c r="B764" s="287">
        <v>43938</v>
      </c>
      <c r="C764" s="286">
        <v>181.24012402191431</v>
      </c>
      <c r="D764" s="286">
        <v>129.30997561700028</v>
      </c>
      <c r="E764" s="286">
        <f t="shared" si="50"/>
        <v>129.30997561700028</v>
      </c>
      <c r="F764" s="209" t="str">
        <f t="shared" si="51"/>
        <v/>
      </c>
      <c r="G764" t="str">
        <f t="shared" si="53"/>
        <v/>
      </c>
      <c r="H764" s="209" t="str">
        <f t="shared" si="52"/>
        <v/>
      </c>
      <c r="I764" s="210"/>
    </row>
    <row r="765" spans="1:9">
      <c r="A765" s="208">
        <v>718</v>
      </c>
      <c r="B765" s="287">
        <v>43939</v>
      </c>
      <c r="C765" s="286">
        <v>189.86550276991429</v>
      </c>
      <c r="D765" s="286">
        <v>129.30997561700028</v>
      </c>
      <c r="E765" s="286">
        <f t="shared" si="50"/>
        <v>129.30997561700028</v>
      </c>
      <c r="F765" s="209" t="str">
        <f t="shared" si="51"/>
        <v/>
      </c>
      <c r="G765" t="str">
        <f t="shared" si="53"/>
        <v/>
      </c>
      <c r="H765" s="209" t="str">
        <f t="shared" si="52"/>
        <v/>
      </c>
      <c r="I765" s="210"/>
    </row>
    <row r="766" spans="1:9">
      <c r="A766" s="208">
        <v>719</v>
      </c>
      <c r="B766" s="287">
        <v>43940</v>
      </c>
      <c r="C766" s="286">
        <v>186.59372900191616</v>
      </c>
      <c r="D766" s="286">
        <v>129.30997561700028</v>
      </c>
      <c r="E766" s="286">
        <f t="shared" si="50"/>
        <v>129.30997561700028</v>
      </c>
      <c r="F766" s="209" t="str">
        <f t="shared" si="51"/>
        <v/>
      </c>
      <c r="G766" t="str">
        <f t="shared" si="53"/>
        <v/>
      </c>
      <c r="H766" s="209" t="str">
        <f t="shared" si="52"/>
        <v/>
      </c>
      <c r="I766" s="210"/>
    </row>
    <row r="767" spans="1:9">
      <c r="A767" s="208">
        <v>720</v>
      </c>
      <c r="B767" s="287">
        <v>43941</v>
      </c>
      <c r="C767" s="286">
        <v>187.59082334591432</v>
      </c>
      <c r="D767" s="286">
        <v>129.30997561700028</v>
      </c>
      <c r="E767" s="286">
        <f t="shared" si="50"/>
        <v>129.30997561700028</v>
      </c>
      <c r="F767" s="209" t="str">
        <f t="shared" si="51"/>
        <v/>
      </c>
      <c r="G767" t="str">
        <f t="shared" si="53"/>
        <v/>
      </c>
      <c r="H767" s="209" t="str">
        <f t="shared" si="52"/>
        <v/>
      </c>
      <c r="I767" s="210"/>
    </row>
    <row r="768" spans="1:9">
      <c r="A768" s="208">
        <v>721</v>
      </c>
      <c r="B768" s="287">
        <v>43942</v>
      </c>
      <c r="C768" s="286">
        <v>201.51219188591429</v>
      </c>
      <c r="D768" s="286">
        <v>129.30997561700028</v>
      </c>
      <c r="E768" s="286">
        <f t="shared" si="50"/>
        <v>129.30997561700028</v>
      </c>
      <c r="F768" s="209" t="str">
        <f t="shared" si="51"/>
        <v/>
      </c>
      <c r="G768" t="str">
        <f t="shared" si="53"/>
        <v/>
      </c>
      <c r="H768" s="209" t="str">
        <f t="shared" si="52"/>
        <v/>
      </c>
      <c r="I768" s="210"/>
    </row>
    <row r="769" spans="1:9">
      <c r="A769" s="208">
        <v>722</v>
      </c>
      <c r="B769" s="287">
        <v>43943</v>
      </c>
      <c r="C769" s="286">
        <v>163.16140321840066</v>
      </c>
      <c r="D769" s="286">
        <v>129.30997561700028</v>
      </c>
      <c r="E769" s="286">
        <f t="shared" si="50"/>
        <v>129.30997561700028</v>
      </c>
      <c r="F769" s="209" t="str">
        <f t="shared" si="51"/>
        <v/>
      </c>
      <c r="G769" t="str">
        <f t="shared" si="53"/>
        <v/>
      </c>
      <c r="H769" s="209" t="str">
        <f t="shared" si="52"/>
        <v/>
      </c>
      <c r="I769" s="210"/>
    </row>
    <row r="770" spans="1:9">
      <c r="A770" s="208">
        <v>723</v>
      </c>
      <c r="B770" s="287">
        <v>43944</v>
      </c>
      <c r="C770" s="286">
        <v>190.99983304440437</v>
      </c>
      <c r="D770" s="286">
        <v>129.30997561700028</v>
      </c>
      <c r="E770" s="286">
        <f t="shared" si="50"/>
        <v>129.30997561700028</v>
      </c>
      <c r="F770" s="209" t="str">
        <f t="shared" si="51"/>
        <v/>
      </c>
      <c r="G770" t="str">
        <f t="shared" si="53"/>
        <v/>
      </c>
      <c r="H770" s="209" t="str">
        <f t="shared" si="52"/>
        <v/>
      </c>
      <c r="I770" s="210"/>
    </row>
    <row r="771" spans="1:9">
      <c r="A771" s="208">
        <v>724</v>
      </c>
      <c r="B771" s="287">
        <v>43945</v>
      </c>
      <c r="C771" s="286">
        <v>187.45878019040254</v>
      </c>
      <c r="D771" s="286">
        <v>129.30997561700028</v>
      </c>
      <c r="E771" s="286">
        <f t="shared" si="50"/>
        <v>129.30997561700028</v>
      </c>
      <c r="F771" s="209" t="str">
        <f t="shared" si="51"/>
        <v/>
      </c>
      <c r="G771" t="str">
        <f t="shared" si="53"/>
        <v/>
      </c>
      <c r="H771" s="209" t="str">
        <f t="shared" si="52"/>
        <v/>
      </c>
      <c r="I771" s="210"/>
    </row>
    <row r="772" spans="1:9">
      <c r="A772" s="208">
        <v>725</v>
      </c>
      <c r="B772" s="287">
        <v>43946</v>
      </c>
      <c r="C772" s="286">
        <v>176.51554970840252</v>
      </c>
      <c r="D772" s="286">
        <v>129.30997561700028</v>
      </c>
      <c r="E772" s="286">
        <f t="shared" si="50"/>
        <v>129.30997561700028</v>
      </c>
      <c r="F772" s="209" t="str">
        <f t="shared" si="51"/>
        <v/>
      </c>
      <c r="G772" t="str">
        <f t="shared" si="53"/>
        <v/>
      </c>
      <c r="H772" s="209" t="str">
        <f t="shared" si="52"/>
        <v/>
      </c>
      <c r="I772" s="210"/>
    </row>
    <row r="773" spans="1:9">
      <c r="A773" s="208">
        <v>726</v>
      </c>
      <c r="B773" s="287">
        <v>43947</v>
      </c>
      <c r="C773" s="286">
        <v>173.53440731640254</v>
      </c>
      <c r="D773" s="286">
        <v>129.30997561700028</v>
      </c>
      <c r="E773" s="286">
        <f t="shared" si="50"/>
        <v>129.30997561700028</v>
      </c>
      <c r="F773" s="209" t="str">
        <f t="shared" si="51"/>
        <v/>
      </c>
      <c r="G773" t="str">
        <f t="shared" si="53"/>
        <v/>
      </c>
      <c r="H773" s="209" t="str">
        <f t="shared" si="52"/>
        <v/>
      </c>
      <c r="I773" s="210"/>
    </row>
    <row r="774" spans="1:9">
      <c r="A774" s="208">
        <v>727</v>
      </c>
      <c r="B774" s="287">
        <v>43948</v>
      </c>
      <c r="C774" s="286">
        <v>187.57236235040438</v>
      </c>
      <c r="D774" s="286">
        <v>129.30997561700028</v>
      </c>
      <c r="E774" s="286">
        <f t="shared" si="50"/>
        <v>129.30997561700028</v>
      </c>
      <c r="F774" s="209" t="str">
        <f t="shared" si="51"/>
        <v/>
      </c>
      <c r="G774" t="str">
        <f t="shared" si="53"/>
        <v/>
      </c>
      <c r="H774" s="209" t="str">
        <f t="shared" si="52"/>
        <v/>
      </c>
      <c r="I774" s="210"/>
    </row>
    <row r="775" spans="1:9">
      <c r="A775" s="208">
        <v>728</v>
      </c>
      <c r="B775" s="287">
        <v>43949</v>
      </c>
      <c r="C775" s="286">
        <v>175.33498242040253</v>
      </c>
      <c r="D775" s="286">
        <v>129.30997561700028</v>
      </c>
      <c r="E775" s="286">
        <f t="shared" si="50"/>
        <v>129.30997561700028</v>
      </c>
      <c r="F775" s="209" t="str">
        <f t="shared" si="51"/>
        <v/>
      </c>
      <c r="G775" t="str">
        <f t="shared" si="53"/>
        <v/>
      </c>
      <c r="H775" s="209" t="str">
        <f t="shared" si="52"/>
        <v/>
      </c>
      <c r="I775" s="210"/>
    </row>
    <row r="776" spans="1:9">
      <c r="A776" s="208">
        <v>729</v>
      </c>
      <c r="B776" s="287">
        <v>43950</v>
      </c>
      <c r="C776" s="286">
        <v>179.65991672770664</v>
      </c>
      <c r="D776" s="286">
        <v>129.30997561700028</v>
      </c>
      <c r="E776" s="286">
        <f t="shared" si="50"/>
        <v>129.30997561700028</v>
      </c>
      <c r="F776" s="209" t="str">
        <f t="shared" si="51"/>
        <v/>
      </c>
      <c r="G776" t="str">
        <f t="shared" si="53"/>
        <v/>
      </c>
      <c r="H776" s="209" t="str">
        <f t="shared" si="52"/>
        <v/>
      </c>
      <c r="I776" s="210"/>
    </row>
    <row r="777" spans="1:9">
      <c r="A777" s="208">
        <v>730</v>
      </c>
      <c r="B777" s="287">
        <v>43951</v>
      </c>
      <c r="C777" s="286">
        <v>159.42789781571037</v>
      </c>
      <c r="D777" s="286">
        <v>129.30997561700028</v>
      </c>
      <c r="E777" s="286">
        <f t="shared" si="50"/>
        <v>129.30997561700028</v>
      </c>
      <c r="F777" s="209" t="str">
        <f t="shared" si="51"/>
        <v/>
      </c>
      <c r="G777" t="str">
        <f t="shared" si="53"/>
        <v/>
      </c>
      <c r="H777" s="209" t="str">
        <f t="shared" si="52"/>
        <v/>
      </c>
      <c r="I777" s="210"/>
    </row>
    <row r="778" spans="1:9">
      <c r="A778" s="208">
        <v>731</v>
      </c>
      <c r="B778" s="287">
        <v>43952</v>
      </c>
      <c r="C778" s="286">
        <v>141.89696399370848</v>
      </c>
      <c r="D778" s="286">
        <v>104.0249711788601</v>
      </c>
      <c r="E778" s="286">
        <f t="shared" si="50"/>
        <v>104.0249711788601</v>
      </c>
      <c r="F778" s="209">
        <f t="shared" si="51"/>
        <v>600</v>
      </c>
      <c r="G778" t="str">
        <f t="shared" si="53"/>
        <v/>
      </c>
      <c r="H778" s="209" t="str">
        <f t="shared" si="52"/>
        <v/>
      </c>
      <c r="I778" s="210"/>
    </row>
    <row r="779" spans="1:9">
      <c r="A779" s="208">
        <v>732</v>
      </c>
      <c r="B779" s="287">
        <v>43953</v>
      </c>
      <c r="C779" s="286">
        <v>162.41484310770477</v>
      </c>
      <c r="D779" s="286">
        <v>104.0249711788601</v>
      </c>
      <c r="E779" s="286">
        <f t="shared" si="50"/>
        <v>104.0249711788601</v>
      </c>
      <c r="F779" s="209" t="str">
        <f t="shared" si="51"/>
        <v/>
      </c>
      <c r="G779" t="str">
        <f t="shared" si="53"/>
        <v/>
      </c>
      <c r="H779" s="209" t="str">
        <f t="shared" si="52"/>
        <v/>
      </c>
      <c r="I779" s="210"/>
    </row>
    <row r="780" spans="1:9">
      <c r="A780" s="208">
        <v>733</v>
      </c>
      <c r="B780" s="287">
        <v>43954</v>
      </c>
      <c r="C780" s="286">
        <v>156.19299011371038</v>
      </c>
      <c r="D780" s="286">
        <v>104.0249711788601</v>
      </c>
      <c r="E780" s="286">
        <f t="shared" si="50"/>
        <v>104.0249711788601</v>
      </c>
      <c r="F780" s="209" t="str">
        <f t="shared" si="51"/>
        <v/>
      </c>
      <c r="G780" t="str">
        <f t="shared" si="53"/>
        <v/>
      </c>
      <c r="H780" s="209" t="str">
        <f t="shared" si="52"/>
        <v/>
      </c>
      <c r="I780" s="210"/>
    </row>
    <row r="781" spans="1:9">
      <c r="A781" s="208">
        <v>734</v>
      </c>
      <c r="B781" s="287">
        <v>43955</v>
      </c>
      <c r="C781" s="286">
        <v>150.40946639170667</v>
      </c>
      <c r="D781" s="286">
        <v>104.0249711788601</v>
      </c>
      <c r="E781" s="286">
        <f t="shared" si="50"/>
        <v>104.0249711788601</v>
      </c>
      <c r="F781" s="209" t="str">
        <f t="shared" si="51"/>
        <v/>
      </c>
      <c r="G781" t="str">
        <f t="shared" si="53"/>
        <v/>
      </c>
      <c r="H781" s="209" t="str">
        <f t="shared" si="52"/>
        <v/>
      </c>
      <c r="I781" s="210"/>
    </row>
    <row r="782" spans="1:9">
      <c r="A782" s="208">
        <v>735</v>
      </c>
      <c r="B782" s="287">
        <v>43956</v>
      </c>
      <c r="C782" s="286">
        <v>195.03399033570665</v>
      </c>
      <c r="D782" s="286">
        <v>104.0249711788601</v>
      </c>
      <c r="E782" s="286">
        <f t="shared" si="50"/>
        <v>104.0249711788601</v>
      </c>
      <c r="F782" s="209" t="str">
        <f t="shared" si="51"/>
        <v/>
      </c>
      <c r="G782" t="str">
        <f t="shared" si="53"/>
        <v/>
      </c>
      <c r="H782" s="209" t="str">
        <f t="shared" si="52"/>
        <v/>
      </c>
      <c r="I782" s="210"/>
    </row>
    <row r="783" spans="1:9">
      <c r="A783" s="208">
        <v>736</v>
      </c>
      <c r="B783" s="287">
        <v>43957</v>
      </c>
      <c r="C783" s="286">
        <v>136.10173681453497</v>
      </c>
      <c r="D783" s="286">
        <v>104.0249711788601</v>
      </c>
      <c r="E783" s="286">
        <f t="shared" si="50"/>
        <v>104.0249711788601</v>
      </c>
      <c r="F783" s="209" t="str">
        <f t="shared" si="51"/>
        <v/>
      </c>
      <c r="G783" t="str">
        <f t="shared" si="53"/>
        <v/>
      </c>
      <c r="H783" s="209" t="str">
        <f t="shared" si="52"/>
        <v/>
      </c>
      <c r="I783" s="210"/>
    </row>
    <row r="784" spans="1:9">
      <c r="A784" s="208">
        <v>737</v>
      </c>
      <c r="B784" s="287">
        <v>43958</v>
      </c>
      <c r="C784" s="286">
        <v>121.59162591053311</v>
      </c>
      <c r="D784" s="286">
        <v>104.0249711788601</v>
      </c>
      <c r="E784" s="286">
        <f t="shared" si="50"/>
        <v>104.0249711788601</v>
      </c>
      <c r="F784" s="209" t="str">
        <f t="shared" si="51"/>
        <v/>
      </c>
      <c r="G784" t="str">
        <f t="shared" si="53"/>
        <v/>
      </c>
      <c r="H784" s="209" t="str">
        <f t="shared" si="52"/>
        <v/>
      </c>
      <c r="I784" s="210"/>
    </row>
    <row r="785" spans="1:9">
      <c r="A785" s="208">
        <v>738</v>
      </c>
      <c r="B785" s="287">
        <v>43959</v>
      </c>
      <c r="C785" s="286">
        <v>112.46027719453124</v>
      </c>
      <c r="D785" s="286">
        <v>104.0249711788601</v>
      </c>
      <c r="E785" s="286">
        <f t="shared" si="50"/>
        <v>104.0249711788601</v>
      </c>
      <c r="F785" s="209" t="str">
        <f t="shared" si="51"/>
        <v/>
      </c>
      <c r="G785" t="str">
        <f t="shared" si="53"/>
        <v/>
      </c>
      <c r="H785" s="209" t="str">
        <f t="shared" si="52"/>
        <v/>
      </c>
      <c r="I785" s="210"/>
    </row>
    <row r="786" spans="1:9">
      <c r="A786" s="208">
        <v>739</v>
      </c>
      <c r="B786" s="287">
        <v>43960</v>
      </c>
      <c r="C786" s="286">
        <v>99.306320848533119</v>
      </c>
      <c r="D786" s="286">
        <v>104.0249711788601</v>
      </c>
      <c r="E786" s="286">
        <f t="shared" si="50"/>
        <v>99.306320848533119</v>
      </c>
      <c r="F786" s="209" t="str">
        <f t="shared" si="51"/>
        <v/>
      </c>
      <c r="G786" t="str">
        <f t="shared" si="53"/>
        <v/>
      </c>
      <c r="H786" s="209" t="str">
        <f t="shared" si="52"/>
        <v/>
      </c>
      <c r="I786" s="210"/>
    </row>
    <row r="787" spans="1:9">
      <c r="A787" s="208">
        <v>740</v>
      </c>
      <c r="B787" s="287">
        <v>43961</v>
      </c>
      <c r="C787" s="286">
        <v>88.621139668533118</v>
      </c>
      <c r="D787" s="286">
        <v>104.0249711788601</v>
      </c>
      <c r="E787" s="286">
        <f t="shared" si="50"/>
        <v>88.621139668533118</v>
      </c>
      <c r="F787" s="209" t="str">
        <f t="shared" si="51"/>
        <v/>
      </c>
      <c r="G787" t="str">
        <f t="shared" si="53"/>
        <v/>
      </c>
      <c r="H787" s="209" t="str">
        <f t="shared" si="52"/>
        <v/>
      </c>
      <c r="I787" s="210"/>
    </row>
    <row r="788" spans="1:9">
      <c r="A788" s="208">
        <v>741</v>
      </c>
      <c r="B788" s="287">
        <v>43962</v>
      </c>
      <c r="C788" s="286">
        <v>98.148724774531246</v>
      </c>
      <c r="D788" s="286">
        <v>104.0249711788601</v>
      </c>
      <c r="E788" s="286">
        <f t="shared" si="50"/>
        <v>98.148724774531246</v>
      </c>
      <c r="F788" s="209" t="str">
        <f t="shared" si="51"/>
        <v/>
      </c>
      <c r="G788" t="str">
        <f t="shared" si="53"/>
        <v/>
      </c>
      <c r="H788" s="209" t="str">
        <f t="shared" si="52"/>
        <v/>
      </c>
      <c r="I788" s="210"/>
    </row>
    <row r="789" spans="1:9">
      <c r="A789" s="208">
        <v>742</v>
      </c>
      <c r="B789" s="287">
        <v>43963</v>
      </c>
      <c r="C789" s="286">
        <v>143.85566423853498</v>
      </c>
      <c r="D789" s="286">
        <v>104.0249711788601</v>
      </c>
      <c r="E789" s="286">
        <f t="shared" si="50"/>
        <v>104.0249711788601</v>
      </c>
      <c r="F789" s="209" t="str">
        <f t="shared" si="51"/>
        <v/>
      </c>
      <c r="G789" t="str">
        <f t="shared" si="53"/>
        <v/>
      </c>
      <c r="H789" s="209" t="str">
        <f t="shared" si="52"/>
        <v/>
      </c>
      <c r="I789" s="210"/>
    </row>
    <row r="790" spans="1:9">
      <c r="A790" s="208">
        <v>743</v>
      </c>
      <c r="B790" s="287">
        <v>43964</v>
      </c>
      <c r="C790" s="286">
        <v>150.39977186795312</v>
      </c>
      <c r="D790" s="286">
        <v>104.0249711788601</v>
      </c>
      <c r="E790" s="286">
        <f t="shared" si="50"/>
        <v>104.0249711788601</v>
      </c>
      <c r="F790" s="209" t="str">
        <f t="shared" si="51"/>
        <v/>
      </c>
      <c r="G790" t="str">
        <f t="shared" si="53"/>
        <v/>
      </c>
      <c r="H790" s="209" t="str">
        <f t="shared" si="52"/>
        <v/>
      </c>
      <c r="I790" s="210"/>
    </row>
    <row r="791" spans="1:9">
      <c r="A791" s="208">
        <v>744</v>
      </c>
      <c r="B791" s="287">
        <v>43965</v>
      </c>
      <c r="C791" s="286">
        <v>121.26090743595499</v>
      </c>
      <c r="D791" s="286">
        <v>104.0249711788601</v>
      </c>
      <c r="E791" s="286">
        <f t="shared" si="50"/>
        <v>104.0249711788601</v>
      </c>
      <c r="F791" s="209" t="str">
        <f t="shared" si="51"/>
        <v/>
      </c>
      <c r="G791" t="str">
        <f t="shared" si="53"/>
        <v/>
      </c>
      <c r="H791" s="209" t="str">
        <f t="shared" si="52"/>
        <v/>
      </c>
      <c r="I791" s="210"/>
    </row>
    <row r="792" spans="1:9">
      <c r="A792" s="208">
        <v>745</v>
      </c>
      <c r="B792" s="287">
        <v>43966</v>
      </c>
      <c r="C792" s="286">
        <v>119.85064118595498</v>
      </c>
      <c r="D792" s="286">
        <v>104.0249711788601</v>
      </c>
      <c r="E792" s="286">
        <f t="shared" si="50"/>
        <v>104.0249711788601</v>
      </c>
      <c r="F792" s="209" t="str">
        <f t="shared" si="51"/>
        <v/>
      </c>
      <c r="G792" t="str">
        <f t="shared" si="53"/>
        <v/>
      </c>
      <c r="H792" s="209" t="str">
        <f t="shared" si="52"/>
        <v>M</v>
      </c>
      <c r="I792" s="210">
        <f>IF(DAY(B792)=15,D792,"")</f>
        <v>104.0249711788601</v>
      </c>
    </row>
    <row r="793" spans="1:9">
      <c r="A793" s="208">
        <v>746</v>
      </c>
      <c r="B793" s="287">
        <v>43967</v>
      </c>
      <c r="C793" s="286">
        <v>107.06924010395872</v>
      </c>
      <c r="D793" s="286">
        <v>104.0249711788601</v>
      </c>
      <c r="E793" s="286">
        <f t="shared" si="50"/>
        <v>104.0249711788601</v>
      </c>
      <c r="F793" s="209" t="str">
        <f t="shared" si="51"/>
        <v/>
      </c>
      <c r="G793" t="str">
        <f t="shared" si="53"/>
        <v/>
      </c>
      <c r="H793" s="209" t="str">
        <f t="shared" si="52"/>
        <v/>
      </c>
      <c r="I793" s="210"/>
    </row>
    <row r="794" spans="1:9" s="210" customFormat="1">
      <c r="A794" s="208">
        <v>747</v>
      </c>
      <c r="B794" s="287">
        <v>43968</v>
      </c>
      <c r="C794" s="286">
        <v>98.060554367951269</v>
      </c>
      <c r="D794" s="286">
        <v>104.0249711788601</v>
      </c>
      <c r="E794" s="286">
        <f t="shared" si="50"/>
        <v>98.060554367951269</v>
      </c>
      <c r="F794" s="209" t="str">
        <f t="shared" si="51"/>
        <v/>
      </c>
      <c r="G794" t="str">
        <f t="shared" si="53"/>
        <v/>
      </c>
      <c r="H794" s="209" t="str">
        <f t="shared" si="52"/>
        <v/>
      </c>
    </row>
    <row r="795" spans="1:9" s="210" customFormat="1">
      <c r="A795" s="208">
        <v>748</v>
      </c>
      <c r="B795" s="287">
        <v>43969</v>
      </c>
      <c r="C795" s="286">
        <v>106.91956206795685</v>
      </c>
      <c r="D795" s="286">
        <v>104.0249711788601</v>
      </c>
      <c r="E795" s="286">
        <f t="shared" si="50"/>
        <v>104.0249711788601</v>
      </c>
      <c r="F795" s="209" t="str">
        <f t="shared" si="51"/>
        <v/>
      </c>
      <c r="G795" t="str">
        <f t="shared" si="53"/>
        <v/>
      </c>
      <c r="H795" s="209" t="str">
        <f t="shared" si="52"/>
        <v/>
      </c>
    </row>
    <row r="796" spans="1:9" s="210" customFormat="1">
      <c r="A796" s="208">
        <v>749</v>
      </c>
      <c r="B796" s="287">
        <v>43970</v>
      </c>
      <c r="C796" s="286">
        <v>96.162140315954986</v>
      </c>
      <c r="D796" s="286">
        <v>104.0249711788601</v>
      </c>
      <c r="E796" s="286">
        <f t="shared" si="50"/>
        <v>96.162140315954986</v>
      </c>
      <c r="F796" s="209" t="str">
        <f t="shared" si="51"/>
        <v/>
      </c>
      <c r="G796" t="str">
        <f t="shared" si="53"/>
        <v/>
      </c>
      <c r="H796" s="209" t="str">
        <f t="shared" si="52"/>
        <v/>
      </c>
    </row>
    <row r="797" spans="1:9" s="210" customFormat="1">
      <c r="A797" s="208">
        <v>750</v>
      </c>
      <c r="B797" s="287">
        <v>43971</v>
      </c>
      <c r="C797" s="286">
        <v>88.711018792280598</v>
      </c>
      <c r="D797" s="286">
        <v>104.0249711788601</v>
      </c>
      <c r="E797" s="286">
        <f t="shared" si="50"/>
        <v>88.711018792280598</v>
      </c>
      <c r="F797" s="209" t="str">
        <f t="shared" si="51"/>
        <v/>
      </c>
      <c r="G797" t="str">
        <f t="shared" si="53"/>
        <v/>
      </c>
      <c r="H797" s="209" t="str">
        <f t="shared" si="52"/>
        <v/>
      </c>
    </row>
    <row r="798" spans="1:9" s="210" customFormat="1">
      <c r="A798" s="208">
        <v>751</v>
      </c>
      <c r="B798" s="287">
        <v>43972</v>
      </c>
      <c r="C798" s="286">
        <v>99.605993528282454</v>
      </c>
      <c r="D798" s="286">
        <v>104.0249711788601</v>
      </c>
      <c r="E798" s="286">
        <f t="shared" si="50"/>
        <v>99.605993528282454</v>
      </c>
      <c r="F798" s="209" t="str">
        <f t="shared" si="51"/>
        <v/>
      </c>
      <c r="G798" t="str">
        <f t="shared" si="53"/>
        <v/>
      </c>
      <c r="H798" s="209" t="str">
        <f t="shared" si="52"/>
        <v/>
      </c>
    </row>
    <row r="799" spans="1:9" s="210" customFormat="1">
      <c r="A799" s="208">
        <v>752</v>
      </c>
      <c r="B799" s="287">
        <v>43973</v>
      </c>
      <c r="C799" s="286">
        <v>110.93805862428431</v>
      </c>
      <c r="D799" s="286">
        <v>104.0249711788601</v>
      </c>
      <c r="E799" s="286">
        <f t="shared" si="50"/>
        <v>104.0249711788601</v>
      </c>
      <c r="F799" s="209" t="str">
        <f t="shared" si="51"/>
        <v/>
      </c>
      <c r="G799" t="str">
        <f t="shared" si="53"/>
        <v/>
      </c>
      <c r="H799" s="209" t="str">
        <f t="shared" si="52"/>
        <v/>
      </c>
    </row>
    <row r="800" spans="1:9" s="210" customFormat="1">
      <c r="A800" s="208">
        <v>753</v>
      </c>
      <c r="B800" s="287">
        <v>43974</v>
      </c>
      <c r="C800" s="286">
        <v>75.787325652276863</v>
      </c>
      <c r="D800" s="286">
        <v>104.0249711788601</v>
      </c>
      <c r="E800" s="286">
        <f t="shared" si="50"/>
        <v>75.787325652276863</v>
      </c>
      <c r="F800" s="209" t="str">
        <f t="shared" si="51"/>
        <v/>
      </c>
      <c r="G800" t="str">
        <f t="shared" si="53"/>
        <v/>
      </c>
      <c r="H800" s="209" t="str">
        <f t="shared" si="52"/>
        <v/>
      </c>
    </row>
    <row r="801" spans="1:8" s="210" customFormat="1">
      <c r="A801" s="208">
        <v>754</v>
      </c>
      <c r="B801" s="287">
        <v>43975</v>
      </c>
      <c r="C801" s="286">
        <v>73.403829940284311</v>
      </c>
      <c r="D801" s="286">
        <v>104.0249711788601</v>
      </c>
      <c r="E801" s="286">
        <f t="shared" si="50"/>
        <v>73.403829940284311</v>
      </c>
      <c r="F801" s="209" t="str">
        <f t="shared" si="51"/>
        <v/>
      </c>
      <c r="G801" t="str">
        <f t="shared" si="53"/>
        <v/>
      </c>
      <c r="H801" s="209" t="str">
        <f t="shared" si="52"/>
        <v/>
      </c>
    </row>
    <row r="802" spans="1:8" s="210" customFormat="1">
      <c r="A802" s="208">
        <v>755</v>
      </c>
      <c r="B802" s="287">
        <v>43976</v>
      </c>
      <c r="C802" s="286">
        <v>79.581358048282453</v>
      </c>
      <c r="D802" s="286">
        <v>104.0249711788601</v>
      </c>
      <c r="E802" s="286">
        <f t="shared" si="50"/>
        <v>79.581358048282453</v>
      </c>
      <c r="F802" s="209" t="str">
        <f t="shared" si="51"/>
        <v/>
      </c>
      <c r="G802" t="str">
        <f t="shared" si="53"/>
        <v/>
      </c>
      <c r="H802" s="209" t="str">
        <f t="shared" si="52"/>
        <v/>
      </c>
    </row>
    <row r="803" spans="1:8" s="210" customFormat="1">
      <c r="A803" s="208">
        <v>756</v>
      </c>
      <c r="B803" s="287">
        <v>43977</v>
      </c>
      <c r="C803" s="286">
        <v>71.365785928278726</v>
      </c>
      <c r="D803" s="286">
        <v>104.0249711788601</v>
      </c>
      <c r="E803" s="286">
        <f t="shared" si="50"/>
        <v>71.365785928278726</v>
      </c>
      <c r="F803" s="209" t="str">
        <f t="shared" si="51"/>
        <v/>
      </c>
      <c r="G803" t="str">
        <f t="shared" si="53"/>
        <v/>
      </c>
      <c r="H803" s="209" t="str">
        <f t="shared" si="52"/>
        <v/>
      </c>
    </row>
    <row r="804" spans="1:8" s="210" customFormat="1">
      <c r="A804" s="208">
        <v>757</v>
      </c>
      <c r="B804" s="287">
        <v>43978</v>
      </c>
      <c r="C804" s="286">
        <v>56.762920135005523</v>
      </c>
      <c r="D804" s="286">
        <v>104.0249711788601</v>
      </c>
      <c r="E804" s="286">
        <f t="shared" si="50"/>
        <v>56.762920135005523</v>
      </c>
      <c r="F804" s="209" t="str">
        <f t="shared" si="51"/>
        <v/>
      </c>
      <c r="G804" t="str">
        <f t="shared" si="53"/>
        <v/>
      </c>
      <c r="H804" s="209" t="str">
        <f t="shared" si="52"/>
        <v/>
      </c>
    </row>
    <row r="805" spans="1:8" s="210" customFormat="1">
      <c r="A805" s="208">
        <v>758</v>
      </c>
      <c r="B805" s="287">
        <v>43979</v>
      </c>
      <c r="C805" s="286">
        <v>68.009082055005521</v>
      </c>
      <c r="D805" s="286">
        <v>104.0249711788601</v>
      </c>
      <c r="E805" s="286">
        <f t="shared" si="50"/>
        <v>68.009082055005521</v>
      </c>
      <c r="F805" s="209" t="str">
        <f t="shared" si="51"/>
        <v/>
      </c>
      <c r="G805" t="str">
        <f t="shared" si="53"/>
        <v/>
      </c>
      <c r="H805" s="209" t="str">
        <f t="shared" si="52"/>
        <v/>
      </c>
    </row>
    <row r="806" spans="1:8" s="210" customFormat="1">
      <c r="A806" s="208">
        <v>759</v>
      </c>
      <c r="B806" s="287">
        <v>43980</v>
      </c>
      <c r="C806" s="286">
        <v>87.402901175001801</v>
      </c>
      <c r="D806" s="286">
        <v>104.0249711788601</v>
      </c>
      <c r="E806" s="286">
        <f t="shared" ref="E806:E807" si="54">IF(C806&lt;D806,C806,D806)</f>
        <v>87.402901175001801</v>
      </c>
      <c r="F806" s="209"/>
      <c r="G806" t="str">
        <f t="shared" si="53"/>
        <v/>
      </c>
      <c r="H806" s="209" t="str">
        <f t="shared" si="52"/>
        <v/>
      </c>
    </row>
    <row r="807" spans="1:8" s="210" customFormat="1">
      <c r="A807" s="208">
        <v>760</v>
      </c>
      <c r="B807" s="287">
        <v>43981</v>
      </c>
      <c r="C807" s="286">
        <v>65.905893555003658</v>
      </c>
      <c r="D807" s="286">
        <v>104.0249711788601</v>
      </c>
      <c r="E807" s="286">
        <f t="shared" si="54"/>
        <v>65.905893555003658</v>
      </c>
      <c r="F807" s="209"/>
      <c r="G807" s="288"/>
    </row>
    <row r="808" spans="1:8" s="210" customFormat="1">
      <c r="A808" s="208">
        <v>761</v>
      </c>
      <c r="B808" s="287">
        <v>43982</v>
      </c>
      <c r="C808" s="286">
        <v>59.909888887001799</v>
      </c>
      <c r="D808" s="286">
        <v>104.0249711788601</v>
      </c>
      <c r="E808" s="286">
        <f t="shared" ref="E808" si="55">IF(C808&lt;D808,C808,D808)</f>
        <v>59.909888887001799</v>
      </c>
      <c r="F808" s="209"/>
      <c r="G808" s="209"/>
    </row>
    <row r="809" spans="1:8">
      <c r="B809" s="168"/>
      <c r="C809" s="168"/>
      <c r="D809" s="168"/>
      <c r="E809" s="168"/>
      <c r="F809" s="168"/>
      <c r="G809" s="168"/>
      <c r="H809" s="168"/>
    </row>
    <row r="810" spans="1:8">
      <c r="A810" s="151" t="s">
        <v>41</v>
      </c>
      <c r="B810" s="154"/>
      <c r="C810" s="155"/>
      <c r="D810" s="155" t="s">
        <v>35</v>
      </c>
      <c r="E810" s="363" t="s">
        <v>36</v>
      </c>
      <c r="F810" s="363"/>
      <c r="G810" s="363"/>
      <c r="H810" s="156"/>
    </row>
    <row r="811" spans="1:8">
      <c r="A811" s="157"/>
      <c r="B811" s="157"/>
      <c r="C811" s="158" t="s">
        <v>37</v>
      </c>
      <c r="D811" s="158" t="s">
        <v>38</v>
      </c>
      <c r="E811" s="158" t="s">
        <v>21</v>
      </c>
      <c r="F811" s="158" t="s">
        <v>39</v>
      </c>
      <c r="G811" s="158" t="s">
        <v>68</v>
      </c>
      <c r="H811" s="158" t="s">
        <v>40</v>
      </c>
    </row>
    <row r="812" spans="1:8">
      <c r="A812" s="163">
        <v>2016</v>
      </c>
      <c r="B812" s="159" t="s">
        <v>94</v>
      </c>
      <c r="C812" s="160">
        <v>11227.656998</v>
      </c>
      <c r="D812" s="161">
        <v>18538.071</v>
      </c>
      <c r="E812" s="161">
        <v>13001.923073300004</v>
      </c>
      <c r="F812" s="161">
        <v>5366.0883737999993</v>
      </c>
      <c r="G812" s="161">
        <v>10017.398068145898</v>
      </c>
      <c r="H812" s="162">
        <f t="shared" ref="H812:H860" si="56">C812/D812*100</f>
        <v>60.56540077983302</v>
      </c>
    </row>
    <row r="813" spans="1:8">
      <c r="A813" s="163"/>
      <c r="B813" s="159" t="s">
        <v>86</v>
      </c>
      <c r="C813" s="160">
        <v>12066.238818</v>
      </c>
      <c r="D813" s="161">
        <v>18538.071</v>
      </c>
      <c r="E813" s="161">
        <v>13315.635805449998</v>
      </c>
      <c r="F813" s="161">
        <v>5433.6103363999982</v>
      </c>
      <c r="G813" s="161">
        <v>10361.451485587933</v>
      </c>
      <c r="H813" s="162">
        <f t="shared" si="56"/>
        <v>65.088966473372551</v>
      </c>
    </row>
    <row r="814" spans="1:8">
      <c r="A814" s="163"/>
      <c r="B814" s="159" t="s">
        <v>87</v>
      </c>
      <c r="C814" s="160">
        <v>12306.055883000001</v>
      </c>
      <c r="D814" s="161">
        <v>18538.071</v>
      </c>
      <c r="E814" s="161">
        <v>13856.730464399996</v>
      </c>
      <c r="F814" s="161">
        <v>5567.7525970500001</v>
      </c>
      <c r="G814" s="161">
        <v>10787.23844307053</v>
      </c>
      <c r="H814" s="162">
        <f t="shared" si="56"/>
        <v>66.382612748651155</v>
      </c>
    </row>
    <row r="815" spans="1:8">
      <c r="A815" s="163"/>
      <c r="B815" s="164" t="s">
        <v>88</v>
      </c>
      <c r="C815" s="160">
        <v>13179.567322000001</v>
      </c>
      <c r="D815" s="161">
        <v>18538.071</v>
      </c>
      <c r="E815" s="161">
        <v>14018.94815805</v>
      </c>
      <c r="F815" s="161">
        <v>6896.5553699999991</v>
      </c>
      <c r="G815" s="161">
        <v>11295.168263833441</v>
      </c>
      <c r="H815" s="162">
        <f t="shared" si="56"/>
        <v>71.094599443491191</v>
      </c>
    </row>
    <row r="816" spans="1:8">
      <c r="A816" s="163"/>
      <c r="B816" s="164" t="s">
        <v>87</v>
      </c>
      <c r="C816" s="160">
        <v>13577.542675000001</v>
      </c>
      <c r="D816" s="161">
        <v>18538.071</v>
      </c>
      <c r="E816" s="161">
        <v>14159.331713699998</v>
      </c>
      <c r="F816" s="161">
        <v>6811.580915999999</v>
      </c>
      <c r="G816" s="161">
        <v>11509.475757224862</v>
      </c>
      <c r="H816" s="162">
        <f t="shared" si="56"/>
        <v>73.241399685004978</v>
      </c>
    </row>
    <row r="817" spans="1:8">
      <c r="A817" s="163"/>
      <c r="B817" s="164" t="s">
        <v>89</v>
      </c>
      <c r="C817" s="160">
        <v>12751.035658000001</v>
      </c>
      <c r="D817" s="161">
        <v>18538.071</v>
      </c>
      <c r="E817" s="161">
        <v>13746.649614300002</v>
      </c>
      <c r="F817" s="161">
        <v>6354.8202665494709</v>
      </c>
      <c r="G817" s="161">
        <v>10990.077492749471</v>
      </c>
      <c r="H817" s="162">
        <f t="shared" si="56"/>
        <v>68.782969155744425</v>
      </c>
    </row>
    <row r="818" spans="1:8">
      <c r="A818" s="163"/>
      <c r="B818" s="164" t="s">
        <v>89</v>
      </c>
      <c r="C818" s="160">
        <v>11400.747851</v>
      </c>
      <c r="D818" s="161">
        <v>18538.071</v>
      </c>
      <c r="E818" s="161">
        <v>12254.397128699993</v>
      </c>
      <c r="F818" s="161">
        <v>5493.291874283691</v>
      </c>
      <c r="G818" s="161">
        <v>9894.1857898336893</v>
      </c>
      <c r="H818" s="162">
        <f t="shared" si="56"/>
        <v>61.499105548792002</v>
      </c>
    </row>
    <row r="819" spans="1:8">
      <c r="A819" s="163"/>
      <c r="B819" s="164" t="s">
        <v>88</v>
      </c>
      <c r="C819" s="160">
        <v>9726.8527639999993</v>
      </c>
      <c r="D819" s="161">
        <v>18538.071</v>
      </c>
      <c r="E819" s="161">
        <v>10936.8661656</v>
      </c>
      <c r="F819" s="161">
        <v>4803.7868059580323</v>
      </c>
      <c r="G819" s="161">
        <v>8861.6220681080304</v>
      </c>
      <c r="H819" s="162">
        <f t="shared" si="56"/>
        <v>52.469605731901659</v>
      </c>
    </row>
    <row r="820" spans="1:8">
      <c r="A820" s="163"/>
      <c r="B820" s="164" t="s">
        <v>90</v>
      </c>
      <c r="C820" s="160">
        <v>8542.9985949999991</v>
      </c>
      <c r="D820" s="161">
        <v>18538.071</v>
      </c>
      <c r="E820" s="161">
        <v>10062.053802299999</v>
      </c>
      <c r="F820" s="161">
        <v>4577.5855157886908</v>
      </c>
      <c r="G820" s="161">
        <v>8141.3619611886943</v>
      </c>
      <c r="H820" s="162">
        <f t="shared" si="56"/>
        <v>46.083535849010396</v>
      </c>
    </row>
    <row r="821" spans="1:8">
      <c r="A821" s="163"/>
      <c r="B821" s="164" t="s">
        <v>91</v>
      </c>
      <c r="C821" s="160">
        <v>7639.5428579999998</v>
      </c>
      <c r="D821" s="161">
        <v>18538.071</v>
      </c>
      <c r="E821" s="161">
        <v>9669.2149038000007</v>
      </c>
      <c r="F821" s="161">
        <v>4301.1970530812014</v>
      </c>
      <c r="G821" s="161">
        <v>8029.890741831201</v>
      </c>
      <c r="H821" s="162">
        <f t="shared" si="56"/>
        <v>41.210020492423396</v>
      </c>
    </row>
    <row r="822" spans="1:8">
      <c r="A822" s="163"/>
      <c r="B822" s="164" t="s">
        <v>92</v>
      </c>
      <c r="C822" s="160">
        <v>7737.8927560000002</v>
      </c>
      <c r="D822" s="161">
        <v>18538.071</v>
      </c>
      <c r="E822" s="161">
        <v>11022.843214199998</v>
      </c>
      <c r="F822" s="161">
        <v>4697.7883147999992</v>
      </c>
      <c r="G822" s="161">
        <v>8512.8249399986198</v>
      </c>
      <c r="H822" s="162">
        <f t="shared" si="56"/>
        <v>41.740549790752226</v>
      </c>
    </row>
    <row r="823" spans="1:8">
      <c r="A823" s="163"/>
      <c r="B823" s="164" t="s">
        <v>93</v>
      </c>
      <c r="C823" s="160">
        <v>7271.9042060000002</v>
      </c>
      <c r="D823" s="161">
        <v>18538.071</v>
      </c>
      <c r="E823" s="161">
        <v>13351.207724999991</v>
      </c>
      <c r="F823" s="161">
        <v>5303.8663332499982</v>
      </c>
      <c r="G823" s="161">
        <v>9210.0257353681754</v>
      </c>
      <c r="H823" s="162">
        <f t="shared" si="56"/>
        <v>39.226865653929153</v>
      </c>
    </row>
    <row r="824" spans="1:8">
      <c r="A824" s="163">
        <v>2017</v>
      </c>
      <c r="B824" s="164" t="s">
        <v>94</v>
      </c>
      <c r="C824" s="160">
        <v>6352.3982489999999</v>
      </c>
      <c r="D824" s="161">
        <v>18538.071</v>
      </c>
      <c r="E824" s="161">
        <v>13008.613363950004</v>
      </c>
      <c r="F824" s="161">
        <v>5403.4139422499993</v>
      </c>
      <c r="G824" s="161">
        <v>10035.589788045898</v>
      </c>
      <c r="H824" s="162">
        <f t="shared" si="56"/>
        <v>34.266770523211392</v>
      </c>
    </row>
    <row r="825" spans="1:8">
      <c r="A825" s="163"/>
      <c r="B825" s="164" t="s">
        <v>86</v>
      </c>
      <c r="C825" s="160">
        <v>8201.5317109999996</v>
      </c>
      <c r="D825" s="161">
        <v>18538.071</v>
      </c>
      <c r="E825" s="161">
        <v>13281.664873649997</v>
      </c>
      <c r="F825" s="161">
        <v>5478.8528454999978</v>
      </c>
      <c r="G825" s="161">
        <v>10426.681519987935</v>
      </c>
      <c r="H825" s="162">
        <f t="shared" si="56"/>
        <v>44.241559496670391</v>
      </c>
    </row>
    <row r="826" spans="1:8">
      <c r="A826" s="163"/>
      <c r="B826" s="164" t="s">
        <v>87</v>
      </c>
      <c r="C826" s="160">
        <v>8171.2895820000003</v>
      </c>
      <c r="D826" s="161">
        <v>18538.071</v>
      </c>
      <c r="E826" s="161">
        <v>13801.362023799997</v>
      </c>
      <c r="F826" s="161">
        <v>5631.5576993999994</v>
      </c>
      <c r="G826" s="161">
        <v>10863.831882220529</v>
      </c>
      <c r="H826" s="162">
        <f t="shared" si="56"/>
        <v>44.078424243816954</v>
      </c>
    </row>
    <row r="827" spans="1:8">
      <c r="A827" s="163"/>
      <c r="B827" s="164" t="s">
        <v>88</v>
      </c>
      <c r="C827" s="160">
        <v>8002.4783509999997</v>
      </c>
      <c r="D827" s="161">
        <v>18538.071</v>
      </c>
      <c r="E827" s="161">
        <v>13963.73314565</v>
      </c>
      <c r="F827" s="161">
        <v>6949.440314999998</v>
      </c>
      <c r="G827" s="161">
        <v>11392.93876443344</v>
      </c>
      <c r="H827" s="162">
        <f t="shared" si="56"/>
        <v>43.167805059113221</v>
      </c>
    </row>
    <row r="828" spans="1:8">
      <c r="A828" s="163"/>
      <c r="B828" s="164" t="s">
        <v>87</v>
      </c>
      <c r="C828" s="160">
        <v>8068.3502509999998</v>
      </c>
      <c r="D828" s="161">
        <v>18538.071</v>
      </c>
      <c r="E828" s="161">
        <v>14131.526504949998</v>
      </c>
      <c r="F828" s="161">
        <v>6888.8467169999985</v>
      </c>
      <c r="G828" s="161">
        <v>11608.769747974862</v>
      </c>
      <c r="H828" s="162">
        <f t="shared" si="56"/>
        <v>43.523138146358377</v>
      </c>
    </row>
    <row r="829" spans="1:8">
      <c r="A829" s="163"/>
      <c r="B829" s="164" t="s">
        <v>89</v>
      </c>
      <c r="C829" s="160">
        <v>7504.6737370000001</v>
      </c>
      <c r="D829" s="161">
        <v>18538.071</v>
      </c>
      <c r="E829" s="161">
        <v>13746.674503350001</v>
      </c>
      <c r="F829" s="161">
        <v>6417.2284330989414</v>
      </c>
      <c r="G829" s="161">
        <v>11080.852725649473</v>
      </c>
      <c r="H829" s="162">
        <f t="shared" si="56"/>
        <v>40.482495384767923</v>
      </c>
    </row>
    <row r="830" spans="1:8">
      <c r="A830" s="163"/>
      <c r="B830" s="164" t="s">
        <v>89</v>
      </c>
      <c r="C830" s="160">
        <v>6868.7604899999997</v>
      </c>
      <c r="D830" s="161">
        <v>18538.071</v>
      </c>
      <c r="E830" s="161">
        <v>12256.393885149993</v>
      </c>
      <c r="F830" s="161">
        <v>5554.6724485673794</v>
      </c>
      <c r="G830" s="161">
        <v>9976.6060623836893</v>
      </c>
      <c r="H830" s="162">
        <f t="shared" si="56"/>
        <v>37.05218568857569</v>
      </c>
    </row>
    <row r="831" spans="1:8">
      <c r="A831" s="163"/>
      <c r="B831" s="164" t="s">
        <v>88</v>
      </c>
      <c r="C831" s="160">
        <v>6036.3040380000002</v>
      </c>
      <c r="D831" s="161">
        <v>18538.071</v>
      </c>
      <c r="E831" s="161">
        <v>10936.14513655</v>
      </c>
      <c r="F831" s="161">
        <v>4856.8921119160632</v>
      </c>
      <c r="G831" s="161">
        <v>8897.0981413080317</v>
      </c>
      <c r="H831" s="162">
        <f t="shared" si="56"/>
        <v>32.561662095263308</v>
      </c>
    </row>
    <row r="832" spans="1:8">
      <c r="A832" s="163"/>
      <c r="B832" s="165" t="s">
        <v>90</v>
      </c>
      <c r="C832" s="160">
        <v>5135.5098319999997</v>
      </c>
      <c r="D832" s="161">
        <v>18538.071</v>
      </c>
      <c r="E832" s="161">
        <v>10089.784508599998</v>
      </c>
      <c r="F832" s="161">
        <v>4619.6147315773833</v>
      </c>
      <c r="G832" s="161">
        <v>8164.2557859386925</v>
      </c>
      <c r="H832" s="162">
        <f t="shared" si="56"/>
        <v>27.702503847352833</v>
      </c>
    </row>
    <row r="833" spans="1:8">
      <c r="A833" s="163"/>
      <c r="B833" s="164" t="s">
        <v>91</v>
      </c>
      <c r="C833" s="160">
        <v>4708.038114</v>
      </c>
      <c r="D833" s="161">
        <v>18538.071</v>
      </c>
      <c r="E833" s="161">
        <v>9703.2406173500003</v>
      </c>
      <c r="F833" s="161">
        <v>4371.5985061624033</v>
      </c>
      <c r="G833" s="161">
        <v>8040.776914731201</v>
      </c>
      <c r="H833" s="162">
        <f t="shared" si="56"/>
        <v>25.396591231094106</v>
      </c>
    </row>
    <row r="834" spans="1:8">
      <c r="A834" s="156"/>
      <c r="B834" s="164" t="s">
        <v>92</v>
      </c>
      <c r="C834" s="160">
        <v>4403.8701209999999</v>
      </c>
      <c r="D834" s="161">
        <v>18538.071</v>
      </c>
      <c r="E834" s="161">
        <v>11121.649687099996</v>
      </c>
      <c r="F834" s="161">
        <v>4788.3119296000004</v>
      </c>
      <c r="G834" s="161">
        <v>8517.8723477986205</v>
      </c>
      <c r="H834" s="162">
        <f t="shared" si="56"/>
        <v>23.755816454689381</v>
      </c>
    </row>
    <row r="835" spans="1:8">
      <c r="A835" s="156"/>
      <c r="B835" s="164" t="s">
        <v>93</v>
      </c>
      <c r="C835" s="160">
        <v>4883.4119860000001</v>
      </c>
      <c r="D835" s="161">
        <v>18538.071</v>
      </c>
      <c r="E835" s="161">
        <v>13517.033399999991</v>
      </c>
      <c r="F835" s="161">
        <v>5336.3411438999974</v>
      </c>
      <c r="G835" s="161">
        <v>9077.0402756681742</v>
      </c>
      <c r="H835" s="162">
        <f t="shared" si="56"/>
        <v>26.342611299740948</v>
      </c>
    </row>
    <row r="836" spans="1:8">
      <c r="A836" s="156">
        <v>2018</v>
      </c>
      <c r="B836" s="164" t="s">
        <v>94</v>
      </c>
      <c r="C836" s="160">
        <v>5398.2220399999997</v>
      </c>
      <c r="D836" s="161">
        <v>18538.071</v>
      </c>
      <c r="E836" s="161">
        <v>13015.303654600004</v>
      </c>
      <c r="F836" s="161">
        <v>5440.7395106999993</v>
      </c>
      <c r="G836" s="161">
        <v>9768.7862404958978</v>
      </c>
      <c r="H836" s="162">
        <f t="shared" si="56"/>
        <v>29.11965349577094</v>
      </c>
    </row>
    <row r="837" spans="1:8">
      <c r="A837" s="163"/>
      <c r="B837" s="164" t="s">
        <v>86</v>
      </c>
      <c r="C837" s="160">
        <v>5616.4103269999996</v>
      </c>
      <c r="D837" s="161">
        <v>18538.071</v>
      </c>
      <c r="E837" s="161">
        <v>13247.693941849997</v>
      </c>
      <c r="F837" s="161">
        <v>5524.0953545999973</v>
      </c>
      <c r="G837" s="161">
        <v>10246.239431537933</v>
      </c>
      <c r="H837" s="162">
        <f t="shared" si="56"/>
        <v>30.296627556340678</v>
      </c>
    </row>
    <row r="838" spans="1:8">
      <c r="A838" s="156"/>
      <c r="B838" s="164" t="s">
        <v>87</v>
      </c>
      <c r="C838" s="160">
        <v>9699.4711430000007</v>
      </c>
      <c r="D838" s="161">
        <v>18538.071</v>
      </c>
      <c r="E838" s="161">
        <v>13745.993583199999</v>
      </c>
      <c r="F838" s="161">
        <v>5695.3628017499996</v>
      </c>
      <c r="G838" s="161">
        <v>10704.10729132053</v>
      </c>
      <c r="H838" s="162">
        <f t="shared" si="56"/>
        <v>52.321900930253207</v>
      </c>
    </row>
    <row r="839" spans="1:8">
      <c r="A839" s="156"/>
      <c r="B839" s="164" t="s">
        <v>88</v>
      </c>
      <c r="C839" s="160">
        <v>11897.527653000001</v>
      </c>
      <c r="D839" s="161">
        <v>18538.071</v>
      </c>
      <c r="E839" s="161">
        <v>13908.518133250001</v>
      </c>
      <c r="F839" s="161">
        <v>7002.3252599999996</v>
      </c>
      <c r="G839" s="161">
        <v>11260.627811983439</v>
      </c>
      <c r="H839" s="162">
        <f t="shared" si="56"/>
        <v>64.178887075143905</v>
      </c>
    </row>
    <row r="840" spans="1:8">
      <c r="A840" s="156"/>
      <c r="B840" s="164" t="s">
        <v>87</v>
      </c>
      <c r="C840" s="160">
        <v>12095.723247</v>
      </c>
      <c r="D840" s="161">
        <v>18538.071</v>
      </c>
      <c r="E840" s="161">
        <v>14103.721296199999</v>
      </c>
      <c r="F840" s="161">
        <v>6966.112517999999</v>
      </c>
      <c r="G840" s="161">
        <v>11479.752390524864</v>
      </c>
      <c r="H840" s="162">
        <f t="shared" si="56"/>
        <v>65.248014461698844</v>
      </c>
    </row>
    <row r="841" spans="1:8">
      <c r="A841" s="156"/>
      <c r="B841" s="164" t="s">
        <v>89</v>
      </c>
      <c r="C841" s="160">
        <v>11876.304858</v>
      </c>
      <c r="D841" s="161">
        <v>18538.071</v>
      </c>
      <c r="E841" s="161">
        <v>13746.699392400003</v>
      </c>
      <c r="F841" s="161">
        <v>6477.8415149489419</v>
      </c>
      <c r="G841" s="161">
        <v>10910.385488499473</v>
      </c>
      <c r="H841" s="162">
        <f t="shared" si="56"/>
        <v>64.064404856362884</v>
      </c>
    </row>
    <row r="842" spans="1:8">
      <c r="A842" s="163"/>
      <c r="B842" s="164" t="s">
        <v>89</v>
      </c>
      <c r="C842" s="160">
        <v>10246.502908</v>
      </c>
      <c r="D842" s="161">
        <v>18538.071</v>
      </c>
      <c r="E842" s="161">
        <v>12258.390641599992</v>
      </c>
      <c r="F842" s="161">
        <v>5616.0530228510679</v>
      </c>
      <c r="G842" s="161">
        <v>9805.5363168836884</v>
      </c>
      <c r="H842" s="162">
        <f t="shared" si="56"/>
        <v>55.272756847246953</v>
      </c>
    </row>
    <row r="843" spans="1:8">
      <c r="A843" s="163"/>
      <c r="B843" s="164" t="s">
        <v>88</v>
      </c>
      <c r="C843" s="160">
        <v>9315.071518714738</v>
      </c>
      <c r="D843" s="161">
        <v>18538.071</v>
      </c>
      <c r="E843" s="161">
        <v>10935.424107500001</v>
      </c>
      <c r="F843" s="161">
        <v>4909.997417874094</v>
      </c>
      <c r="G843" s="161">
        <v>8722.05248320803</v>
      </c>
      <c r="H843" s="162">
        <f t="shared" si="56"/>
        <v>50.24833230337039</v>
      </c>
    </row>
    <row r="844" spans="1:8">
      <c r="A844" s="163"/>
      <c r="B844" s="165" t="s">
        <v>90</v>
      </c>
      <c r="C844" s="160">
        <v>8192.9385726801847</v>
      </c>
      <c r="D844" s="161">
        <v>18538.071</v>
      </c>
      <c r="E844" s="161">
        <v>10117.515214899999</v>
      </c>
      <c r="F844" s="161">
        <v>4649.6124081773833</v>
      </c>
      <c r="G844" s="161">
        <v>7980.0246175386947</v>
      </c>
      <c r="H844" s="162">
        <f t="shared" si="56"/>
        <v>44.195205491877687</v>
      </c>
    </row>
    <row r="845" spans="1:8">
      <c r="A845" s="163"/>
      <c r="B845" s="165" t="s">
        <v>91</v>
      </c>
      <c r="C845" s="160">
        <v>7628.6385403221575</v>
      </c>
      <c r="D845" s="161">
        <v>18538.071</v>
      </c>
      <c r="E845" s="161">
        <v>9737.2663309</v>
      </c>
      <c r="F845" s="161">
        <v>4395.4606318624037</v>
      </c>
      <c r="G845" s="161">
        <v>7851.3065504312008</v>
      </c>
      <c r="H845" s="162">
        <f t="shared" si="56"/>
        <v>41.151199282396519</v>
      </c>
    </row>
    <row r="846" spans="1:8">
      <c r="A846" s="163"/>
      <c r="B846" s="165" t="s">
        <v>92</v>
      </c>
      <c r="C846" s="160">
        <v>8008.9796223264248</v>
      </c>
      <c r="D846" s="161">
        <v>18538.071</v>
      </c>
      <c r="E846" s="161">
        <v>11146.955049999997</v>
      </c>
      <c r="F846" s="161">
        <v>4794.2765906499999</v>
      </c>
      <c r="G846" s="161">
        <v>8185.911173848619</v>
      </c>
      <c r="H846" s="162">
        <f t="shared" si="56"/>
        <v>43.202874896349378</v>
      </c>
    </row>
    <row r="847" spans="1:8">
      <c r="A847" s="163"/>
      <c r="B847" s="165" t="s">
        <v>93</v>
      </c>
      <c r="C847" s="160">
        <v>8172.2198288975096</v>
      </c>
      <c r="D847" s="161">
        <v>18538.071</v>
      </c>
      <c r="E847" s="161">
        <v>13456.058434449991</v>
      </c>
      <c r="F847" s="161">
        <v>5331.3250531999984</v>
      </c>
      <c r="G847" s="161">
        <v>8645.3592049681756</v>
      </c>
      <c r="H847" s="162">
        <f t="shared" si="56"/>
        <v>44.083442278851507</v>
      </c>
    </row>
    <row r="848" spans="1:8">
      <c r="A848" s="163">
        <v>2019</v>
      </c>
      <c r="B848" s="165" t="s">
        <v>94</v>
      </c>
      <c r="C848" s="160">
        <v>8071.161100088786</v>
      </c>
      <c r="D848" s="161">
        <v>18538.071</v>
      </c>
      <c r="E848" s="161">
        <v>13020.290870750003</v>
      </c>
      <c r="F848" s="161">
        <v>5449.8113076999989</v>
      </c>
      <c r="G848" s="161">
        <v>9388.9296029958969</v>
      </c>
      <c r="H848" s="162">
        <f t="shared" si="56"/>
        <v>43.538300722274641</v>
      </c>
    </row>
    <row r="849" spans="1:10">
      <c r="A849" s="163"/>
      <c r="B849" s="165" t="s">
        <v>86</v>
      </c>
      <c r="C849" s="160">
        <v>8866.4553178437</v>
      </c>
      <c r="D849" s="161">
        <v>18538.071</v>
      </c>
      <c r="E849" s="161">
        <v>13213.723010049996</v>
      </c>
      <c r="F849" s="161">
        <v>5542.2838559499978</v>
      </c>
      <c r="G849" s="161">
        <v>9889.1240943879329</v>
      </c>
      <c r="H849" s="162">
        <f t="shared" si="56"/>
        <v>47.828359907801087</v>
      </c>
    </row>
    <row r="850" spans="1:10">
      <c r="A850" s="163"/>
      <c r="B850" s="165" t="s">
        <v>87</v>
      </c>
      <c r="C850" s="160">
        <v>8992.1477604144093</v>
      </c>
      <c r="D850" s="161">
        <v>18538.071</v>
      </c>
      <c r="E850" s="161">
        <v>13690.625142599998</v>
      </c>
      <c r="F850" s="161">
        <v>5759.1679040999989</v>
      </c>
      <c r="G850" s="161">
        <v>10570.14772097053</v>
      </c>
      <c r="H850" s="162">
        <f t="shared" si="56"/>
        <v>48.506383217619621</v>
      </c>
    </row>
    <row r="851" spans="1:10">
      <c r="A851" s="163"/>
      <c r="B851" s="165" t="s">
        <v>88</v>
      </c>
      <c r="C851" s="160">
        <v>9541.0680132165635</v>
      </c>
      <c r="D851" s="161">
        <v>18538.071</v>
      </c>
      <c r="E851" s="161">
        <v>13853.30312085</v>
      </c>
      <c r="F851" s="161">
        <v>7055.2102049999985</v>
      </c>
      <c r="G851" s="161">
        <v>11183.148309133439</v>
      </c>
      <c r="H851" s="162">
        <f t="shared" si="56"/>
        <v>51.467426212881392</v>
      </c>
    </row>
    <row r="852" spans="1:10">
      <c r="A852" s="163"/>
      <c r="B852" s="165" t="s">
        <v>87</v>
      </c>
      <c r="C852" s="160">
        <v>9882.00640542582</v>
      </c>
      <c r="D852" s="161">
        <v>18538.071</v>
      </c>
      <c r="E852" s="161">
        <v>14075.916087449999</v>
      </c>
      <c r="F852" s="161">
        <v>7043.3783189999976</v>
      </c>
      <c r="G852" s="161">
        <v>11397.034267874862</v>
      </c>
      <c r="H852" s="162">
        <f t="shared" si="56"/>
        <v>53.306551719571146</v>
      </c>
    </row>
    <row r="853" spans="1:10">
      <c r="A853" s="163"/>
      <c r="B853" s="164" t="s">
        <v>89</v>
      </c>
      <c r="C853" s="160">
        <v>9327.57464738616</v>
      </c>
      <c r="D853" s="161">
        <v>18538.071</v>
      </c>
      <c r="E853" s="161">
        <v>13746.724281450002</v>
      </c>
      <c r="F853" s="161">
        <v>6538.4545967989416</v>
      </c>
      <c r="G853" s="161">
        <v>10842.690741399472</v>
      </c>
      <c r="H853" s="162">
        <f t="shared" si="56"/>
        <v>50.315777986750398</v>
      </c>
    </row>
    <row r="854" spans="1:10">
      <c r="A854" s="163"/>
      <c r="B854" s="164" t="s">
        <v>89</v>
      </c>
      <c r="C854" s="160">
        <v>8160.8349135743301</v>
      </c>
      <c r="D854" s="161">
        <v>18538.071</v>
      </c>
      <c r="E854" s="161">
        <v>12260.387398049996</v>
      </c>
      <c r="F854" s="161">
        <v>5677.4335971347564</v>
      </c>
      <c r="G854" s="161">
        <v>9738.8161322836859</v>
      </c>
      <c r="H854" s="162">
        <f t="shared" si="56"/>
        <v>44.022028578778936</v>
      </c>
    </row>
    <row r="855" spans="1:10">
      <c r="A855" s="163"/>
      <c r="B855" s="164" t="s">
        <v>88</v>
      </c>
      <c r="C855" s="160">
        <v>7263.6708853984701</v>
      </c>
      <c r="D855" s="161">
        <v>18538.071</v>
      </c>
      <c r="E855" s="161">
        <v>10934.703078450004</v>
      </c>
      <c r="F855" s="161">
        <v>4963.102723832124</v>
      </c>
      <c r="G855" s="161">
        <v>8674.1946441437685</v>
      </c>
      <c r="H855" s="162">
        <f t="shared" si="56"/>
        <v>39.182452615476933</v>
      </c>
    </row>
    <row r="856" spans="1:10">
      <c r="A856" s="163"/>
      <c r="B856" s="165" t="s">
        <v>90</v>
      </c>
      <c r="C856" s="160">
        <v>6466.33274064748</v>
      </c>
      <c r="D856" s="161">
        <v>18538.071</v>
      </c>
      <c r="E856" s="161">
        <v>10145.245921199999</v>
      </c>
      <c r="F856" s="161">
        <v>4679.6100847773832</v>
      </c>
      <c r="G856" s="161">
        <v>7914.693031672703</v>
      </c>
      <c r="H856" s="162">
        <f t="shared" si="56"/>
        <v>34.881367865337658</v>
      </c>
    </row>
    <row r="857" spans="1:10">
      <c r="A857" s="163"/>
      <c r="B857" s="165" t="s">
        <v>91</v>
      </c>
      <c r="C857" s="160">
        <v>6358.0428308198098</v>
      </c>
      <c r="D857" s="161">
        <v>18538.071</v>
      </c>
      <c r="E857" s="161">
        <v>9771.2920444499996</v>
      </c>
      <c r="F857" s="161">
        <v>4419.3227575624023</v>
      </c>
      <c r="G857" s="161">
        <v>7790.0287429473083</v>
      </c>
      <c r="H857" s="263">
        <f t="shared" si="56"/>
        <v>34.29721911637845</v>
      </c>
    </row>
    <row r="858" spans="1:10">
      <c r="A858" s="163"/>
      <c r="B858" s="165" t="s">
        <v>92</v>
      </c>
      <c r="C858" s="160">
        <v>7808.1870513850999</v>
      </c>
      <c r="D858" s="161">
        <v>18538.071</v>
      </c>
      <c r="E858" s="161">
        <v>11172.260412899997</v>
      </c>
      <c r="F858" s="161">
        <v>4800.2412517000002</v>
      </c>
      <c r="G858" s="161">
        <v>8146.8772984649422</v>
      </c>
      <c r="H858" s="263">
        <f t="shared" si="56"/>
        <v>42.119738625367766</v>
      </c>
    </row>
    <row r="859" spans="1:10">
      <c r="A859" s="163"/>
      <c r="B859" s="165" t="s">
        <v>93</v>
      </c>
      <c r="C859" s="160">
        <v>9451.9329261671392</v>
      </c>
      <c r="D859" s="161">
        <v>18538.071</v>
      </c>
      <c r="E859" s="161">
        <v>13395.083468899993</v>
      </c>
      <c r="F859" s="161">
        <v>5326.3089624999975</v>
      </c>
      <c r="G859" s="161">
        <v>8613.6806204130498</v>
      </c>
      <c r="H859" s="263">
        <f t="shared" si="56"/>
        <v>50.986604410821059</v>
      </c>
      <c r="I859" s="44">
        <f t="shared" ref="I859:I864" si="57">H859-H858</f>
        <v>8.8668657854532924</v>
      </c>
      <c r="J859" s="44">
        <f t="shared" ref="J859:J864" si="58">H859-H847</f>
        <v>6.9031621319695518</v>
      </c>
    </row>
    <row r="860" spans="1:10">
      <c r="A860" s="163">
        <v>2020</v>
      </c>
      <c r="B860" s="165" t="s">
        <v>94</v>
      </c>
      <c r="C860" s="160">
        <v>10203.8438416341</v>
      </c>
      <c r="D860" s="161">
        <v>18538.071</v>
      </c>
      <c r="E860" s="161">
        <v>13025.278086900002</v>
      </c>
      <c r="F860" s="161">
        <v>5458.8831046999985</v>
      </c>
      <c r="G860" s="161">
        <v>9322.7080025003343</v>
      </c>
      <c r="H860" s="263">
        <f t="shared" si="56"/>
        <v>55.042640853161586</v>
      </c>
      <c r="I860" s="44">
        <f t="shared" si="57"/>
        <v>4.0560364423405275</v>
      </c>
      <c r="J860" s="44">
        <f t="shared" si="58"/>
        <v>11.504340130886945</v>
      </c>
    </row>
    <row r="861" spans="1:10">
      <c r="A861" s="163"/>
      <c r="B861" s="165" t="s">
        <v>86</v>
      </c>
      <c r="C861" s="160">
        <v>10293.721620606701</v>
      </c>
      <c r="D861" s="161">
        <v>18538.071</v>
      </c>
      <c r="E861" s="161">
        <v>13282.205454749997</v>
      </c>
      <c r="F861" s="161">
        <v>5560.4723572999983</v>
      </c>
      <c r="G861" s="161">
        <v>9851.4627672801198</v>
      </c>
      <c r="H861" s="263">
        <f t="shared" ref="H861" si="59">C861/D861*100</f>
        <v>55.52746896161257</v>
      </c>
      <c r="I861" s="44">
        <f t="shared" si="57"/>
        <v>0.48482810845098356</v>
      </c>
      <c r="J861" s="44">
        <f t="shared" si="58"/>
        <v>7.6991090538114832</v>
      </c>
    </row>
    <row r="862" spans="1:10">
      <c r="A862" s="163"/>
      <c r="B862" s="165" t="s">
        <v>87</v>
      </c>
      <c r="C862" s="160">
        <v>10922.4629058602</v>
      </c>
      <c r="D862" s="161">
        <v>18538.071</v>
      </c>
      <c r="E862" s="161">
        <v>13779.121679499998</v>
      </c>
      <c r="F862" s="161">
        <v>5822.9730064499981</v>
      </c>
      <c r="G862" s="161">
        <v>10516.451776491249</v>
      </c>
      <c r="H862" s="263">
        <f t="shared" ref="H862" si="60">C862/D862*100</f>
        <v>58.919090912210883</v>
      </c>
      <c r="I862" s="44">
        <f t="shared" si="57"/>
        <v>3.3916219505983136</v>
      </c>
      <c r="J862" s="44">
        <f t="shared" si="58"/>
        <v>10.412707694591262</v>
      </c>
    </row>
    <row r="863" spans="1:10">
      <c r="A863" s="163"/>
      <c r="B863" s="165" t="s">
        <v>88</v>
      </c>
      <c r="C863" s="160">
        <v>12482.965359777099</v>
      </c>
      <c r="D863" s="161">
        <v>18538.071</v>
      </c>
      <c r="E863" s="161">
        <v>13901.975652950001</v>
      </c>
      <c r="F863" s="161">
        <v>7108.0951499999992</v>
      </c>
      <c r="G863" s="161">
        <v>11159.497806794267</v>
      </c>
      <c r="H863" s="263">
        <f t="shared" ref="H863" si="61">C863/D863*100</f>
        <v>67.336916337072509</v>
      </c>
      <c r="I863" s="44">
        <f t="shared" si="57"/>
        <v>8.4178254248616255</v>
      </c>
      <c r="J863" s="44">
        <f t="shared" si="58"/>
        <v>15.869490124191117</v>
      </c>
    </row>
    <row r="864" spans="1:10">
      <c r="A864" s="163"/>
      <c r="B864" s="165" t="s">
        <v>87</v>
      </c>
      <c r="C864" s="160">
        <v>12968.344471210001</v>
      </c>
      <c r="D864" s="161">
        <v>18538.071</v>
      </c>
      <c r="E864" s="161">
        <v>14115.337503700002</v>
      </c>
      <c r="F864" s="161">
        <v>7120.6441199999972</v>
      </c>
      <c r="G864" s="161">
        <v>11373.399940146151</v>
      </c>
      <c r="H864" s="263">
        <f t="shared" ref="H864" si="62">C864/D864*100</f>
        <v>69.955199066882429</v>
      </c>
      <c r="I864" s="44">
        <f t="shared" si="57"/>
        <v>2.6182827298099198</v>
      </c>
      <c r="J864" s="44">
        <f t="shared" si="58"/>
        <v>16.648647347311282</v>
      </c>
    </row>
    <row r="865" spans="1:10">
      <c r="A865" s="163"/>
      <c r="B865" s="164" t="s">
        <v>89</v>
      </c>
      <c r="C865" s="160"/>
      <c r="D865" s="161">
        <v>18538.071</v>
      </c>
      <c r="E865" s="161">
        <v>13804.115890500001</v>
      </c>
      <c r="F865" s="161">
        <v>6599.0676786489421</v>
      </c>
      <c r="G865" s="161">
        <v>10842.247789768779</v>
      </c>
      <c r="H865" s="263"/>
      <c r="I865" s="44"/>
    </row>
    <row r="866" spans="1:10">
      <c r="A866" s="163"/>
      <c r="B866" s="164" t="s">
        <v>89</v>
      </c>
      <c r="C866" s="160"/>
      <c r="D866" s="161">
        <v>18538.071</v>
      </c>
      <c r="E866" s="161">
        <v>12335.885264499995</v>
      </c>
      <c r="F866" s="161">
        <v>5738.8141714184449</v>
      </c>
      <c r="G866" s="161">
        <v>9747.2628189624047</v>
      </c>
      <c r="H866" s="263"/>
      <c r="I866" s="44"/>
    </row>
    <row r="867" spans="1:10">
      <c r="A867" s="163"/>
      <c r="B867" s="164" t="s">
        <v>88</v>
      </c>
      <c r="C867" s="160"/>
      <c r="D867" s="161">
        <v>18538.071</v>
      </c>
      <c r="E867" s="161">
        <v>11008.379514400005</v>
      </c>
      <c r="F867" s="161">
        <v>5016.2080297901548</v>
      </c>
      <c r="G867" s="161">
        <v>8682.152701913692</v>
      </c>
      <c r="H867" s="263"/>
      <c r="I867" s="44"/>
      <c r="J867" s="44"/>
    </row>
    <row r="868" spans="1:10">
      <c r="A868" s="163"/>
      <c r="B868" s="165" t="s">
        <v>90</v>
      </c>
      <c r="C868" s="160"/>
      <c r="D868" s="161">
        <v>18538.071</v>
      </c>
      <c r="E868" s="161">
        <v>10216.987657999998</v>
      </c>
      <c r="F868" s="161">
        <v>4709.6077613773832</v>
      </c>
      <c r="G868" s="161">
        <v>7899.635656205076</v>
      </c>
      <c r="H868" s="263"/>
      <c r="I868" s="44"/>
      <c r="J868" s="44"/>
    </row>
    <row r="869" spans="1:10">
      <c r="A869" s="163"/>
      <c r="B869" s="165" t="s">
        <v>91</v>
      </c>
      <c r="C869" s="160"/>
      <c r="D869" s="161">
        <v>18538.071</v>
      </c>
      <c r="E869" s="161">
        <v>9860.0850484999992</v>
      </c>
      <c r="F869" s="161">
        <v>4443.1848832624037</v>
      </c>
      <c r="G869" s="161">
        <v>7706.6327509883004</v>
      </c>
      <c r="H869" s="263"/>
      <c r="I869" s="44"/>
      <c r="J869" s="44"/>
    </row>
    <row r="870" spans="1:10">
      <c r="A870" s="163"/>
      <c r="B870" s="165" t="s">
        <v>92</v>
      </c>
      <c r="C870" s="160"/>
      <c r="D870" s="161">
        <v>18538.071</v>
      </c>
      <c r="E870" s="161">
        <v>11197.565775799998</v>
      </c>
      <c r="F870" s="161">
        <v>4806.2059127499997</v>
      </c>
      <c r="G870" s="161">
        <v>8149.1649360341953</v>
      </c>
      <c r="H870" s="263"/>
      <c r="I870" s="44"/>
      <c r="J870" s="44"/>
    </row>
    <row r="871" spans="1:10">
      <c r="A871" s="163"/>
      <c r="B871" s="165" t="s">
        <v>93</v>
      </c>
      <c r="C871" s="160"/>
      <c r="D871" s="161">
        <v>18538.071</v>
      </c>
      <c r="E871" s="161">
        <v>13334.108503349993</v>
      </c>
      <c r="F871" s="161">
        <v>5321.2928717999985</v>
      </c>
      <c r="G871" s="161">
        <v>8688.9230952214075</v>
      </c>
      <c r="H871" s="263"/>
      <c r="I871" s="44"/>
      <c r="J871" s="44"/>
    </row>
  </sheetData>
  <mergeCells count="134">
    <mergeCell ref="TV2:UD2"/>
    <mergeCell ref="UE2:UM2"/>
    <mergeCell ref="UN2:UV2"/>
    <mergeCell ref="UW2:VE2"/>
    <mergeCell ref="VF2:VN2"/>
    <mergeCell ref="SC2:SK2"/>
    <mergeCell ref="SL2:ST2"/>
    <mergeCell ref="SU2:TC2"/>
    <mergeCell ref="TD2:TL2"/>
    <mergeCell ref="TM2:TU2"/>
    <mergeCell ref="QJ2:QR2"/>
    <mergeCell ref="QS2:RA2"/>
    <mergeCell ref="RB2:RJ2"/>
    <mergeCell ref="RK2:RS2"/>
    <mergeCell ref="RT2:SB2"/>
    <mergeCell ref="OQ2:OY2"/>
    <mergeCell ref="OZ2:PH2"/>
    <mergeCell ref="PI2:PQ2"/>
    <mergeCell ref="PR2:PZ2"/>
    <mergeCell ref="QA2:QI2"/>
    <mergeCell ref="MX2:NF2"/>
    <mergeCell ref="NG2:NO2"/>
    <mergeCell ref="NP2:NX2"/>
    <mergeCell ref="NY2:OG2"/>
    <mergeCell ref="OH2:OP2"/>
    <mergeCell ref="LE2:LM2"/>
    <mergeCell ref="LN2:LV2"/>
    <mergeCell ref="LW2:ME2"/>
    <mergeCell ref="MF2:MN2"/>
    <mergeCell ref="MO2:MW2"/>
    <mergeCell ref="JL2:JT2"/>
    <mergeCell ref="JU2:KC2"/>
    <mergeCell ref="KD2:KL2"/>
    <mergeCell ref="KM2:KU2"/>
    <mergeCell ref="KV2:LD2"/>
    <mergeCell ref="HS2:IA2"/>
    <mergeCell ref="IB2:IJ2"/>
    <mergeCell ref="IK2:IS2"/>
    <mergeCell ref="IT2:JB2"/>
    <mergeCell ref="JC2:JK2"/>
    <mergeCell ref="FZ2:GH2"/>
    <mergeCell ref="GI2:GQ2"/>
    <mergeCell ref="GR2:GZ2"/>
    <mergeCell ref="HA2:HI2"/>
    <mergeCell ref="HJ2:HR2"/>
    <mergeCell ref="EG2:EO2"/>
    <mergeCell ref="EP2:EX2"/>
    <mergeCell ref="EY2:FG2"/>
    <mergeCell ref="FH2:FP2"/>
    <mergeCell ref="FQ2:FY2"/>
    <mergeCell ref="CN2:CV2"/>
    <mergeCell ref="CW2:DE2"/>
    <mergeCell ref="DF2:DN2"/>
    <mergeCell ref="DO2:DW2"/>
    <mergeCell ref="DX2:EF2"/>
    <mergeCell ref="AU2:BC2"/>
    <mergeCell ref="BD2:BL2"/>
    <mergeCell ref="BM2:BU2"/>
    <mergeCell ref="BV2:CD2"/>
    <mergeCell ref="CE2:CM2"/>
    <mergeCell ref="TV1:UD1"/>
    <mergeCell ref="UE1:UM1"/>
    <mergeCell ref="UN1:UV1"/>
    <mergeCell ref="UW1:VE1"/>
    <mergeCell ref="VF1:VN1"/>
    <mergeCell ref="SC1:SK1"/>
    <mergeCell ref="SL1:ST1"/>
    <mergeCell ref="SU1:TC1"/>
    <mergeCell ref="TD1:TL1"/>
    <mergeCell ref="TM1:TU1"/>
    <mergeCell ref="QJ1:QR1"/>
    <mergeCell ref="QS1:RA1"/>
    <mergeCell ref="RB1:RJ1"/>
    <mergeCell ref="RK1:RS1"/>
    <mergeCell ref="RT1:SB1"/>
    <mergeCell ref="OQ1:OY1"/>
    <mergeCell ref="OZ1:PH1"/>
    <mergeCell ref="PI1:PQ1"/>
    <mergeCell ref="PR1:PZ1"/>
    <mergeCell ref="QA1:QI1"/>
    <mergeCell ref="MX1:NF1"/>
    <mergeCell ref="NG1:NO1"/>
    <mergeCell ref="NP1:NX1"/>
    <mergeCell ref="NY1:OG1"/>
    <mergeCell ref="OH1:OP1"/>
    <mergeCell ref="LE1:LM1"/>
    <mergeCell ref="LN1:LV1"/>
    <mergeCell ref="LW1:ME1"/>
    <mergeCell ref="MF1:MN1"/>
    <mergeCell ref="MO1:MW1"/>
    <mergeCell ref="JL1:JT1"/>
    <mergeCell ref="JU1:KC1"/>
    <mergeCell ref="KD1:KL1"/>
    <mergeCell ref="KM1:KU1"/>
    <mergeCell ref="KV1:LD1"/>
    <mergeCell ref="HS1:IA1"/>
    <mergeCell ref="IB1:IJ1"/>
    <mergeCell ref="IK1:IS1"/>
    <mergeCell ref="IT1:JB1"/>
    <mergeCell ref="JC1:JK1"/>
    <mergeCell ref="FZ1:GH1"/>
    <mergeCell ref="GI1:GQ1"/>
    <mergeCell ref="GR1:GZ1"/>
    <mergeCell ref="HA1:HI1"/>
    <mergeCell ref="HJ1:HR1"/>
    <mergeCell ref="EG1:EO1"/>
    <mergeCell ref="EP1:EX1"/>
    <mergeCell ref="EY1:FG1"/>
    <mergeCell ref="FH1:FP1"/>
    <mergeCell ref="FQ1:FY1"/>
    <mergeCell ref="CN1:CV1"/>
    <mergeCell ref="CW1:DE1"/>
    <mergeCell ref="DF1:DN1"/>
    <mergeCell ref="DO1:DW1"/>
    <mergeCell ref="DX1:EF1"/>
    <mergeCell ref="AU1:BC1"/>
    <mergeCell ref="BD1:BL1"/>
    <mergeCell ref="BM1:BU1"/>
    <mergeCell ref="BV1:CD1"/>
    <mergeCell ref="CE1:CM1"/>
    <mergeCell ref="B1:J1"/>
    <mergeCell ref="K1:S1"/>
    <mergeCell ref="T1:AB1"/>
    <mergeCell ref="AC1:AK1"/>
    <mergeCell ref="AL1:AT1"/>
    <mergeCell ref="AL2:AT2"/>
    <mergeCell ref="E810:G810"/>
    <mergeCell ref="A33:A34"/>
    <mergeCell ref="B2:J2"/>
    <mergeCell ref="K2:S2"/>
    <mergeCell ref="T2:AB2"/>
    <mergeCell ref="AC2:AK2"/>
    <mergeCell ref="A40:A42"/>
    <mergeCell ref="A37:A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Dat_04 CONSEJO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2020-06-12T12:57:51Z</dcterms:modified>
</cp:coreProperties>
</file>