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B25B9416-1494-4E1B-AD9D-054795718F70}" xr6:coauthVersionLast="41" xr6:coauthVersionMax="45" xr10:uidLastSave="{00000000-0000-0000-0000-000000000000}"/>
  <bookViews>
    <workbookView xWindow="-120" yWindow="-120" windowWidth="29040" windowHeight="15840" tabRatio="65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a 2" sheetId="49" state="hidden" r:id="rId18"/>
    <sheet name="Dat_02" sheetId="47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44" l="1"/>
  <c r="G412" i="47" l="1"/>
  <c r="G383" i="47"/>
  <c r="G382" i="47"/>
  <c r="G354" i="47"/>
  <c r="G352" i="47"/>
  <c r="G323" i="47"/>
  <c r="G321" i="47"/>
  <c r="G292" i="47"/>
  <c r="G291" i="47"/>
  <c r="G262" i="47"/>
  <c r="G260" i="47"/>
  <c r="G231" i="47"/>
  <c r="G230" i="47"/>
  <c r="G201" i="47"/>
  <c r="G199" i="47"/>
  <c r="G170" i="47"/>
  <c r="G168" i="47"/>
  <c r="G139" i="47"/>
  <c r="G138" i="47"/>
  <c r="G109" i="47"/>
  <c r="G107" i="47"/>
  <c r="G78" i="47"/>
  <c r="G77" i="47"/>
  <c r="G48" i="47"/>
  <c r="G46" i="47"/>
  <c r="G17" i="47"/>
  <c r="I18" i="49"/>
  <c r="E397" i="47" l="1"/>
  <c r="E398" i="47"/>
  <c r="G25" i="6" l="1"/>
  <c r="J54" i="43" l="1"/>
  <c r="J55" i="43"/>
  <c r="O158" i="44" l="1"/>
  <c r="Q261" i="44"/>
  <c r="F72" i="43" l="1"/>
  <c r="I211" i="44" l="1"/>
  <c r="V180" i="44"/>
  <c r="H96" i="44" l="1"/>
  <c r="B96" i="44"/>
  <c r="I25" i="6" l="1"/>
  <c r="K70" i="43"/>
  <c r="K71" i="43"/>
  <c r="K72" i="43"/>
  <c r="K73" i="43"/>
  <c r="K74" i="43"/>
  <c r="K75" i="43"/>
  <c r="F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I80" i="49"/>
  <c r="I400" i="49" l="1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I55" i="43"/>
  <c r="I56" i="43"/>
  <c r="I57" i="43"/>
  <c r="I58" i="43"/>
  <c r="I59" i="43"/>
  <c r="I60" i="43"/>
  <c r="I61" i="43"/>
  <c r="I62" i="43"/>
  <c r="I63" i="43"/>
  <c r="I64" i="43"/>
  <c r="B33" i="44" l="1"/>
  <c r="B50" i="44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37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B34" i="44" l="1"/>
  <c r="E397" i="49" l="1"/>
  <c r="F17" i="47"/>
  <c r="F78" i="47" l="1"/>
  <c r="F230" i="47"/>
  <c r="F352" i="47"/>
  <c r="F291" i="47"/>
  <c r="F139" i="47"/>
  <c r="F200" i="47"/>
  <c r="F47" i="47"/>
  <c r="F261" i="47"/>
  <c r="F108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F397" i="49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<sst xmlns="http://schemas.openxmlformats.org/spreadsheetml/2006/main" count="2748" uniqueCount="636">
  <si>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</si>
  <si>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</si>
  <si>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</si>
  <si>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</si>
  <si>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</si>
  <si>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</si>
  <si>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</si>
  <si>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</si>
  <si>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</si>
  <si>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</si>
  <si>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</si>
  <si>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</si>
  <si>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</si>
  <si>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</si>
  <si>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</si>
  <si>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</si>
  <si>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</si>
  <si>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</si>
  <si>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</si>
  <si>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</si>
  <si>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</si>
  <si>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</si>
  <si>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</si>
  <si>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</si>
  <si>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</si>
  <si>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</si>
  <si>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</si>
  <si>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</si>
  <si>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</si>
  <si>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</si>
  <si>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</si>
  <si>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</si>
  <si>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</si>
  <si>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</si>
  <si>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</si>
  <si>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</si>
  <si>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</si>
  <si>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</si>
  <si>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</si>
  <si>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</si>
  <si>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</si>
  <si>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</si>
  <si>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</si>
  <si>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</si>
  <si>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</si>
  <si>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</si>
  <si>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</si>
  <si>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</si>
  <si>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</si>
  <si>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</si>
  <si>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</si>
  <si>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</si>
  <si>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</si>
  <si>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</si>
  <si>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</si>
  <si>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</si>
  <si>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</si>
  <si>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</si>
  <si>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</si>
  <si>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</si>
  <si>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</si>
  <si>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</si>
  <si>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</si>
  <si>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</si>
  <si>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</si>
  <si>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</si>
  <si>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</si>
  <si>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</si>
  <si>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</si>
  <si>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</si>
  <si>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</si>
  <si>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</si>
  <si>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</si>
  <si>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</si>
  <si>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</si>
  <si>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</si>
  <si>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</si>
  <si>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</si>
  <si>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</si>
  <si>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</si>
  <si>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</si>
  <si>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</si>
  <si>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</si>
  <si>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</si>
  <si>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</si>
  <si>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</si>
  <si>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</si>
  <si>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</si>
  <si>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</si>
  <si>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</si>
  <si>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</si>
  <si>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</si>
  <si>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</si>
  <si>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</si>
  <si>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</si>
  <si>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</si>
  <si>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</si>
  <si>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</si>
  <si>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</si>
  <si>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</si>
  <si>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</si>
  <si>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</si>
  <si>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</si>
  <si>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</si>
  <si>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</si>
  <si>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</si>
  <si>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</si>
  <si>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</si>
  <si>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</si>
  <si>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</si>
  <si>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</si>
  <si>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</si>
  <si>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</si>
  <si>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</si>
  <si>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</si>
  <si>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</si>
  <si>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</si>
  <si>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</si>
  <si>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</si>
  <si>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</si>
  <si>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</si>
  <si>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</si>
  <si>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</si>
  <si>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</si>
  <si>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</si>
  <si>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</si>
  <si>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</si>
  <si>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</si>
  <si>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</si>
  <si>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</si>
  <si>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</si>
  <si>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</si>
  <si>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</si>
  <si>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</si>
  <si>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</si>
  <si>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</si>
  <si>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</si>
  <si>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</si>
  <si>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</si>
  <si>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</si>
  <si>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</si>
  <si>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</si>
  <si>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</si>
  <si>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</si>
  <si>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</si>
  <si>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</si>
  <si>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</si>
  <si>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</si>
  <si>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</si>
  <si>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</si>
  <si>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</si>
  <si>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</si>
  <si>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</si>
  <si>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</si>
  <si>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</si>
  <si>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</si>
  <si>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</si>
  <si>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</si>
  <si>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</si>
  <si>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</si>
  <si>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</si>
  <si>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</si>
  <si>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</si>
  <si>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</si>
  <si>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</si>
  <si>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</si>
  <si>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</si>
  <si>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</si>
  <si>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</si>
  <si>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</si>
  <si>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</si>
  <si>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</si>
  <si>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</si>
  <si>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</si>
  <si>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</si>
  <si>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</si>
  <si>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</si>
  <si>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</si>
  <si>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</si>
  <si>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</si>
  <si>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</si>
  <si>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</si>
  <si>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</si>
  <si>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</si>
  <si>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</si>
  <si>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</si>
  <si>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</si>
  <si>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</si>
  <si>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</si>
  <si>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</si>
  <si>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</si>
  <si>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</si>
  <si>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</si>
  <si>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</si>
  <si>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</si>
  <si>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</si>
  <si>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</si>
  <si>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</si>
  <si>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</si>
  <si>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</si>
  <si>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</si>
  <si>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</si>
  <si>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</si>
  <si>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</si>
  <si>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</si>
  <si>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</si>
  <si>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</si>
  <si>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</si>
  <si>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</si>
  <si>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</si>
  <si>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</si>
  <si>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</si>
  <si>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</si>
  <si>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</si>
  <si>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</si>
  <si>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</si>
  <si>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</si>
  <si>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</si>
  <si>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</si>
  <si>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</si>
  <si>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</si>
  <si>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</si>
  <si>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</si>
  <si>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</si>
  <si>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</si>
  <si>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</si>
  <si>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</si>
  <si>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</si>
  <si>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</si>
  <si>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</si>
  <si>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</si>
  <si>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</si>
  <si>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</si>
  <si>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</si>
  <si>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</si>
  <si>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</si>
  <si>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</si>
  <si>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</si>
  <si>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</si>
  <si>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</si>
  <si>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</si>
  <si>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</si>
  <si>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</si>
  <si>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</si>
  <si>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</si>
  <si>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</si>
  <si>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</si>
  <si>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</si>
  <si>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</si>
  <si>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</si>
  <si>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</si>
  <si>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</si>
  <si>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</si>
  <si>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</si>
  <si>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</si>
  <si>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</si>
  <si>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</si>
  <si>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</si>
  <si>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</si>
  <si>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</si>
  <si>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</si>
  <si>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</si>
  <si>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</si>
  <si>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</si>
  <si>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</si>
  <si>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</si>
  <si>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</si>
  <si>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</si>
  <si>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</si>
  <si>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</si>
  <si>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</si>
  <si>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</si>
  <si>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</si>
  <si>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</si>
  <si>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</si>
  <si>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</si>
  <si>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</si>
  <si>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</si>
  <si>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</si>
  <si>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</si>
  <si>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</si>
  <si>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</si>
  <si>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</si>
  <si>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</si>
  <si>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</si>
  <si>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</si>
  <si>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</si>
  <si>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</si>
  <si>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</si>
  <si>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</si>
  <si>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</si>
  <si>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</si>
  <si>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</si>
  <si>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</si>
  <si>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</si>
  <si>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</si>
  <si>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</si>
  <si>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</si>
  <si>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</si>
  <si>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</si>
  <si>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</si>
  <si>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</si>
  <si>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</si>
  <si>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</si>
  <si>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</si>
  <si>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</si>
  <si>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</si>
  <si>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</si>
  <si>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</si>
  <si>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</si>
  <si>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</si>
  <si>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</si>
  <si>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</si>
  <si>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</si>
  <si>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</si>
  <si>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</si>
  <si>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</si>
  <si>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</si>
  <si>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</si>
  <si>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</si>
  <si>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</si>
  <si>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</si>
  <si>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</si>
  <si>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</si>
  <si>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</si>
  <si>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</si>
  <si>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</si>
  <si>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</si>
  <si>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</si>
  <si>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</si>
  <si>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</si>
  <si>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</si>
  <si>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</si>
  <si>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</si>
  <si>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</si>
  <si>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</si>
  <si>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</si>
  <si>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</si>
  <si>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</si>
  <si>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</si>
  <si>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</si>
  <si>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</si>
  <si>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</si>
  <si>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</si>
  <si>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</si>
  <si>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</si>
  <si>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</si>
  <si>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</si>
  <si>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</si>
  <si>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</si>
  <si>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</si>
  <si>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</si>
  <si>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</si>
  <si>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</si>
  <si>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</si>
  <si>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</si>
  <si>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</si>
  <si>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</si>
  <si>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</si>
  <si>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</si>
  <si>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</si>
  <si>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</si>
  <si>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</si>
  <si>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</si>
  <si>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</si>
  <si>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</si>
  <si>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</si>
  <si>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</si>
  <si>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</si>
  <si>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</si>
  <si>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</si>
  <si>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</si>
  <si>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</si>
  <si>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</si>
  <si>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</si>
  <si>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</si>
  <si>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</si>
  <si>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</si>
  <si>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</si>
  <si>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</si>
  <si>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</si>
  <si>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</si>
  <si>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</si>
  <si>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</si>
  <si>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</si>
  <si>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</si>
  <si>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</si>
  <si>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</si>
  <si>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</si>
  <si>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</si>
  <si>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</si>
  <si>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</si>
  <si>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</si>
  <si>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</si>
  <si>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</si>
  <si>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</si>
  <si>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</si>
  <si>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</si>
  <si>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</si>
  <si>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</si>
  <si>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</si>
  <si>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</si>
  <si>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</si>
  <si>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</si>
  <si>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</si>
  <si>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</si>
  <si>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</si>
  <si>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</si>
  <si>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</si>
  <si>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</si>
  <si>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</si>
  <si>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</si>
  <si>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</si>
  <si>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</si>
  <si>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</si>
  <si>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</si>
  <si>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</si>
  <si>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</si>
  <si>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</si>
  <si>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</si>
  <si>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</si>
  <si>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</si>
  <si>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</si>
  <si>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</si>
  <si>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</si>
  <si>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</si>
  <si>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</si>
  <si>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</si>
  <si>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</si>
  <si>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</si>
  <si>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</si>
  <si>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</si>
  <si>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</si>
  <si>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</si>
  <si>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</si>
  <si>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</si>
  <si>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</si>
  <si>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</si>
  <si>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</si>
  <si>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</si>
  <si>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</si>
  <si>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</si>
  <si>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</si>
  <si>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</si>
  <si>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</si>
  <si>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</si>
  <si>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</si>
  <si>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</si>
  <si>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</si>
  <si>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</si>
  <si>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</si>
  <si>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</si>
  <si>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</si>
  <si>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</si>
  <si>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</si>
  <si>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</si>
  <si>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</si>
  <si>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</si>
  <si>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</si>
  <si>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</si>
  <si>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</si>
  <si>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</si>
  <si>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</si>
  <si>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</si>
  <si>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</si>
  <si>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</si>
  <si>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</si>
  <si>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</si>
  <si>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</si>
  <si>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</si>
  <si>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</si>
  <si>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</si>
  <si>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</si>
  <si>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</si>
  <si>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</si>
  <si>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</si>
  <si>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</si>
  <si>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</si>
  <si>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</si>
  <si>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</si>
  <si>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</si>
  <si>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</si>
  <si>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</si>
  <si>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</si>
  <si>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</si>
  <si>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</si>
  <si>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</si>
  <si>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</si>
  <si>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</si>
  <si>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</si>
  <si>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</si>
  <si>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</si>
  <si>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</si>
  <si>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</si>
  <si>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</si>
  <si>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</si>
  <si>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</si>
  <si>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</si>
  <si>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</si>
  <si>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</si>
  <si>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</si>
  <si>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</si>
  <si>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</si>
  <si>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</si>
  <si>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</si>
  <si>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</si>
  <si>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</si>
  <si>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</si>
  <si>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</si>
  <si>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</si>
  <si>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</si>
  <si>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</si>
  <si>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</si>
  <si>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</si>
  <si>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</si>
  <si>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</si>
  <si>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</si>
  <si>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</si>
  <si>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</si>
  <si>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</si>
  <si>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</si>
  <si>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</si>
  <si>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</si>
  <si>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</si>
  <si>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</si>
  <si>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</si>
  <si>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</si>
  <si>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</si>
  <si>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</si>
  <si>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</si>
  <si>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</si>
  <si>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</si>
  <si>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</si>
  <si>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</si>
  <si>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</si>
  <si>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</si>
  <si>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</si>
  <si>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</si>
  <si>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</si>
  <si>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</si>
  <si>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</si>
  <si>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</si>
  <si>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</si>
  <si>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</si>
  <si>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</si>
  <si>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</si>
  <si>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</si>
  <si>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</si>
  <si>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</si>
  <si>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</si>
  <si>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</si>
  <si>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</si>
  <si>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</si>
  <si>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</si>
  <si>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</si>
  <si>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</si>
  <si>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</si>
  <si>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</si>
  <si>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</si>
  <si>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</si>
  <si>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</si>
  <si>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</si>
  <si>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</si>
  <si>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</si>
  <si>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</si>
  <si>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</si>
  <si>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</si>
  <si>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</si>
  <si>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</si>
  <si>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</si>
  <si>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</si>
  <si>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</si>
  <si>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</si>
  <si>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</si>
  <si>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</si>
  <si>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</si>
  <si>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</si>
  <si>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</si>
  <si>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</si>
  <si>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</si>
  <si>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</si>
  <si>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</si>
  <si>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</si>
  <si>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</si>
  <si>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</si>
  <si>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</si>
  <si>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</si>
  <si>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</si>
  <si>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</si>
  <si>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</si>
  <si>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</si>
  <si>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</si>
  <si>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</si>
  <si>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</si>
  <si>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</si>
  <si>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</si>
  <si>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</si>
  <si>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</si>
  <si>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</si>
  <si>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</si>
  <si>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</si>
  <si>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</si>
  <si>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</si>
  <si>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</si>
  <si>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</si>
  <si>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</si>
  <si>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</si>
  <si>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</si>
  <si>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</si>
  <si>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</si>
  <si>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</si>
  <si>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</si>
  <si>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</si>
  <si>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</si>
  <si>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</si>
  <si>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</si>
  <si>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</si>
  <si>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</si>
  <si>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</si>
  <si>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ut="03/09/2021 06:57:58" si="2.00000001dbc8277a4a0ef232c55546c89c7f1398bc00d3057107a8c4719a31445a0d204c373be6150faf7a744e6e3fedb824e2e745ca14540eb962bfb46febc869295854d53d28952c6f22c9bb6773548253d0369bebc854c79859782e7b0565b184c5de8bf192909263b9551b2a5bdbdcb7241ec6748f90477b8757bfb703b67bad23de3aa88dfc71e0b7cea3d557ff77743679fa942122ef916288574355c19f77.p.3082.0.1.Europe/Madrid.upriv*_1*_pidn2*_8*_session*-lat*_1.00000001355471a96049a411be1c2285d45f3f38bc6025e0269c36cf6ce10895491b1fa792a94b08172b75d7bbb845f9832914187f551082.00000001d2b6d3841d2b67cae3f55e4b5f8a1f1ebc6025e08b756481a2c5365913de2fdfe640756ac6873434836c5da193ab030afbd72332.0.1.1.BDEbi.D066E1C611E6257C10D00080EF253B44.0-3082.1.1_-0.1.0_-3082.1.1_5.5.0.*0.0000000119ca0b40e248f16858a33d44aebb110bc911585ac72d380228f23d248d2cfc7f82c34d62.0.23.11*.2*.0400*.31152J.e.00000001ef26d6dab9b77325daee168115345761c911585ab7315198d455ef48d51bcaaec6ab8f7e.0.10*.131*.122*.122.0.0" msgID="C2EC28DF11EB80A4FE260080EF75B138"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</si>
  <si>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ut="03/09/2021 09:54:13" si="2.0000000112a5e4b399e9840c7a4fb182225291fed406f02ea96a6d2494be11d3725b0bb810892b846ce3903eb807d8b04a7bbe484da4816b6e7a7293120788f8e1f7f20e45562a9509de43237d5ec6ec96b16f36d595fb6f4373af7b651189db73e2383e56fae3e5a0beb169b3ed985867e97e89e4aa183b47ae4c4b21cb74e9b95623b2051709611059a391ea069cfc70e8a668542de81fc1c8c58fe07d7be38dd7.p.3082.0.1.Europe/Madrid.upriv*_1*_pidn2*_16*_session*-lat*_1.00000001b7fa32a82fd1d6dc74ef4dd05b128b58bc6025e0293b39c7f1bb157b97a2edbf70fc43654fd8fa27bea649775f67963acea7d5b6.00000001a3968ac3ce0ffd66ec54829e023d0fcfbc6025e0e20521865ff32811933c69a8508a2befa7d70002ea9c638a1d01c61d67358d7e.0.1.1.BDEbi.D066E1C611E6257C10D00080EF253B44.0-3082.1.1_-0.1.0_-3082.1.1_5.5.0.*0.00000001fff471a1416887b3202e4ced30c12d6ac911585a107559be59026003b79bc463c43ab98b.0.23.11*.2*.0400*.31152J.e.0000000175739b73038e491b8b68153543d6cebcc911585a1abd48081c0e181df39b3a8d07d30578.0.10*.131*.122*.122.0.0" msgID="530A4EEC11EB80BDFE260080EF75B036"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nrr="242" nrc="249"&gt;&lt;pg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</si>
  <si>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20/03/2021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</si>
  <si>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13:10:52"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msgID="D1C8FA3611EB9D2299DF0080EF153C9C"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nrr="1329" nrc="1021"&gt;&lt;pg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</si>
  <si>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Marzo 2021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</si>
  <si>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13:12:14"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msgID="F22B268311EB9D2299DF0080EF75FA99"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nrr="328" nrc="344"&gt;&lt;pg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</si>
  <si>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ut="04/14/2021 13:20:43"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msgID="AA4C77DE11EB9D2399DF0080EF65DA99"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nrr="932" nrc="1275"&gt;&lt;pg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</si>
  <si>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17/03/2021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</si>
  <si>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13:34:34"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msgID="144FD30E11EB9D2699DF0080EF55BB9B"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nrr="896" nrc="50"&gt;&lt;pg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</si>
  <si>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ut="04/14/2021 13:39:03"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msgID="1459823C11EB9D2699DF0080EF255B9A"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nrr="966" nrc="53"&gt;&lt;pg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</si>
  <si>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13:41:25"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msgID="FD3F16CE11EB9D2699DF0080EFA55C9D"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nrr="1595" nrc="1837"&gt;&lt;pg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</si>
  <si>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14:01:48"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msgID="2D8C8FAA11EB9D2799DF0080EFD5BC9C"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nrr="1008" nrc="735"&gt;&lt;pg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</si>
  <si>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76d1776cbd394dc4a1dcbac7a3da1220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</si>
  <si>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nrr="529" nrc="9135"&gt;&lt;pg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</si>
  <si>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31/03/2021</t>
  </si>
  <si>
    <t>Sábado 20/03/2021 (07:20 h)</t>
  </si>
  <si>
    <t>Sábado 20/03/2021 (12:08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</si>
</sst>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#,##0.000;\(#,##0.000\)"/>
    <numFmt numFmtId="179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4" fontId="0" fillId="0" borderId="0"/>
    <xf numFmtId="0" fontId="3" fillId="0" borderId="0"/>
    <xf numFmtId="0" fontId="3" fillId="0" borderId="0"/>
    <xf numFmtId="0" fontId="3" fillId="0" borderId="0"/>
    <xf numFmtId="164" fontId="7" fillId="0" borderId="0"/>
    <xf numFmtId="0" fontId="7" fillId="0" borderId="0"/>
    <xf numFmtId="0" fontId="3" fillId="0" borderId="0"/>
    <xf numFmtId="164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4" fontId="65" fillId="13" borderId="13">
      <alignment horizontal="center" wrapText="1"/>
    </xf>
    <xf numFmtId="178" fontId="17" fillId="4" borderId="13">
      <alignment horizontal="right" vertical="center"/>
    </xf>
    <xf numFmtId="164" fontId="65" fillId="13" borderId="13">
      <alignment vertical="center" wrapText="1"/>
    </xf>
    <xf numFmtId="164" fontId="66" fillId="4" borderId="13">
      <alignment horizontal="left" vertical="center" wrapText="1"/>
    </xf>
    <xf numFmtId="178" fontId="65" fillId="13" borderId="13">
      <alignment horizontal="right" vertical="center"/>
    </xf>
    <xf numFmtId="164" fontId="65" fillId="13" borderId="13">
      <alignment horizontal="left" vertical="center"/>
    </xf>
    <xf numFmtId="167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4">
    <xf numFmtId="164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4" fontId="7" fillId="0" borderId="0" xfId="4" applyFill="1" applyProtection="1"/>
    <xf numFmtId="164" fontId="4" fillId="0" borderId="0" xfId="4" applyFont="1" applyFill="1" applyAlignment="1" applyProtection="1">
      <alignment horizontal="right"/>
    </xf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10" fillId="0" borderId="0" xfId="4" applyFont="1" applyFill="1" applyBorder="1" applyProtection="1"/>
    <xf numFmtId="164" fontId="5" fillId="0" borderId="0" xfId="4" applyFont="1" applyFill="1" applyBorder="1" applyAlignment="1" applyProtection="1"/>
    <xf numFmtId="164" fontId="5" fillId="0" borderId="0" xfId="4" applyFont="1" applyFill="1" applyBorder="1" applyAlignment="1" applyProtection="1">
      <alignment horizontal="left" vertical="center" indent="1"/>
    </xf>
    <xf numFmtId="164" fontId="8" fillId="0" borderId="0" xfId="4" applyFont="1" applyFill="1" applyBorder="1" applyAlignment="1" applyProtection="1">
      <alignment horizontal="left" indent="1"/>
    </xf>
    <xf numFmtId="164" fontId="11" fillId="3" borderId="0" xfId="4" applyFont="1" applyFill="1" applyBorder="1" applyAlignment="1" applyProtection="1">
      <alignment horizontal="left"/>
    </xf>
    <xf numFmtId="166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6" fontId="14" fillId="0" borderId="0" xfId="4" applyNumberFormat="1" applyFont="1" applyFill="1" applyBorder="1" applyProtection="1"/>
    <xf numFmtId="166" fontId="15" fillId="0" borderId="0" xfId="4" applyNumberFormat="1" applyFont="1" applyFill="1" applyBorder="1" applyProtection="1"/>
    <xf numFmtId="164" fontId="5" fillId="0" borderId="0" xfId="4" applyFont="1" applyFill="1" applyBorder="1" applyAlignment="1" applyProtection="1">
      <alignment vertical="top" wrapText="1"/>
    </xf>
    <xf numFmtId="167" fontId="3" fillId="0" borderId="0" xfId="4" applyNumberFormat="1" applyFont="1" applyFill="1" applyBorder="1" applyProtection="1"/>
    <xf numFmtId="164" fontId="6" fillId="0" borderId="0" xfId="4" applyFont="1" applyFill="1" applyProtection="1"/>
    <xf numFmtId="166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4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4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4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20" fillId="0" borderId="0" xfId="0" applyNumberFormat="1" applyFont="1"/>
    <xf numFmtId="164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7" fontId="22" fillId="0" borderId="0" xfId="11" applyNumberFormat="1" applyFont="1"/>
    <xf numFmtId="172" fontId="22" fillId="0" borderId="0" xfId="11" applyNumberFormat="1" applyFont="1"/>
    <xf numFmtId="4" fontId="22" fillId="0" borderId="0" xfId="11" applyNumberFormat="1" applyFont="1"/>
    <xf numFmtId="170" fontId="22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2" fillId="0" borderId="0" xfId="11" applyNumberFormat="1" applyFont="1" applyBorder="1"/>
    <xf numFmtId="175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0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6" fontId="16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6" fillId="2" borderId="6" xfId="0" applyFont="1" applyFill="1" applyBorder="1" applyAlignment="1">
      <alignment horizontal="left"/>
    </xf>
    <xf numFmtId="164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6" fontId="16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6" fillId="0" borderId="1" xfId="0" applyFont="1" applyFill="1" applyBorder="1"/>
    <xf numFmtId="164" fontId="16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0" fontId="22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6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4" fontId="16" fillId="0" borderId="0" xfId="11" applyNumberFormat="1" applyFont="1" applyFill="1" applyBorder="1" applyAlignment="1">
      <alignment horizontal="right"/>
    </xf>
    <xf numFmtId="170" fontId="16" fillId="0" borderId="0" xfId="11" applyNumberFormat="1" applyFont="1"/>
    <xf numFmtId="1" fontId="16" fillId="0" borderId="0" xfId="12" applyNumberFormat="1" applyFont="1"/>
    <xf numFmtId="173" fontId="16" fillId="0" borderId="0" xfId="11" quotePrefix="1" applyNumberFormat="1" applyFont="1" applyFill="1" applyAlignment="1" applyProtection="1">
      <alignment horizontal="left"/>
    </xf>
    <xf numFmtId="173" fontId="16" fillId="0" borderId="0" xfId="11" quotePrefix="1" applyNumberFormat="1" applyFont="1" applyFill="1" applyBorder="1" applyAlignment="1" applyProtection="1">
      <alignment horizontal="left"/>
    </xf>
    <xf numFmtId="164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4" fontId="16" fillId="0" borderId="0" xfId="0" applyFont="1"/>
    <xf numFmtId="164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6" fontId="16" fillId="0" borderId="0" xfId="9" applyNumberFormat="1" applyFont="1" applyFill="1" applyBorder="1" applyAlignment="1" applyProtection="1">
      <alignment horizontal="right" indent="1"/>
    </xf>
    <xf numFmtId="164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6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6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4" fontId="16" fillId="0" borderId="0" xfId="0" applyFont="1" applyAlignment="1">
      <alignment horizontal="center"/>
    </xf>
    <xf numFmtId="164" fontId="16" fillId="2" borderId="0" xfId="0" applyFont="1" applyFill="1"/>
    <xf numFmtId="3" fontId="16" fillId="2" borderId="0" xfId="0" applyNumberFormat="1" applyFont="1" applyFill="1"/>
    <xf numFmtId="164" fontId="16" fillId="2" borderId="7" xfId="0" applyFont="1" applyFill="1" applyBorder="1"/>
    <xf numFmtId="3" fontId="16" fillId="2" borderId="7" xfId="0" applyNumberFormat="1" applyFont="1" applyFill="1" applyBorder="1"/>
    <xf numFmtId="164" fontId="16" fillId="2" borderId="20" xfId="0" applyFont="1" applyFill="1" applyBorder="1"/>
    <xf numFmtId="3" fontId="16" fillId="2" borderId="20" xfId="0" applyNumberFormat="1" applyFont="1" applyFill="1" applyBorder="1"/>
    <xf numFmtId="168" fontId="16" fillId="2" borderId="20" xfId="0" applyNumberFormat="1" applyFont="1" applyFill="1" applyBorder="1"/>
    <xf numFmtId="164" fontId="16" fillId="0" borderId="0" xfId="0" applyFont="1" applyAlignment="1">
      <alignment horizontal="left" indent="1"/>
    </xf>
    <xf numFmtId="168" fontId="16" fillId="0" borderId="0" xfId="0" applyNumberFormat="1" applyFont="1" applyAlignment="1">
      <alignment horizontal="center"/>
    </xf>
    <xf numFmtId="164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6" fontId="16" fillId="2" borderId="0" xfId="0" applyNumberFormat="1" applyFont="1" applyFill="1"/>
    <xf numFmtId="164" fontId="16" fillId="2" borderId="0" xfId="0" applyFont="1" applyFill="1" applyAlignment="1">
      <alignment horizontal="left" indent="1"/>
    </xf>
    <xf numFmtId="164" fontId="16" fillId="2" borderId="7" xfId="0" applyNumberFormat="1" applyFont="1" applyFill="1" applyBorder="1"/>
    <xf numFmtId="168" fontId="16" fillId="2" borderId="7" xfId="0" applyNumberFormat="1" applyFont="1" applyFill="1" applyBorder="1"/>
    <xf numFmtId="164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0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69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1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69" fontId="16" fillId="0" borderId="0" xfId="11" applyNumberFormat="1" applyFont="1" applyFill="1"/>
    <xf numFmtId="0" fontId="16" fillId="0" borderId="0" xfId="11" applyFont="1" applyFill="1"/>
    <xf numFmtId="171" fontId="16" fillId="2" borderId="0" xfId="11" applyNumberFormat="1" applyFont="1" applyFill="1" applyBorder="1"/>
    <xf numFmtId="0" fontId="16" fillId="2" borderId="11" xfId="11" applyFont="1" applyFill="1" applyBorder="1"/>
    <xf numFmtId="171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0" fontId="16" fillId="0" borderId="0" xfId="11" applyNumberFormat="1" applyFont="1" applyFill="1"/>
    <xf numFmtId="169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8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6" fontId="16" fillId="12" borderId="0" xfId="13" applyNumberFormat="1" applyFont="1" applyFill="1" applyAlignment="1" applyProtection="1">
      <alignment horizontal="right" vertical="center"/>
    </xf>
    <xf numFmtId="176" fontId="34" fillId="12" borderId="1" xfId="13" applyNumberFormat="1" applyFont="1" applyFill="1" applyBorder="1" applyAlignment="1" applyProtection="1">
      <alignment horizontal="right"/>
    </xf>
    <xf numFmtId="164" fontId="34" fillId="0" borderId="0" xfId="0" applyFont="1"/>
    <xf numFmtId="164" fontId="65" fillId="13" borderId="13" xfId="42" applyAlignment="1">
      <alignment vertical="center"/>
    </xf>
    <xf numFmtId="164" fontId="65" fillId="13" borderId="13" xfId="40" quotePrefix="1" applyAlignment="1">
      <alignment horizontal="center"/>
    </xf>
    <xf numFmtId="164" fontId="65" fillId="13" borderId="13" xfId="40" applyAlignment="1">
      <alignment horizontal="center"/>
    </xf>
    <xf numFmtId="164" fontId="66" fillId="4" borderId="13" xfId="43" quotePrefix="1" applyAlignment="1">
      <alignment horizontal="left" vertical="center"/>
    </xf>
    <xf numFmtId="164" fontId="65" fillId="13" borderId="13" xfId="45" quotePrefix="1" applyAlignment="1">
      <alignment horizontal="left" vertical="center"/>
    </xf>
    <xf numFmtId="164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6" fontId="47" fillId="4" borderId="13" xfId="23" applyNumberFormat="1" applyAlignment="1">
      <alignment horizontal="right" vertical="center"/>
    </xf>
    <xf numFmtId="178" fontId="17" fillId="4" borderId="13" xfId="41" applyAlignment="1">
      <alignment horizontal="right" vertical="center"/>
    </xf>
    <xf numFmtId="178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8" fontId="16" fillId="0" borderId="0" xfId="0" applyNumberFormat="1" applyFont="1"/>
    <xf numFmtId="170" fontId="16" fillId="0" borderId="9" xfId="0" applyNumberFormat="1" applyFont="1" applyBorder="1" applyAlignment="1">
      <alignment horizontal="right" vertical="center" wrapText="1" readingOrder="1"/>
    </xf>
    <xf numFmtId="170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4" fontId="54" fillId="11" borderId="0" xfId="0" applyFont="1" applyFill="1" applyBorder="1" applyAlignment="1">
      <alignment horizontal="right" vertical="center" wrapText="1"/>
    </xf>
    <xf numFmtId="170" fontId="16" fillId="11" borderId="9" xfId="0" applyNumberFormat="1" applyFont="1" applyFill="1" applyBorder="1" applyAlignment="1">
      <alignment horizontal="right" vertical="center" wrapText="1"/>
    </xf>
    <xf numFmtId="164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4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6" fontId="68" fillId="0" borderId="24" xfId="48" applyNumberFormat="1" applyFont="1" applyBorder="1" applyAlignment="1">
      <alignment horizontal="right" vertical="center"/>
    </xf>
    <xf numFmtId="170" fontId="1" fillId="0" borderId="0" xfId="48" applyNumberFormat="1"/>
    <xf numFmtId="1" fontId="1" fillId="0" borderId="0" xfId="48" applyNumberFormat="1"/>
    <xf numFmtId="179" fontId="16" fillId="0" borderId="0" xfId="0" applyNumberFormat="1" applyFont="1"/>
    <xf numFmtId="168" fontId="56" fillId="0" borderId="0" xfId="0" applyNumberFormat="1" applyFont="1" applyFill="1"/>
    <xf numFmtId="1" fontId="16" fillId="0" borderId="0" xfId="12" applyNumberFormat="1" applyFont="1" applyFill="1"/>
    <xf numFmtId="168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0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4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4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4" fontId="34" fillId="0" borderId="0" xfId="4" applyFont="1" applyFill="1" applyBorder="1" applyAlignment="1" applyProtection="1">
      <alignment horizontal="left" vertical="top" wrapText="1"/>
    </xf>
    <xf numFmtId="164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4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6" fillId="2" borderId="20" xfId="0" applyFont="1" applyFill="1" applyBorder="1" applyAlignment="1">
      <alignment horizontal="center" wrapText="1"/>
    </xf>
    <xf numFmtId="164" fontId="16" fillId="2" borderId="7" xfId="0" applyFont="1" applyFill="1" applyBorder="1" applyAlignment="1">
      <alignment horizontal="center" wrapText="1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6" fillId="4" borderId="22" xfId="43" quotePrefix="1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66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ED7D31"/>
      <color rgb="FF385723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51219512195122"/>
                  <c:y val="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9837398373983728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0.13983739837398373"/>
                  <c:y val="0.150401729195615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3.169433297211933</c:v>
                </c:pt>
                <c:pt idx="1">
                  <c:v>6.771260104434627</c:v>
                </c:pt>
                <c:pt idx="2">
                  <c:v>4.4168042335972437</c:v>
                </c:pt>
                <c:pt idx="3">
                  <c:v>23.36769207659195</c:v>
                </c:pt>
                <c:pt idx="4">
                  <c:v>5.3792291883337864</c:v>
                </c:pt>
                <c:pt idx="5">
                  <c:v>0.38281367506621761</c:v>
                </c:pt>
                <c:pt idx="6">
                  <c:v>0.12522800664248174</c:v>
                </c:pt>
                <c:pt idx="7">
                  <c:v>25.801268186972077</c:v>
                </c:pt>
                <c:pt idx="8">
                  <c:v>16.260853194739628</c:v>
                </c:pt>
                <c:pt idx="9">
                  <c:v>11.101677963826969</c:v>
                </c:pt>
                <c:pt idx="10">
                  <c:v>2.1919960135105834</c:v>
                </c:pt>
                <c:pt idx="11">
                  <c:v>1.0317440590725002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303.52379088800001</c:v>
                </c:pt>
                <c:pt idx="1">
                  <c:v>314.35098405000002</c:v>
                </c:pt>
                <c:pt idx="2">
                  <c:v>243.63992918599999</c:v>
                </c:pt>
                <c:pt idx="3">
                  <c:v>152.39581989600001</c:v>
                </c:pt>
                <c:pt idx="4">
                  <c:v>167.16093403400001</c:v>
                </c:pt>
                <c:pt idx="5">
                  <c:v>158.85512120000001</c:v>
                </c:pt>
                <c:pt idx="6">
                  <c:v>187.668031348</c:v>
                </c:pt>
                <c:pt idx="7">
                  <c:v>229.96202238999999</c:v>
                </c:pt>
                <c:pt idx="8">
                  <c:v>205.997806862</c:v>
                </c:pt>
                <c:pt idx="9">
                  <c:v>320.93024189800002</c:v>
                </c:pt>
                <c:pt idx="10">
                  <c:v>320.50895240800003</c:v>
                </c:pt>
                <c:pt idx="11">
                  <c:v>401.29321896599998</c:v>
                </c:pt>
                <c:pt idx="12">
                  <c:v>330.80630354200002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5174.9451150000004</c:v>
                </c:pt>
                <c:pt idx="1">
                  <c:v>4085.604789</c:v>
                </c:pt>
                <c:pt idx="2">
                  <c:v>3078.9577610000001</c:v>
                </c:pt>
                <c:pt idx="3">
                  <c:v>3621.3812859999998</c:v>
                </c:pt>
                <c:pt idx="4">
                  <c:v>5159.0193049999998</c:v>
                </c:pt>
                <c:pt idx="5">
                  <c:v>5151.9174220000004</c:v>
                </c:pt>
                <c:pt idx="6">
                  <c:v>4871.2094020000004</c:v>
                </c:pt>
                <c:pt idx="7">
                  <c:v>4528.3442359999999</c:v>
                </c:pt>
                <c:pt idx="8">
                  <c:v>4639.755709</c:v>
                </c:pt>
                <c:pt idx="9">
                  <c:v>5270.8108380000003</c:v>
                </c:pt>
                <c:pt idx="10">
                  <c:v>5199.7871770000002</c:v>
                </c:pt>
                <c:pt idx="11">
                  <c:v>4358.5151070000002</c:v>
                </c:pt>
                <c:pt idx="12">
                  <c:v>4833.1169319999999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476.48416300000002</c:v>
                </c:pt>
                <c:pt idx="1">
                  <c:v>306.82421299999999</c:v>
                </c:pt>
                <c:pt idx="2">
                  <c:v>244.56557599999999</c:v>
                </c:pt>
                <c:pt idx="3">
                  <c:v>362.74284999999998</c:v>
                </c:pt>
                <c:pt idx="4">
                  <c:v>303.34445399999998</c:v>
                </c:pt>
                <c:pt idx="5">
                  <c:v>338.34884299999999</c:v>
                </c:pt>
                <c:pt idx="6">
                  <c:v>282.55493999999999</c:v>
                </c:pt>
                <c:pt idx="7">
                  <c:v>235.11278300000001</c:v>
                </c:pt>
                <c:pt idx="8">
                  <c:v>336.18096000000003</c:v>
                </c:pt>
                <c:pt idx="9">
                  <c:v>222.17338899999999</c:v>
                </c:pt>
                <c:pt idx="10">
                  <c:v>558.54769199999998</c:v>
                </c:pt>
                <c:pt idx="11">
                  <c:v>177.07270399999999</c:v>
                </c:pt>
                <c:pt idx="12">
                  <c:v>242.90618799999999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1386.2401620000001</c:v>
                </c:pt>
                <c:pt idx="1">
                  <c:v>1730.7334739999999</c:v>
                </c:pt>
                <c:pt idx="2">
                  <c:v>2017.855785</c:v>
                </c:pt>
                <c:pt idx="3">
                  <c:v>3556.3490299999999</c:v>
                </c:pt>
                <c:pt idx="4">
                  <c:v>5829.9045759999999</c:v>
                </c:pt>
                <c:pt idx="5">
                  <c:v>5051.1759519999996</c:v>
                </c:pt>
                <c:pt idx="6">
                  <c:v>4546.4757390000004</c:v>
                </c:pt>
                <c:pt idx="7">
                  <c:v>2791.0383710000001</c:v>
                </c:pt>
                <c:pt idx="8">
                  <c:v>3221.3084140000001</c:v>
                </c:pt>
                <c:pt idx="9">
                  <c:v>2564.8316060000002</c:v>
                </c:pt>
                <c:pt idx="10">
                  <c:v>2188.3292900000001</c:v>
                </c:pt>
                <c:pt idx="11">
                  <c:v>1086.8814580000001</c:v>
                </c:pt>
                <c:pt idx="12">
                  <c:v>1649.496909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2233.481276</c:v>
                </c:pt>
                <c:pt idx="1">
                  <c:v>1926.0522579999999</c:v>
                </c:pt>
                <c:pt idx="2">
                  <c:v>2084.4744719999999</c:v>
                </c:pt>
                <c:pt idx="3">
                  <c:v>2186.730004</c:v>
                </c:pt>
                <c:pt idx="4">
                  <c:v>2301.546304</c:v>
                </c:pt>
                <c:pt idx="5">
                  <c:v>2191.606194</c:v>
                </c:pt>
                <c:pt idx="6">
                  <c:v>2304.531516</c:v>
                </c:pt>
                <c:pt idx="7">
                  <c:v>2351.3923199999999</c:v>
                </c:pt>
                <c:pt idx="8">
                  <c:v>2386.903992</c:v>
                </c:pt>
                <c:pt idx="9">
                  <c:v>2339.665661</c:v>
                </c:pt>
                <c:pt idx="10">
                  <c:v>2396.3016130000001</c:v>
                </c:pt>
                <c:pt idx="11">
                  <c:v>1832.501532</c:v>
                </c:pt>
                <c:pt idx="12">
                  <c:v>2243.0534699999998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166.0983985</c:v>
                </c:pt>
                <c:pt idx="1">
                  <c:v>134.23411250000001</c:v>
                </c:pt>
                <c:pt idx="2">
                  <c:v>139.503086</c:v>
                </c:pt>
                <c:pt idx="3">
                  <c:v>134.24086700000001</c:v>
                </c:pt>
                <c:pt idx="4">
                  <c:v>129.766637</c:v>
                </c:pt>
                <c:pt idx="5">
                  <c:v>178.96316150000001</c:v>
                </c:pt>
                <c:pt idx="6">
                  <c:v>173.89508950000001</c:v>
                </c:pt>
                <c:pt idx="7">
                  <c:v>156.50662750000001</c:v>
                </c:pt>
                <c:pt idx="8">
                  <c:v>180.74303649999999</c:v>
                </c:pt>
                <c:pt idx="9">
                  <c:v>180.31613300000001</c:v>
                </c:pt>
                <c:pt idx="10">
                  <c:v>175.13331149999999</c:v>
                </c:pt>
                <c:pt idx="11">
                  <c:v>160.328272</c:v>
                </c:pt>
                <c:pt idx="12">
                  <c:v>173.707269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Dat_01!$W$180:$W$207</c:f>
              <c:numCache>
                <c:formatCode>0_)</c:formatCode>
                <c:ptCount val="28"/>
                <c:pt idx="0">
                  <c:v>216.99416699999998</c:v>
                </c:pt>
                <c:pt idx="1">
                  <c:v>116.62075400000001</c:v>
                </c:pt>
                <c:pt idx="2">
                  <c:v>59.222270999999999</c:v>
                </c:pt>
                <c:pt idx="3">
                  <c:v>85.570308000000011</c:v>
                </c:pt>
                <c:pt idx="4">
                  <c:v>146.719627</c:v>
                </c:pt>
                <c:pt idx="5">
                  <c:v>136.77897300000001</c:v>
                </c:pt>
                <c:pt idx="6">
                  <c:v>69.513867000000005</c:v>
                </c:pt>
                <c:pt idx="7">
                  <c:v>162.11823000000001</c:v>
                </c:pt>
                <c:pt idx="8">
                  <c:v>139.326222</c:v>
                </c:pt>
                <c:pt idx="9">
                  <c:v>117.50077400000001</c:v>
                </c:pt>
                <c:pt idx="10">
                  <c:v>214.26354000000001</c:v>
                </c:pt>
                <c:pt idx="11">
                  <c:v>177.231179</c:v>
                </c:pt>
                <c:pt idx="12">
                  <c:v>142.90757399999998</c:v>
                </c:pt>
                <c:pt idx="13">
                  <c:v>198.036204</c:v>
                </c:pt>
                <c:pt idx="14">
                  <c:v>227.747165</c:v>
                </c:pt>
                <c:pt idx="15">
                  <c:v>317.18998800000003</c:v>
                </c:pt>
                <c:pt idx="16">
                  <c:v>352.50323499999996</c:v>
                </c:pt>
                <c:pt idx="17">
                  <c:v>306.865882</c:v>
                </c:pt>
                <c:pt idx="18">
                  <c:v>306.93266899999998</c:v>
                </c:pt>
                <c:pt idx="19">
                  <c:v>356.47740000000005</c:v>
                </c:pt>
                <c:pt idx="20">
                  <c:v>299.32474400000001</c:v>
                </c:pt>
                <c:pt idx="21">
                  <c:v>240.36358799999999</c:v>
                </c:pt>
                <c:pt idx="22">
                  <c:v>68.060378999999998</c:v>
                </c:pt>
                <c:pt idx="23">
                  <c:v>23.369278999999999</c:v>
                </c:pt>
                <c:pt idx="24">
                  <c:v>46.383868999999997</c:v>
                </c:pt>
                <c:pt idx="25">
                  <c:v>101.253579</c:v>
                </c:pt>
                <c:pt idx="26">
                  <c:v>137.54699100000002</c:v>
                </c:pt>
                <c:pt idx="27">
                  <c:v>125.497924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29.466977942595985</c:v>
                </c:pt>
                <c:pt idx="1">
                  <c:v>16.701529036155442</c:v>
                </c:pt>
                <c:pt idx="2">
                  <c:v>9.0723148354107011</c:v>
                </c:pt>
                <c:pt idx="3">
                  <c:v>13.10849809860018</c:v>
                </c:pt>
                <c:pt idx="4">
                  <c:v>21.922546582694029</c:v>
                </c:pt>
                <c:pt idx="5">
                  <c:v>21.774541367460795</c:v>
                </c:pt>
                <c:pt idx="6">
                  <c:v>12.416828464592257</c:v>
                </c:pt>
                <c:pt idx="7">
                  <c:v>22.744095770672587</c:v>
                </c:pt>
                <c:pt idx="8">
                  <c:v>19.456189605093968</c:v>
                </c:pt>
                <c:pt idx="9">
                  <c:v>17.287965000415163</c:v>
                </c:pt>
                <c:pt idx="10">
                  <c:v>30.034362736766056</c:v>
                </c:pt>
                <c:pt idx="11">
                  <c:v>25.881960231544131</c:v>
                </c:pt>
                <c:pt idx="12">
                  <c:v>23.16354901420608</c:v>
                </c:pt>
                <c:pt idx="13">
                  <c:v>30.717547184476135</c:v>
                </c:pt>
                <c:pt idx="14">
                  <c:v>30.919763444374105</c:v>
                </c:pt>
                <c:pt idx="15">
                  <c:v>40.067501217053348</c:v>
                </c:pt>
                <c:pt idx="16">
                  <c:v>44.808205721663612</c:v>
                </c:pt>
                <c:pt idx="17">
                  <c:v>39.788515219018443</c:v>
                </c:pt>
                <c:pt idx="18">
                  <c:v>42.140908191378998</c:v>
                </c:pt>
                <c:pt idx="19">
                  <c:v>47.334087033730263</c:v>
                </c:pt>
                <c:pt idx="20">
                  <c:v>41.511570417299808</c:v>
                </c:pt>
                <c:pt idx="21">
                  <c:v>31.865779810698708</c:v>
                </c:pt>
                <c:pt idx="22">
                  <c:v>10.352003900586775</c:v>
                </c:pt>
                <c:pt idx="23">
                  <c:v>3.7910046996536209</c:v>
                </c:pt>
                <c:pt idx="24">
                  <c:v>7.3771328600902892</c:v>
                </c:pt>
                <c:pt idx="25">
                  <c:v>16.134569196461019</c:v>
                </c:pt>
                <c:pt idx="26">
                  <c:v>23.075048313918504</c:v>
                </c:pt>
                <c:pt idx="27">
                  <c:v>22.841828463877867</c:v>
                </c:pt>
                <c:pt idx="28">
                  <c:v>32.733355515767215</c:v>
                </c:pt>
                <c:pt idx="29">
                  <c:v>29.835925204244155</c:v>
                </c:pt>
                <c:pt idx="30">
                  <c:v>30.796887690606805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2020</c:v>
                  </c:pt>
                  <c:pt idx="33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356.06030500000003</c:v>
                </c:pt>
                <c:pt idx="1">
                  <c:v>343.43933399999997</c:v>
                </c:pt>
                <c:pt idx="2">
                  <c:v>343.36612700000001</c:v>
                </c:pt>
                <c:pt idx="3">
                  <c:v>292.942429</c:v>
                </c:pt>
                <c:pt idx="4">
                  <c:v>350.05911199999997</c:v>
                </c:pt>
                <c:pt idx="5">
                  <c:v>353.81008299999996</c:v>
                </c:pt>
                <c:pt idx="6">
                  <c:v>206.33933100000002</c:v>
                </c:pt>
                <c:pt idx="7">
                  <c:v>172.75144299999999</c:v>
                </c:pt>
                <c:pt idx="8">
                  <c:v>226.30976100000001</c:v>
                </c:pt>
                <c:pt idx="9">
                  <c:v>149.84728000000001</c:v>
                </c:pt>
                <c:pt idx="10">
                  <c:v>74.675634000000002</c:v>
                </c:pt>
                <c:pt idx="11">
                  <c:v>89.801458999999994</c:v>
                </c:pt>
                <c:pt idx="12">
                  <c:v>148.69305599999998</c:v>
                </c:pt>
                <c:pt idx="13">
                  <c:v>56.137732999999997</c:v>
                </c:pt>
                <c:pt idx="14">
                  <c:v>149.07385099999999</c:v>
                </c:pt>
                <c:pt idx="15">
                  <c:v>246.60707600000001</c:v>
                </c:pt>
                <c:pt idx="16">
                  <c:v>220.31973499999998</c:v>
                </c:pt>
                <c:pt idx="17">
                  <c:v>113.821556</c:v>
                </c:pt>
                <c:pt idx="18">
                  <c:v>116.58457199999999</c:v>
                </c:pt>
                <c:pt idx="19">
                  <c:v>130.32207099999999</c:v>
                </c:pt>
                <c:pt idx="20">
                  <c:v>70.128062999999997</c:v>
                </c:pt>
                <c:pt idx="21">
                  <c:v>47.946801000000001</c:v>
                </c:pt>
                <c:pt idx="22">
                  <c:v>120.01166000000001</c:v>
                </c:pt>
                <c:pt idx="23">
                  <c:v>133.16797599999998</c:v>
                </c:pt>
                <c:pt idx="24">
                  <c:v>54.625858000000001</c:v>
                </c:pt>
                <c:pt idx="25">
                  <c:v>196.67629500000001</c:v>
                </c:pt>
                <c:pt idx="26">
                  <c:v>110.13828100000001</c:v>
                </c:pt>
                <c:pt idx="27">
                  <c:v>36.911139999999996</c:v>
                </c:pt>
                <c:pt idx="28">
                  <c:v>154.92047699999998</c:v>
                </c:pt>
                <c:pt idx="29">
                  <c:v>234.37427</c:v>
                </c:pt>
                <c:pt idx="30">
                  <c:v>209.10333300000002</c:v>
                </c:pt>
                <c:pt idx="31">
                  <c:v>85.539471000000006</c:v>
                </c:pt>
                <c:pt idx="32">
                  <c:v>120.510924</c:v>
                </c:pt>
                <c:pt idx="33">
                  <c:v>95.716239000000002</c:v>
                </c:pt>
                <c:pt idx="34">
                  <c:v>188.43539000000001</c:v>
                </c:pt>
                <c:pt idx="35">
                  <c:v>188.59655600000002</c:v>
                </c:pt>
                <c:pt idx="36">
                  <c:v>87.856709000000009</c:v>
                </c:pt>
                <c:pt idx="37">
                  <c:v>75.264637000000008</c:v>
                </c:pt>
                <c:pt idx="38">
                  <c:v>64.523510000000002</c:v>
                </c:pt>
                <c:pt idx="39">
                  <c:v>87.742482999999993</c:v>
                </c:pt>
                <c:pt idx="40">
                  <c:v>81.504300000000001</c:v>
                </c:pt>
                <c:pt idx="41">
                  <c:v>70.530736000000005</c:v>
                </c:pt>
                <c:pt idx="42">
                  <c:v>103.155056</c:v>
                </c:pt>
                <c:pt idx="43">
                  <c:v>74.568534999999997</c:v>
                </c:pt>
                <c:pt idx="44">
                  <c:v>98.351004000000003</c:v>
                </c:pt>
                <c:pt idx="45">
                  <c:v>189.98884200000001</c:v>
                </c:pt>
                <c:pt idx="46">
                  <c:v>210.43480300000002</c:v>
                </c:pt>
                <c:pt idx="47">
                  <c:v>160.61517699999999</c:v>
                </c:pt>
                <c:pt idx="48">
                  <c:v>47.134428999999997</c:v>
                </c:pt>
                <c:pt idx="49">
                  <c:v>72.963836999999998</c:v>
                </c:pt>
                <c:pt idx="50">
                  <c:v>133.63817300000002</c:v>
                </c:pt>
                <c:pt idx="51">
                  <c:v>176.23869699999997</c:v>
                </c:pt>
                <c:pt idx="52">
                  <c:v>131.03707499999999</c:v>
                </c:pt>
                <c:pt idx="53">
                  <c:v>60.851399999999998</c:v>
                </c:pt>
                <c:pt idx="54">
                  <c:v>82.625647000000001</c:v>
                </c:pt>
                <c:pt idx="55">
                  <c:v>35.889004</c:v>
                </c:pt>
                <c:pt idx="56">
                  <c:v>57.683177000000001</c:v>
                </c:pt>
                <c:pt idx="57">
                  <c:v>114.835515</c:v>
                </c:pt>
                <c:pt idx="58">
                  <c:v>180.68583699999999</c:v>
                </c:pt>
                <c:pt idx="59">
                  <c:v>246.38619200000002</c:v>
                </c:pt>
                <c:pt idx="60">
                  <c:v>316.74570599999998</c:v>
                </c:pt>
                <c:pt idx="61">
                  <c:v>265.82726800000006</c:v>
                </c:pt>
                <c:pt idx="62">
                  <c:v>151.97775799999999</c:v>
                </c:pt>
                <c:pt idx="63">
                  <c:v>63.665613</c:v>
                </c:pt>
                <c:pt idx="64">
                  <c:v>223.58004699999998</c:v>
                </c:pt>
                <c:pt idx="65">
                  <c:v>106.92597499999999</c:v>
                </c:pt>
                <c:pt idx="66">
                  <c:v>49.506938999999996</c:v>
                </c:pt>
                <c:pt idx="67">
                  <c:v>153.99167399999999</c:v>
                </c:pt>
                <c:pt idx="68">
                  <c:v>115.455065</c:v>
                </c:pt>
                <c:pt idx="69">
                  <c:v>108.09086500000001</c:v>
                </c:pt>
                <c:pt idx="70">
                  <c:v>151.32789700000001</c:v>
                </c:pt>
                <c:pt idx="71">
                  <c:v>185.10229000000001</c:v>
                </c:pt>
                <c:pt idx="72">
                  <c:v>61.266795999999999</c:v>
                </c:pt>
                <c:pt idx="73">
                  <c:v>67.756039999999999</c:v>
                </c:pt>
                <c:pt idx="74">
                  <c:v>148.54701399999999</c:v>
                </c:pt>
                <c:pt idx="75">
                  <c:v>178.96913000000001</c:v>
                </c:pt>
                <c:pt idx="76">
                  <c:v>189.75271300000003</c:v>
                </c:pt>
                <c:pt idx="77">
                  <c:v>114.187898</c:v>
                </c:pt>
                <c:pt idx="78">
                  <c:v>100.416403</c:v>
                </c:pt>
                <c:pt idx="79">
                  <c:v>108.03171299999998</c:v>
                </c:pt>
                <c:pt idx="80">
                  <c:v>48.323577000000007</c:v>
                </c:pt>
                <c:pt idx="81">
                  <c:v>46.978437000000007</c:v>
                </c:pt>
                <c:pt idx="82">
                  <c:v>46.023482999999999</c:v>
                </c:pt>
                <c:pt idx="83">
                  <c:v>151.513091</c:v>
                </c:pt>
                <c:pt idx="84">
                  <c:v>160.250204</c:v>
                </c:pt>
                <c:pt idx="85">
                  <c:v>153.39779800000002</c:v>
                </c:pt>
                <c:pt idx="86">
                  <c:v>203.94939300000001</c:v>
                </c:pt>
                <c:pt idx="87">
                  <c:v>171.222363</c:v>
                </c:pt>
                <c:pt idx="88">
                  <c:v>117.99189100000001</c:v>
                </c:pt>
                <c:pt idx="89">
                  <c:v>72.955702000000002</c:v>
                </c:pt>
                <c:pt idx="90">
                  <c:v>97.517275999999995</c:v>
                </c:pt>
                <c:pt idx="91">
                  <c:v>92.474085000000002</c:v>
                </c:pt>
                <c:pt idx="92">
                  <c:v>46.178159000000001</c:v>
                </c:pt>
                <c:pt idx="93">
                  <c:v>41.050605000000004</c:v>
                </c:pt>
                <c:pt idx="94">
                  <c:v>85.875314000000003</c:v>
                </c:pt>
                <c:pt idx="95">
                  <c:v>204.54746699999998</c:v>
                </c:pt>
                <c:pt idx="96">
                  <c:v>116.340019</c:v>
                </c:pt>
                <c:pt idx="97">
                  <c:v>90.861163000000005</c:v>
                </c:pt>
                <c:pt idx="98">
                  <c:v>193.785405</c:v>
                </c:pt>
                <c:pt idx="99">
                  <c:v>177.117988</c:v>
                </c:pt>
                <c:pt idx="100">
                  <c:v>138.041811</c:v>
                </c:pt>
                <c:pt idx="101">
                  <c:v>86.257854999999992</c:v>
                </c:pt>
                <c:pt idx="102">
                  <c:v>209.45251400000001</c:v>
                </c:pt>
                <c:pt idx="103">
                  <c:v>253.76880400000002</c:v>
                </c:pt>
                <c:pt idx="104">
                  <c:v>169.01291399999999</c:v>
                </c:pt>
                <c:pt idx="105">
                  <c:v>79.483800000000002</c:v>
                </c:pt>
                <c:pt idx="106">
                  <c:v>83.080436000000006</c:v>
                </c:pt>
                <c:pt idx="107">
                  <c:v>113.04704600000001</c:v>
                </c:pt>
                <c:pt idx="108">
                  <c:v>64.599300999999997</c:v>
                </c:pt>
                <c:pt idx="109">
                  <c:v>48.089708999999992</c:v>
                </c:pt>
                <c:pt idx="110">
                  <c:v>56.372277000000004</c:v>
                </c:pt>
                <c:pt idx="111">
                  <c:v>56.804864999999999</c:v>
                </c:pt>
                <c:pt idx="112">
                  <c:v>93.508899999999997</c:v>
                </c:pt>
                <c:pt idx="113">
                  <c:v>131.33819</c:v>
                </c:pt>
                <c:pt idx="114">
                  <c:v>101.87642300000002</c:v>
                </c:pt>
                <c:pt idx="115">
                  <c:v>89.438376000000005</c:v>
                </c:pt>
                <c:pt idx="116">
                  <c:v>82.746963999999991</c:v>
                </c:pt>
                <c:pt idx="117">
                  <c:v>112.994174</c:v>
                </c:pt>
                <c:pt idx="118">
                  <c:v>91.913342999999998</c:v>
                </c:pt>
                <c:pt idx="119">
                  <c:v>63.899398999999995</c:v>
                </c:pt>
                <c:pt idx="120">
                  <c:v>92.003871000000004</c:v>
                </c:pt>
                <c:pt idx="121">
                  <c:v>94.422699999999992</c:v>
                </c:pt>
                <c:pt idx="122">
                  <c:v>90.985427000000001</c:v>
                </c:pt>
                <c:pt idx="123">
                  <c:v>123.16966000000001</c:v>
                </c:pt>
                <c:pt idx="124">
                  <c:v>137.04138199999997</c:v>
                </c:pt>
                <c:pt idx="125">
                  <c:v>102.95733</c:v>
                </c:pt>
                <c:pt idx="126">
                  <c:v>117.405002</c:v>
                </c:pt>
                <c:pt idx="127">
                  <c:v>213.71346499999999</c:v>
                </c:pt>
                <c:pt idx="128">
                  <c:v>133.55901399999999</c:v>
                </c:pt>
                <c:pt idx="129">
                  <c:v>153.375989</c:v>
                </c:pt>
                <c:pt idx="130">
                  <c:v>97.588058000000004</c:v>
                </c:pt>
                <c:pt idx="131">
                  <c:v>132.16140699999997</c:v>
                </c:pt>
                <c:pt idx="132">
                  <c:v>217.17501499999997</c:v>
                </c:pt>
                <c:pt idx="133">
                  <c:v>172.95530199999999</c:v>
                </c:pt>
                <c:pt idx="134">
                  <c:v>188.92516800000001</c:v>
                </c:pt>
                <c:pt idx="135">
                  <c:v>199.317937</c:v>
                </c:pt>
                <c:pt idx="136">
                  <c:v>223.81837400000001</c:v>
                </c:pt>
                <c:pt idx="137">
                  <c:v>196.65953500000001</c:v>
                </c:pt>
                <c:pt idx="138">
                  <c:v>212.92834200000001</c:v>
                </c:pt>
                <c:pt idx="139">
                  <c:v>87.872145999999987</c:v>
                </c:pt>
                <c:pt idx="140">
                  <c:v>76.107672000000008</c:v>
                </c:pt>
                <c:pt idx="141">
                  <c:v>136.67699299999998</c:v>
                </c:pt>
                <c:pt idx="142">
                  <c:v>167.21415900000002</c:v>
                </c:pt>
                <c:pt idx="143">
                  <c:v>79.823964000000004</c:v>
                </c:pt>
                <c:pt idx="144">
                  <c:v>66.864460000000008</c:v>
                </c:pt>
                <c:pt idx="145">
                  <c:v>109.64598699999999</c:v>
                </c:pt>
                <c:pt idx="146">
                  <c:v>75.156424999999999</c:v>
                </c:pt>
                <c:pt idx="147">
                  <c:v>65.888677999999999</c:v>
                </c:pt>
                <c:pt idx="148">
                  <c:v>101.846949</c:v>
                </c:pt>
                <c:pt idx="149">
                  <c:v>134.53860999999998</c:v>
                </c:pt>
                <c:pt idx="150">
                  <c:v>122.71050199999999</c:v>
                </c:pt>
                <c:pt idx="151">
                  <c:v>137.935742</c:v>
                </c:pt>
                <c:pt idx="152">
                  <c:v>56.701622999999998</c:v>
                </c:pt>
                <c:pt idx="153">
                  <c:v>131.74719799999997</c:v>
                </c:pt>
                <c:pt idx="154">
                  <c:v>186.58565300000001</c:v>
                </c:pt>
                <c:pt idx="155">
                  <c:v>150.80028300000001</c:v>
                </c:pt>
                <c:pt idx="156">
                  <c:v>127.99738599999999</c:v>
                </c:pt>
                <c:pt idx="157">
                  <c:v>64.102328999999997</c:v>
                </c:pt>
                <c:pt idx="158">
                  <c:v>105.30098</c:v>
                </c:pt>
                <c:pt idx="159">
                  <c:v>104.45495299999999</c:v>
                </c:pt>
                <c:pt idx="160">
                  <c:v>92.983648000000002</c:v>
                </c:pt>
                <c:pt idx="161">
                  <c:v>81.690436000000005</c:v>
                </c:pt>
                <c:pt idx="162">
                  <c:v>114.20965299999999</c:v>
                </c:pt>
                <c:pt idx="163">
                  <c:v>145.41758999999999</c:v>
                </c:pt>
                <c:pt idx="164">
                  <c:v>97.815604999999991</c:v>
                </c:pt>
                <c:pt idx="165">
                  <c:v>33.690694999999998</c:v>
                </c:pt>
                <c:pt idx="166">
                  <c:v>61.211841</c:v>
                </c:pt>
                <c:pt idx="167">
                  <c:v>118.56844700000001</c:v>
                </c:pt>
                <c:pt idx="168">
                  <c:v>131.760887</c:v>
                </c:pt>
                <c:pt idx="169">
                  <c:v>109.63229399999999</c:v>
                </c:pt>
                <c:pt idx="170">
                  <c:v>85.017240999999999</c:v>
                </c:pt>
                <c:pt idx="171">
                  <c:v>170.35764</c:v>
                </c:pt>
                <c:pt idx="172">
                  <c:v>175.754288</c:v>
                </c:pt>
                <c:pt idx="173">
                  <c:v>116.247028</c:v>
                </c:pt>
                <c:pt idx="174">
                  <c:v>75.847902000000005</c:v>
                </c:pt>
                <c:pt idx="175">
                  <c:v>114.35244499999999</c:v>
                </c:pt>
                <c:pt idx="176">
                  <c:v>101.038827</c:v>
                </c:pt>
                <c:pt idx="177">
                  <c:v>70.959075999999996</c:v>
                </c:pt>
                <c:pt idx="178">
                  <c:v>51.794538000000003</c:v>
                </c:pt>
                <c:pt idx="179">
                  <c:v>66.208909000000006</c:v>
                </c:pt>
                <c:pt idx="180">
                  <c:v>166.36864499999999</c:v>
                </c:pt>
                <c:pt idx="181">
                  <c:v>231.152987</c:v>
                </c:pt>
                <c:pt idx="182">
                  <c:v>164.24292399999999</c:v>
                </c:pt>
                <c:pt idx="183">
                  <c:v>93.685998999999995</c:v>
                </c:pt>
                <c:pt idx="184">
                  <c:v>59.806457999999999</c:v>
                </c:pt>
                <c:pt idx="185">
                  <c:v>121.684246</c:v>
                </c:pt>
                <c:pt idx="186">
                  <c:v>71.609544999999997</c:v>
                </c:pt>
                <c:pt idx="187">
                  <c:v>95.208067</c:v>
                </c:pt>
                <c:pt idx="188">
                  <c:v>172.85350800000001</c:v>
                </c:pt>
                <c:pt idx="189">
                  <c:v>258.66792900000002</c:v>
                </c:pt>
                <c:pt idx="190">
                  <c:v>255.185046</c:v>
                </c:pt>
                <c:pt idx="191">
                  <c:v>165.18522200000001</c:v>
                </c:pt>
                <c:pt idx="192">
                  <c:v>76.414304000000001</c:v>
                </c:pt>
                <c:pt idx="193">
                  <c:v>97.360327999999996</c:v>
                </c:pt>
                <c:pt idx="194">
                  <c:v>84.595854000000003</c:v>
                </c:pt>
                <c:pt idx="195">
                  <c:v>95.812807000000006</c:v>
                </c:pt>
                <c:pt idx="196">
                  <c:v>133.250348</c:v>
                </c:pt>
                <c:pt idx="197">
                  <c:v>143.83927499999999</c:v>
                </c:pt>
                <c:pt idx="198">
                  <c:v>61.669970999999997</c:v>
                </c:pt>
                <c:pt idx="199">
                  <c:v>47.954214</c:v>
                </c:pt>
                <c:pt idx="200">
                  <c:v>131.59429</c:v>
                </c:pt>
                <c:pt idx="201">
                  <c:v>177.42695900000001</c:v>
                </c:pt>
                <c:pt idx="202">
                  <c:v>146.07268299999998</c:v>
                </c:pt>
                <c:pt idx="203">
                  <c:v>71.398513000000008</c:v>
                </c:pt>
                <c:pt idx="204">
                  <c:v>43.953246</c:v>
                </c:pt>
                <c:pt idx="205">
                  <c:v>42.289270999999999</c:v>
                </c:pt>
                <c:pt idx="206">
                  <c:v>118.394065</c:v>
                </c:pt>
                <c:pt idx="207">
                  <c:v>228.60527999999999</c:v>
                </c:pt>
                <c:pt idx="208">
                  <c:v>330.956053</c:v>
                </c:pt>
                <c:pt idx="209">
                  <c:v>271.05903899999998</c:v>
                </c:pt>
                <c:pt idx="210">
                  <c:v>242.12344899999999</c:v>
                </c:pt>
                <c:pt idx="211">
                  <c:v>136.61255</c:v>
                </c:pt>
                <c:pt idx="212">
                  <c:v>53.063534999999995</c:v>
                </c:pt>
                <c:pt idx="213">
                  <c:v>62.516165999999998</c:v>
                </c:pt>
                <c:pt idx="214">
                  <c:v>202.31051200000002</c:v>
                </c:pt>
                <c:pt idx="215">
                  <c:v>362.362075</c:v>
                </c:pt>
                <c:pt idx="216">
                  <c:v>313.480929</c:v>
                </c:pt>
                <c:pt idx="217">
                  <c:v>260.74477100000001</c:v>
                </c:pt>
                <c:pt idx="218">
                  <c:v>174.01282799999998</c:v>
                </c:pt>
                <c:pt idx="219">
                  <c:v>159.323689</c:v>
                </c:pt>
                <c:pt idx="220">
                  <c:v>106.33266</c:v>
                </c:pt>
                <c:pt idx="221">
                  <c:v>60.809464999999996</c:v>
                </c:pt>
                <c:pt idx="222">
                  <c:v>47.700455999999996</c:v>
                </c:pt>
                <c:pt idx="223">
                  <c:v>209.87503899999999</c:v>
                </c:pt>
                <c:pt idx="224">
                  <c:v>251.346497</c:v>
                </c:pt>
                <c:pt idx="225">
                  <c:v>193.37521899999999</c:v>
                </c:pt>
                <c:pt idx="226">
                  <c:v>162.52113700000001</c:v>
                </c:pt>
                <c:pt idx="227">
                  <c:v>204.77273799999998</c:v>
                </c:pt>
                <c:pt idx="228">
                  <c:v>182.103228</c:v>
                </c:pt>
                <c:pt idx="229">
                  <c:v>110.112658</c:v>
                </c:pt>
                <c:pt idx="230">
                  <c:v>50.603332999999999</c:v>
                </c:pt>
                <c:pt idx="231">
                  <c:v>61.568391000000005</c:v>
                </c:pt>
                <c:pt idx="232">
                  <c:v>286.007882</c:v>
                </c:pt>
                <c:pt idx="233">
                  <c:v>337.56826000000001</c:v>
                </c:pt>
                <c:pt idx="234">
                  <c:v>248.219323</c:v>
                </c:pt>
                <c:pt idx="235">
                  <c:v>139.688761</c:v>
                </c:pt>
                <c:pt idx="236">
                  <c:v>164.82696799999999</c:v>
                </c:pt>
                <c:pt idx="237">
                  <c:v>218.245396</c:v>
                </c:pt>
                <c:pt idx="238">
                  <c:v>293.95637599999998</c:v>
                </c:pt>
                <c:pt idx="239">
                  <c:v>273.29149999999998</c:v>
                </c:pt>
                <c:pt idx="240">
                  <c:v>242.68268899999998</c:v>
                </c:pt>
                <c:pt idx="241">
                  <c:v>117.49772900000001</c:v>
                </c:pt>
                <c:pt idx="242">
                  <c:v>58.620100999999998</c:v>
                </c:pt>
                <c:pt idx="243">
                  <c:v>87.59764100000001</c:v>
                </c:pt>
                <c:pt idx="244">
                  <c:v>123.97042500000001</c:v>
                </c:pt>
                <c:pt idx="245">
                  <c:v>125.23935300000001</c:v>
                </c:pt>
                <c:pt idx="246">
                  <c:v>85.920673000000008</c:v>
                </c:pt>
                <c:pt idx="247">
                  <c:v>180.38563200000002</c:v>
                </c:pt>
                <c:pt idx="248">
                  <c:v>217.22378400000002</c:v>
                </c:pt>
                <c:pt idx="249">
                  <c:v>307.200491</c:v>
                </c:pt>
                <c:pt idx="250">
                  <c:v>337.01701800000001</c:v>
                </c:pt>
                <c:pt idx="251">
                  <c:v>233.18067499999998</c:v>
                </c:pt>
                <c:pt idx="252">
                  <c:v>156.800454</c:v>
                </c:pt>
                <c:pt idx="253">
                  <c:v>60.645159</c:v>
                </c:pt>
                <c:pt idx="254">
                  <c:v>35.971010999999997</c:v>
                </c:pt>
                <c:pt idx="255">
                  <c:v>140.179191</c:v>
                </c:pt>
                <c:pt idx="256">
                  <c:v>97.544676999999993</c:v>
                </c:pt>
                <c:pt idx="257">
                  <c:v>79.493798999999996</c:v>
                </c:pt>
                <c:pt idx="258">
                  <c:v>134.23853400000002</c:v>
                </c:pt>
                <c:pt idx="259">
                  <c:v>221.19378499999999</c:v>
                </c:pt>
                <c:pt idx="260">
                  <c:v>105.925865</c:v>
                </c:pt>
                <c:pt idx="261">
                  <c:v>58.954802999999998</c:v>
                </c:pt>
                <c:pt idx="262">
                  <c:v>90.291903000000005</c:v>
                </c:pt>
                <c:pt idx="263">
                  <c:v>190.15540299999998</c:v>
                </c:pt>
                <c:pt idx="264">
                  <c:v>261.16264999999999</c:v>
                </c:pt>
                <c:pt idx="265">
                  <c:v>115.55608599999999</c:v>
                </c:pt>
                <c:pt idx="266">
                  <c:v>56.336182999999998</c:v>
                </c:pt>
                <c:pt idx="267">
                  <c:v>46.552162000000003</c:v>
                </c:pt>
                <c:pt idx="268">
                  <c:v>100.392511</c:v>
                </c:pt>
                <c:pt idx="269">
                  <c:v>121.453129</c:v>
                </c:pt>
                <c:pt idx="270">
                  <c:v>231.44024200000001</c:v>
                </c:pt>
                <c:pt idx="271">
                  <c:v>155.23078099999998</c:v>
                </c:pt>
                <c:pt idx="272">
                  <c:v>70.368157999999994</c:v>
                </c:pt>
                <c:pt idx="273">
                  <c:v>52.875363</c:v>
                </c:pt>
                <c:pt idx="274">
                  <c:v>86.030285000000006</c:v>
                </c:pt>
                <c:pt idx="275">
                  <c:v>177.10347199999998</c:v>
                </c:pt>
                <c:pt idx="276">
                  <c:v>270.73014599999999</c:v>
                </c:pt>
                <c:pt idx="277">
                  <c:v>227.78161499999999</c:v>
                </c:pt>
                <c:pt idx="278">
                  <c:v>309.48027399999995</c:v>
                </c:pt>
                <c:pt idx="279">
                  <c:v>284.83549800000003</c:v>
                </c:pt>
                <c:pt idx="280">
                  <c:v>319.57845900000001</c:v>
                </c:pt>
                <c:pt idx="281">
                  <c:v>384.69365600000003</c:v>
                </c:pt>
                <c:pt idx="282">
                  <c:v>345.50114200000002</c:v>
                </c:pt>
                <c:pt idx="283">
                  <c:v>276.98153400000001</c:v>
                </c:pt>
                <c:pt idx="284">
                  <c:v>363.91985299999999</c:v>
                </c:pt>
                <c:pt idx="285">
                  <c:v>382.781991</c:v>
                </c:pt>
                <c:pt idx="286">
                  <c:v>345.77599500000002</c:v>
                </c:pt>
                <c:pt idx="287">
                  <c:v>199.36503099999999</c:v>
                </c:pt>
                <c:pt idx="288">
                  <c:v>179.980153</c:v>
                </c:pt>
                <c:pt idx="289">
                  <c:v>190.475368</c:v>
                </c:pt>
                <c:pt idx="290">
                  <c:v>160.943062</c:v>
                </c:pt>
                <c:pt idx="291">
                  <c:v>61.788949000000002</c:v>
                </c:pt>
                <c:pt idx="292">
                  <c:v>123.33253199999999</c:v>
                </c:pt>
                <c:pt idx="293">
                  <c:v>135.376823</c:v>
                </c:pt>
                <c:pt idx="294">
                  <c:v>129.84132100000002</c:v>
                </c:pt>
                <c:pt idx="295">
                  <c:v>155.97537800000003</c:v>
                </c:pt>
                <c:pt idx="296">
                  <c:v>132.75632100000001</c:v>
                </c:pt>
                <c:pt idx="297">
                  <c:v>141.42384899999999</c:v>
                </c:pt>
                <c:pt idx="298">
                  <c:v>132.186509</c:v>
                </c:pt>
                <c:pt idx="299">
                  <c:v>287.57069200000001</c:v>
                </c:pt>
                <c:pt idx="300">
                  <c:v>230.41123400000004</c:v>
                </c:pt>
                <c:pt idx="301">
                  <c:v>264.35116399999998</c:v>
                </c:pt>
                <c:pt idx="302">
                  <c:v>391.05309600000004</c:v>
                </c:pt>
                <c:pt idx="303">
                  <c:v>310.73919900000004</c:v>
                </c:pt>
                <c:pt idx="304">
                  <c:v>235.84971599999997</c:v>
                </c:pt>
                <c:pt idx="305">
                  <c:v>233.24161699999999</c:v>
                </c:pt>
                <c:pt idx="306">
                  <c:v>236.46659199999999</c:v>
                </c:pt>
                <c:pt idx="307">
                  <c:v>269.99655000000001</c:v>
                </c:pt>
                <c:pt idx="308">
                  <c:v>221.934438</c:v>
                </c:pt>
                <c:pt idx="309">
                  <c:v>127.860821</c:v>
                </c:pt>
                <c:pt idx="310">
                  <c:v>68.805585000000008</c:v>
                </c:pt>
                <c:pt idx="311">
                  <c:v>67.356628999999998</c:v>
                </c:pt>
                <c:pt idx="312">
                  <c:v>98.967337000000001</c:v>
                </c:pt>
                <c:pt idx="313">
                  <c:v>223.50511399999999</c:v>
                </c:pt>
                <c:pt idx="314">
                  <c:v>242.80713599999999</c:v>
                </c:pt>
                <c:pt idx="315">
                  <c:v>252.80712600000001</c:v>
                </c:pt>
                <c:pt idx="316">
                  <c:v>236.411068</c:v>
                </c:pt>
                <c:pt idx="317">
                  <c:v>164.19206199999999</c:v>
                </c:pt>
                <c:pt idx="318">
                  <c:v>169.91885400000001</c:v>
                </c:pt>
                <c:pt idx="319">
                  <c:v>208.603016</c:v>
                </c:pt>
                <c:pt idx="320">
                  <c:v>217.09760400000002</c:v>
                </c:pt>
                <c:pt idx="321">
                  <c:v>170.17439200000001</c:v>
                </c:pt>
                <c:pt idx="322">
                  <c:v>154.812986</c:v>
                </c:pt>
                <c:pt idx="323">
                  <c:v>56.201706999999999</c:v>
                </c:pt>
                <c:pt idx="324">
                  <c:v>143.37632399999998</c:v>
                </c:pt>
                <c:pt idx="325">
                  <c:v>327.11607700000002</c:v>
                </c:pt>
                <c:pt idx="326">
                  <c:v>384.21565699999996</c:v>
                </c:pt>
                <c:pt idx="327">
                  <c:v>387.66452999999996</c:v>
                </c:pt>
                <c:pt idx="328">
                  <c:v>409.66122300000001</c:v>
                </c:pt>
                <c:pt idx="329">
                  <c:v>345.64413200000001</c:v>
                </c:pt>
                <c:pt idx="330">
                  <c:v>273.79546599999998</c:v>
                </c:pt>
                <c:pt idx="331">
                  <c:v>151.45860099999999</c:v>
                </c:pt>
                <c:pt idx="332">
                  <c:v>218.81512199999997</c:v>
                </c:pt>
                <c:pt idx="333">
                  <c:v>230.79197399999998</c:v>
                </c:pt>
                <c:pt idx="334">
                  <c:v>256.11028299999998</c:v>
                </c:pt>
                <c:pt idx="335">
                  <c:v>377.64320200000003</c:v>
                </c:pt>
                <c:pt idx="336">
                  <c:v>315.72721900000005</c:v>
                </c:pt>
                <c:pt idx="337">
                  <c:v>354.57987899999995</c:v>
                </c:pt>
                <c:pt idx="338">
                  <c:v>298.32039300000002</c:v>
                </c:pt>
                <c:pt idx="339">
                  <c:v>248.36693299999999</c:v>
                </c:pt>
                <c:pt idx="340">
                  <c:v>107.99668399999999</c:v>
                </c:pt>
                <c:pt idx="341">
                  <c:v>168.33883900000001</c:v>
                </c:pt>
                <c:pt idx="342">
                  <c:v>198.88794399999998</c:v>
                </c:pt>
                <c:pt idx="343">
                  <c:v>260.88908499999997</c:v>
                </c:pt>
                <c:pt idx="344">
                  <c:v>341.21637500000003</c:v>
                </c:pt>
                <c:pt idx="345">
                  <c:v>335.90749200000005</c:v>
                </c:pt>
                <c:pt idx="346">
                  <c:v>286.02341799999999</c:v>
                </c:pt>
                <c:pt idx="347">
                  <c:v>194.18132800000001</c:v>
                </c:pt>
                <c:pt idx="348">
                  <c:v>270.02162499999997</c:v>
                </c:pt>
                <c:pt idx="349">
                  <c:v>188.16261700000001</c:v>
                </c:pt>
                <c:pt idx="350">
                  <c:v>166.06836999999999</c:v>
                </c:pt>
                <c:pt idx="351">
                  <c:v>212.832078</c:v>
                </c:pt>
                <c:pt idx="352">
                  <c:v>193.83933199999998</c:v>
                </c:pt>
                <c:pt idx="353">
                  <c:v>150.37410999999997</c:v>
                </c:pt>
                <c:pt idx="354">
                  <c:v>206.47162599999999</c:v>
                </c:pt>
                <c:pt idx="355">
                  <c:v>231.84944100000001</c:v>
                </c:pt>
                <c:pt idx="356">
                  <c:v>278.95470200000005</c:v>
                </c:pt>
                <c:pt idx="357">
                  <c:v>240.66665</c:v>
                </c:pt>
                <c:pt idx="358">
                  <c:v>175.39511199999998</c:v>
                </c:pt>
                <c:pt idx="359">
                  <c:v>163.80344099999999</c:v>
                </c:pt>
                <c:pt idx="360">
                  <c:v>258.91078699999997</c:v>
                </c:pt>
                <c:pt idx="361">
                  <c:v>138.172752</c:v>
                </c:pt>
                <c:pt idx="362">
                  <c:v>142.19862899999998</c:v>
                </c:pt>
                <c:pt idx="363">
                  <c:v>208.036799</c:v>
                </c:pt>
                <c:pt idx="364">
                  <c:v>219.54652400000001</c:v>
                </c:pt>
                <c:pt idx="365">
                  <c:v>217.036867</c:v>
                </c:pt>
                <c:pt idx="366">
                  <c:v>116.65385400000001</c:v>
                </c:pt>
                <c:pt idx="367">
                  <c:v>59.232270999999997</c:v>
                </c:pt>
                <c:pt idx="368">
                  <c:v>85.570308000000011</c:v>
                </c:pt>
                <c:pt idx="369">
                  <c:v>146.75372700000003</c:v>
                </c:pt>
                <c:pt idx="370">
                  <c:v>136.78007300000002</c:v>
                </c:pt>
                <c:pt idx="371">
                  <c:v>69.515366999999998</c:v>
                </c:pt>
                <c:pt idx="372">
                  <c:v>162.12093000000002</c:v>
                </c:pt>
                <c:pt idx="373">
                  <c:v>139.326222</c:v>
                </c:pt>
                <c:pt idx="374">
                  <c:v>117.513074</c:v>
                </c:pt>
                <c:pt idx="375">
                  <c:v>214.55734000000001</c:v>
                </c:pt>
                <c:pt idx="376">
                  <c:v>177.231179</c:v>
                </c:pt>
                <c:pt idx="377">
                  <c:v>142.90757399999998</c:v>
                </c:pt>
                <c:pt idx="378">
                  <c:v>198.943704</c:v>
                </c:pt>
                <c:pt idx="379">
                  <c:v>229.69536500000001</c:v>
                </c:pt>
                <c:pt idx="380">
                  <c:v>317.67388800000003</c:v>
                </c:pt>
                <c:pt idx="381">
                  <c:v>352.50653499999999</c:v>
                </c:pt>
                <c:pt idx="382">
                  <c:v>308.60338200000001</c:v>
                </c:pt>
                <c:pt idx="383">
                  <c:v>306.93286899999998</c:v>
                </c:pt>
                <c:pt idx="384">
                  <c:v>356.71420000000001</c:v>
                </c:pt>
                <c:pt idx="385">
                  <c:v>299.778344</c:v>
                </c:pt>
                <c:pt idx="386">
                  <c:v>240.36388799999997</c:v>
                </c:pt>
                <c:pt idx="387">
                  <c:v>68.060378999999998</c:v>
                </c:pt>
                <c:pt idx="388">
                  <c:v>23.369278999999999</c:v>
                </c:pt>
                <c:pt idx="389">
                  <c:v>46.384968999999998</c:v>
                </c:pt>
                <c:pt idx="390">
                  <c:v>101.291679</c:v>
                </c:pt>
                <c:pt idx="391">
                  <c:v>138.583291</c:v>
                </c:pt>
                <c:pt idx="392">
                  <c:v>125.497924</c:v>
                </c:pt>
                <c:pt idx="393">
                  <c:v>224.58237299999999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2020</c:v>
                  </c:pt>
                  <c:pt idx="33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197.76062025665911</c:v>
                </c:pt>
                <c:pt idx="1">
                  <c:v>191.3812454096701</c:v>
                </c:pt>
                <c:pt idx="2">
                  <c:v>191.3812454096701</c:v>
                </c:pt>
                <c:pt idx="3">
                  <c:v>191.3812454096701</c:v>
                </c:pt>
                <c:pt idx="4">
                  <c:v>191.3812454096701</c:v>
                </c:pt>
                <c:pt idx="5">
                  <c:v>191.3812454096701</c:v>
                </c:pt>
                <c:pt idx="6">
                  <c:v>191.3812454096701</c:v>
                </c:pt>
                <c:pt idx="7">
                  <c:v>191.3812454096701</c:v>
                </c:pt>
                <c:pt idx="8">
                  <c:v>191.3812454096701</c:v>
                </c:pt>
                <c:pt idx="9">
                  <c:v>191.3812454096701</c:v>
                </c:pt>
                <c:pt idx="10">
                  <c:v>191.3812454096701</c:v>
                </c:pt>
                <c:pt idx="11">
                  <c:v>191.3812454096701</c:v>
                </c:pt>
                <c:pt idx="12">
                  <c:v>191.3812454096701</c:v>
                </c:pt>
                <c:pt idx="13">
                  <c:v>191.3812454096701</c:v>
                </c:pt>
                <c:pt idx="14">
                  <c:v>191.3812454096701</c:v>
                </c:pt>
                <c:pt idx="15">
                  <c:v>191.3812454096701</c:v>
                </c:pt>
                <c:pt idx="16">
                  <c:v>191.3812454096701</c:v>
                </c:pt>
                <c:pt idx="17">
                  <c:v>191.3812454096701</c:v>
                </c:pt>
                <c:pt idx="18">
                  <c:v>191.3812454096701</c:v>
                </c:pt>
                <c:pt idx="19">
                  <c:v>191.3812454096701</c:v>
                </c:pt>
                <c:pt idx="20">
                  <c:v>191.3812454096701</c:v>
                </c:pt>
                <c:pt idx="21">
                  <c:v>191.3812454096701</c:v>
                </c:pt>
                <c:pt idx="22">
                  <c:v>191.3812454096701</c:v>
                </c:pt>
                <c:pt idx="23">
                  <c:v>191.3812454096701</c:v>
                </c:pt>
                <c:pt idx="24">
                  <c:v>191.3812454096701</c:v>
                </c:pt>
                <c:pt idx="25">
                  <c:v>191.3812454096701</c:v>
                </c:pt>
                <c:pt idx="26">
                  <c:v>191.3812454096701</c:v>
                </c:pt>
                <c:pt idx="27">
                  <c:v>191.3812454096701</c:v>
                </c:pt>
                <c:pt idx="28">
                  <c:v>191.3812454096701</c:v>
                </c:pt>
                <c:pt idx="29">
                  <c:v>191.3812454096701</c:v>
                </c:pt>
                <c:pt idx="30">
                  <c:v>191.3812454096701</c:v>
                </c:pt>
                <c:pt idx="31">
                  <c:v>158.01159077028419</c:v>
                </c:pt>
                <c:pt idx="32">
                  <c:v>158.01159077028419</c:v>
                </c:pt>
                <c:pt idx="33">
                  <c:v>158.01159077028419</c:v>
                </c:pt>
                <c:pt idx="34">
                  <c:v>158.01159077028419</c:v>
                </c:pt>
                <c:pt idx="35">
                  <c:v>158.01159077028419</c:v>
                </c:pt>
                <c:pt idx="36">
                  <c:v>158.01159077028419</c:v>
                </c:pt>
                <c:pt idx="37">
                  <c:v>158.01159077028419</c:v>
                </c:pt>
                <c:pt idx="38">
                  <c:v>158.01159077028419</c:v>
                </c:pt>
                <c:pt idx="39">
                  <c:v>158.01159077028419</c:v>
                </c:pt>
                <c:pt idx="40">
                  <c:v>158.01159077028419</c:v>
                </c:pt>
                <c:pt idx="41">
                  <c:v>158.01159077028419</c:v>
                </c:pt>
                <c:pt idx="42">
                  <c:v>158.01159077028419</c:v>
                </c:pt>
                <c:pt idx="43">
                  <c:v>158.01159077028419</c:v>
                </c:pt>
                <c:pt idx="44">
                  <c:v>158.01159077028419</c:v>
                </c:pt>
                <c:pt idx="45">
                  <c:v>158.01159077028419</c:v>
                </c:pt>
                <c:pt idx="46">
                  <c:v>158.01159077028419</c:v>
                </c:pt>
                <c:pt idx="47">
                  <c:v>158.01159077028419</c:v>
                </c:pt>
                <c:pt idx="48">
                  <c:v>158.01159077028419</c:v>
                </c:pt>
                <c:pt idx="49">
                  <c:v>158.01159077028419</c:v>
                </c:pt>
                <c:pt idx="50">
                  <c:v>158.01159077028419</c:v>
                </c:pt>
                <c:pt idx="51">
                  <c:v>158.01159077028419</c:v>
                </c:pt>
                <c:pt idx="52">
                  <c:v>158.01159077028419</c:v>
                </c:pt>
                <c:pt idx="53">
                  <c:v>158.01159077028419</c:v>
                </c:pt>
                <c:pt idx="54">
                  <c:v>158.01159077028419</c:v>
                </c:pt>
                <c:pt idx="55">
                  <c:v>158.01159077028419</c:v>
                </c:pt>
                <c:pt idx="56">
                  <c:v>158.01159077028419</c:v>
                </c:pt>
                <c:pt idx="57">
                  <c:v>158.01159077028419</c:v>
                </c:pt>
                <c:pt idx="58">
                  <c:v>158.01159077028419</c:v>
                </c:pt>
                <c:pt idx="59">
                  <c:v>158.01159077028419</c:v>
                </c:pt>
                <c:pt idx="60">
                  <c:v>158.01159077028419</c:v>
                </c:pt>
                <c:pt idx="61">
                  <c:v>142.06440754422852</c:v>
                </c:pt>
                <c:pt idx="62">
                  <c:v>142.06440754422852</c:v>
                </c:pt>
                <c:pt idx="63">
                  <c:v>142.06440754422852</c:v>
                </c:pt>
                <c:pt idx="64">
                  <c:v>142.06440754422852</c:v>
                </c:pt>
                <c:pt idx="65">
                  <c:v>142.06440754422852</c:v>
                </c:pt>
                <c:pt idx="66">
                  <c:v>142.06440754422852</c:v>
                </c:pt>
                <c:pt idx="67">
                  <c:v>142.06440754422852</c:v>
                </c:pt>
                <c:pt idx="68">
                  <c:v>142.06440754422852</c:v>
                </c:pt>
                <c:pt idx="69">
                  <c:v>142.06440754422852</c:v>
                </c:pt>
                <c:pt idx="70">
                  <c:v>142.06440754422852</c:v>
                </c:pt>
                <c:pt idx="71">
                  <c:v>142.06440754422852</c:v>
                </c:pt>
                <c:pt idx="72">
                  <c:v>142.06440754422852</c:v>
                </c:pt>
                <c:pt idx="73">
                  <c:v>142.06440754422852</c:v>
                </c:pt>
                <c:pt idx="74">
                  <c:v>142.06440754422852</c:v>
                </c:pt>
                <c:pt idx="75">
                  <c:v>142.06440754422852</c:v>
                </c:pt>
                <c:pt idx="76">
                  <c:v>142.06440754422852</c:v>
                </c:pt>
                <c:pt idx="77">
                  <c:v>142.06440754422852</c:v>
                </c:pt>
                <c:pt idx="78">
                  <c:v>142.06440754422852</c:v>
                </c:pt>
                <c:pt idx="79">
                  <c:v>142.06440754422852</c:v>
                </c:pt>
                <c:pt idx="80">
                  <c:v>142.06440754422852</c:v>
                </c:pt>
                <c:pt idx="81">
                  <c:v>142.06440754422852</c:v>
                </c:pt>
                <c:pt idx="82">
                  <c:v>142.06440754422852</c:v>
                </c:pt>
                <c:pt idx="83">
                  <c:v>142.06440754422852</c:v>
                </c:pt>
                <c:pt idx="84">
                  <c:v>142.06440754422852</c:v>
                </c:pt>
                <c:pt idx="85">
                  <c:v>142.06440754422852</c:v>
                </c:pt>
                <c:pt idx="86">
                  <c:v>142.06440754422852</c:v>
                </c:pt>
                <c:pt idx="87">
                  <c:v>142.06440754422852</c:v>
                </c:pt>
                <c:pt idx="88">
                  <c:v>142.06440754422852</c:v>
                </c:pt>
                <c:pt idx="89">
                  <c:v>142.06440754422852</c:v>
                </c:pt>
                <c:pt idx="90">
                  <c:v>142.06440754422852</c:v>
                </c:pt>
                <c:pt idx="91">
                  <c:v>142.06440754422852</c:v>
                </c:pt>
                <c:pt idx="92">
                  <c:v>117.97239938550773</c:v>
                </c:pt>
                <c:pt idx="93">
                  <c:v>117.97239938550773</c:v>
                </c:pt>
                <c:pt idx="94">
                  <c:v>117.97239938550773</c:v>
                </c:pt>
                <c:pt idx="95">
                  <c:v>117.97239938550773</c:v>
                </c:pt>
                <c:pt idx="96">
                  <c:v>117.97239938550773</c:v>
                </c:pt>
                <c:pt idx="97">
                  <c:v>117.97239938550773</c:v>
                </c:pt>
                <c:pt idx="98">
                  <c:v>117.97239938550773</c:v>
                </c:pt>
                <c:pt idx="99">
                  <c:v>117.97239938550773</c:v>
                </c:pt>
                <c:pt idx="100">
                  <c:v>117.97239938550773</c:v>
                </c:pt>
                <c:pt idx="101">
                  <c:v>117.97239938550773</c:v>
                </c:pt>
                <c:pt idx="102">
                  <c:v>117.97239938550773</c:v>
                </c:pt>
                <c:pt idx="103">
                  <c:v>117.97239938550773</c:v>
                </c:pt>
                <c:pt idx="104">
                  <c:v>117.97239938550773</c:v>
                </c:pt>
                <c:pt idx="105">
                  <c:v>117.97239938550773</c:v>
                </c:pt>
                <c:pt idx="106">
                  <c:v>117.97239938550773</c:v>
                </c:pt>
                <c:pt idx="107">
                  <c:v>117.97239938550773</c:v>
                </c:pt>
                <c:pt idx="108">
                  <c:v>117.97239938550773</c:v>
                </c:pt>
                <c:pt idx="109">
                  <c:v>117.97239938550773</c:v>
                </c:pt>
                <c:pt idx="110">
                  <c:v>117.97239938550773</c:v>
                </c:pt>
                <c:pt idx="111">
                  <c:v>117.97239938550773</c:v>
                </c:pt>
                <c:pt idx="112">
                  <c:v>117.97239938550773</c:v>
                </c:pt>
                <c:pt idx="113">
                  <c:v>117.97239938550773</c:v>
                </c:pt>
                <c:pt idx="114">
                  <c:v>117.97239938550773</c:v>
                </c:pt>
                <c:pt idx="115">
                  <c:v>117.97239938550773</c:v>
                </c:pt>
                <c:pt idx="116">
                  <c:v>117.97239938550773</c:v>
                </c:pt>
                <c:pt idx="117">
                  <c:v>117.97239938550773</c:v>
                </c:pt>
                <c:pt idx="118">
                  <c:v>117.97239938550773</c:v>
                </c:pt>
                <c:pt idx="119">
                  <c:v>117.97239938550773</c:v>
                </c:pt>
                <c:pt idx="120">
                  <c:v>117.97239938550773</c:v>
                </c:pt>
                <c:pt idx="121">
                  <c:v>117.97239938550773</c:v>
                </c:pt>
                <c:pt idx="122">
                  <c:v>114.17998696517226</c:v>
                </c:pt>
                <c:pt idx="123">
                  <c:v>114.17998696517226</c:v>
                </c:pt>
                <c:pt idx="124">
                  <c:v>114.17998696517226</c:v>
                </c:pt>
                <c:pt idx="125">
                  <c:v>114.17998696517226</c:v>
                </c:pt>
                <c:pt idx="126">
                  <c:v>114.17998696517226</c:v>
                </c:pt>
                <c:pt idx="127">
                  <c:v>114.17998696517226</c:v>
                </c:pt>
                <c:pt idx="128">
                  <c:v>114.17998696517226</c:v>
                </c:pt>
                <c:pt idx="129">
                  <c:v>114.17998696517226</c:v>
                </c:pt>
                <c:pt idx="130">
                  <c:v>114.17998696517226</c:v>
                </c:pt>
                <c:pt idx="131">
                  <c:v>114.17998696517226</c:v>
                </c:pt>
                <c:pt idx="132">
                  <c:v>114.17998696517226</c:v>
                </c:pt>
                <c:pt idx="133">
                  <c:v>114.17998696517226</c:v>
                </c:pt>
                <c:pt idx="134">
                  <c:v>114.17998696517226</c:v>
                </c:pt>
                <c:pt idx="135">
                  <c:v>114.17998696517226</c:v>
                </c:pt>
                <c:pt idx="136">
                  <c:v>114.17998696517226</c:v>
                </c:pt>
                <c:pt idx="137">
                  <c:v>114.17998696517226</c:v>
                </c:pt>
                <c:pt idx="138">
                  <c:v>114.17998696517226</c:v>
                </c:pt>
                <c:pt idx="139">
                  <c:v>114.17998696517226</c:v>
                </c:pt>
                <c:pt idx="140">
                  <c:v>114.17998696517226</c:v>
                </c:pt>
                <c:pt idx="141">
                  <c:v>114.17998696517226</c:v>
                </c:pt>
                <c:pt idx="142">
                  <c:v>114.17998696517226</c:v>
                </c:pt>
                <c:pt idx="143">
                  <c:v>114.17998696517226</c:v>
                </c:pt>
                <c:pt idx="144">
                  <c:v>114.17998696517226</c:v>
                </c:pt>
                <c:pt idx="145">
                  <c:v>114.17998696517226</c:v>
                </c:pt>
                <c:pt idx="146">
                  <c:v>114.17998696517226</c:v>
                </c:pt>
                <c:pt idx="147">
                  <c:v>114.17998696517226</c:v>
                </c:pt>
                <c:pt idx="148">
                  <c:v>114.17998696517226</c:v>
                </c:pt>
                <c:pt idx="149">
                  <c:v>114.17998696517226</c:v>
                </c:pt>
                <c:pt idx="150">
                  <c:v>114.17998696517226</c:v>
                </c:pt>
                <c:pt idx="151">
                  <c:v>114.17998696517226</c:v>
                </c:pt>
                <c:pt idx="152">
                  <c:v>114.17998696517226</c:v>
                </c:pt>
                <c:pt idx="153">
                  <c:v>113.29447683495674</c:v>
                </c:pt>
                <c:pt idx="154">
                  <c:v>113.29447683495674</c:v>
                </c:pt>
                <c:pt idx="155">
                  <c:v>113.29447683495674</c:v>
                </c:pt>
                <c:pt idx="156">
                  <c:v>113.29447683495674</c:v>
                </c:pt>
                <c:pt idx="157">
                  <c:v>113.29447683495674</c:v>
                </c:pt>
                <c:pt idx="158">
                  <c:v>113.29447683495674</c:v>
                </c:pt>
                <c:pt idx="159">
                  <c:v>113.29447683495674</c:v>
                </c:pt>
                <c:pt idx="160">
                  <c:v>113.29447683495674</c:v>
                </c:pt>
                <c:pt idx="161">
                  <c:v>113.29447683495674</c:v>
                </c:pt>
                <c:pt idx="162">
                  <c:v>113.29447683495674</c:v>
                </c:pt>
                <c:pt idx="163">
                  <c:v>113.29447683495674</c:v>
                </c:pt>
                <c:pt idx="164">
                  <c:v>113.29447683495674</c:v>
                </c:pt>
                <c:pt idx="165">
                  <c:v>113.29447683495674</c:v>
                </c:pt>
                <c:pt idx="166">
                  <c:v>113.29447683495674</c:v>
                </c:pt>
                <c:pt idx="167">
                  <c:v>113.29447683495674</c:v>
                </c:pt>
                <c:pt idx="168">
                  <c:v>113.29447683495674</c:v>
                </c:pt>
                <c:pt idx="169">
                  <c:v>113.29447683495674</c:v>
                </c:pt>
                <c:pt idx="170">
                  <c:v>113.29447683495674</c:v>
                </c:pt>
                <c:pt idx="171">
                  <c:v>113.29447683495674</c:v>
                </c:pt>
                <c:pt idx="172">
                  <c:v>113.29447683495674</c:v>
                </c:pt>
                <c:pt idx="173">
                  <c:v>113.29447683495674</c:v>
                </c:pt>
                <c:pt idx="174">
                  <c:v>113.29447683495674</c:v>
                </c:pt>
                <c:pt idx="175">
                  <c:v>113.29447683495674</c:v>
                </c:pt>
                <c:pt idx="176">
                  <c:v>113.29447683495674</c:v>
                </c:pt>
                <c:pt idx="177">
                  <c:v>113.29447683495674</c:v>
                </c:pt>
                <c:pt idx="178">
                  <c:v>113.29447683495674</c:v>
                </c:pt>
                <c:pt idx="179">
                  <c:v>113.29447683495674</c:v>
                </c:pt>
                <c:pt idx="180">
                  <c:v>113.29447683495674</c:v>
                </c:pt>
                <c:pt idx="181">
                  <c:v>113.29447683495674</c:v>
                </c:pt>
                <c:pt idx="182">
                  <c:v>113.29447683495674</c:v>
                </c:pt>
                <c:pt idx="183">
                  <c:v>113.29447683495674</c:v>
                </c:pt>
                <c:pt idx="184">
                  <c:v>107.49652173650942</c:v>
                </c:pt>
                <c:pt idx="185">
                  <c:v>107.49652173650942</c:v>
                </c:pt>
                <c:pt idx="186">
                  <c:v>107.49652173650942</c:v>
                </c:pt>
                <c:pt idx="187">
                  <c:v>107.49652173650942</c:v>
                </c:pt>
                <c:pt idx="188">
                  <c:v>107.49652173650942</c:v>
                </c:pt>
                <c:pt idx="189">
                  <c:v>107.49652173650942</c:v>
                </c:pt>
                <c:pt idx="190">
                  <c:v>107.49652173650942</c:v>
                </c:pt>
                <c:pt idx="191">
                  <c:v>107.49652173650942</c:v>
                </c:pt>
                <c:pt idx="192">
                  <c:v>107.49652173650942</c:v>
                </c:pt>
                <c:pt idx="193">
                  <c:v>107.49652173650942</c:v>
                </c:pt>
                <c:pt idx="194">
                  <c:v>107.49652173650942</c:v>
                </c:pt>
                <c:pt idx="195">
                  <c:v>107.49652173650942</c:v>
                </c:pt>
                <c:pt idx="196">
                  <c:v>107.49652173650942</c:v>
                </c:pt>
                <c:pt idx="197">
                  <c:v>107.49652173650942</c:v>
                </c:pt>
                <c:pt idx="198">
                  <c:v>107.49652173650942</c:v>
                </c:pt>
                <c:pt idx="199">
                  <c:v>107.49652173650942</c:v>
                </c:pt>
                <c:pt idx="200">
                  <c:v>107.49652173650942</c:v>
                </c:pt>
                <c:pt idx="201">
                  <c:v>107.49652173650942</c:v>
                </c:pt>
                <c:pt idx="202">
                  <c:v>107.49652173650942</c:v>
                </c:pt>
                <c:pt idx="203">
                  <c:v>107.49652173650942</c:v>
                </c:pt>
                <c:pt idx="204">
                  <c:v>107.49652173650942</c:v>
                </c:pt>
                <c:pt idx="205">
                  <c:v>107.49652173650942</c:v>
                </c:pt>
                <c:pt idx="206">
                  <c:v>107.49652173650942</c:v>
                </c:pt>
                <c:pt idx="207">
                  <c:v>107.49652173650942</c:v>
                </c:pt>
                <c:pt idx="208">
                  <c:v>107.49652173650942</c:v>
                </c:pt>
                <c:pt idx="209">
                  <c:v>107.49652173650942</c:v>
                </c:pt>
                <c:pt idx="210">
                  <c:v>107.49652173650942</c:v>
                </c:pt>
                <c:pt idx="211">
                  <c:v>107.49652173650942</c:v>
                </c:pt>
                <c:pt idx="212">
                  <c:v>107.49652173650942</c:v>
                </c:pt>
                <c:pt idx="213">
                  <c:v>107.49652173650942</c:v>
                </c:pt>
                <c:pt idx="214">
                  <c:v>127.75044840299337</c:v>
                </c:pt>
                <c:pt idx="215">
                  <c:v>127.75044840299337</c:v>
                </c:pt>
                <c:pt idx="216">
                  <c:v>127.75044840299337</c:v>
                </c:pt>
                <c:pt idx="217">
                  <c:v>127.75044840299337</c:v>
                </c:pt>
                <c:pt idx="218">
                  <c:v>127.75044840299337</c:v>
                </c:pt>
                <c:pt idx="219">
                  <c:v>127.75044840299337</c:v>
                </c:pt>
                <c:pt idx="220">
                  <c:v>127.75044840299337</c:v>
                </c:pt>
                <c:pt idx="221">
                  <c:v>127.75044840299337</c:v>
                </c:pt>
                <c:pt idx="222">
                  <c:v>127.75044840299337</c:v>
                </c:pt>
                <c:pt idx="223">
                  <c:v>127.75044840299337</c:v>
                </c:pt>
                <c:pt idx="224">
                  <c:v>127.75044840299337</c:v>
                </c:pt>
                <c:pt idx="225">
                  <c:v>127.75044840299337</c:v>
                </c:pt>
                <c:pt idx="226">
                  <c:v>127.75044840299337</c:v>
                </c:pt>
                <c:pt idx="227">
                  <c:v>127.75044840299337</c:v>
                </c:pt>
                <c:pt idx="228">
                  <c:v>127.75044840299337</c:v>
                </c:pt>
                <c:pt idx="229">
                  <c:v>127.75044840299337</c:v>
                </c:pt>
                <c:pt idx="230">
                  <c:v>127.75044840299337</c:v>
                </c:pt>
                <c:pt idx="231">
                  <c:v>127.75044840299337</c:v>
                </c:pt>
                <c:pt idx="232">
                  <c:v>127.75044840299337</c:v>
                </c:pt>
                <c:pt idx="233">
                  <c:v>127.75044840299337</c:v>
                </c:pt>
                <c:pt idx="234">
                  <c:v>127.75044840299337</c:v>
                </c:pt>
                <c:pt idx="235">
                  <c:v>127.75044840299337</c:v>
                </c:pt>
                <c:pt idx="236">
                  <c:v>127.75044840299337</c:v>
                </c:pt>
                <c:pt idx="237">
                  <c:v>127.75044840299337</c:v>
                </c:pt>
                <c:pt idx="238">
                  <c:v>127.75044840299337</c:v>
                </c:pt>
                <c:pt idx="239">
                  <c:v>127.75044840299337</c:v>
                </c:pt>
                <c:pt idx="240">
                  <c:v>127.75044840299337</c:v>
                </c:pt>
                <c:pt idx="241">
                  <c:v>127.75044840299337</c:v>
                </c:pt>
                <c:pt idx="242">
                  <c:v>127.75044840299337</c:v>
                </c:pt>
                <c:pt idx="243">
                  <c:v>127.75044840299337</c:v>
                </c:pt>
                <c:pt idx="244">
                  <c:v>127.75044840299337</c:v>
                </c:pt>
                <c:pt idx="245">
                  <c:v>177.46015718667803</c:v>
                </c:pt>
                <c:pt idx="246">
                  <c:v>177.46015718667803</c:v>
                </c:pt>
                <c:pt idx="247">
                  <c:v>177.46015718667803</c:v>
                </c:pt>
                <c:pt idx="248">
                  <c:v>177.46015718667803</c:v>
                </c:pt>
                <c:pt idx="249">
                  <c:v>177.46015718667803</c:v>
                </c:pt>
                <c:pt idx="250">
                  <c:v>177.46015718667803</c:v>
                </c:pt>
                <c:pt idx="251">
                  <c:v>177.46015718667803</c:v>
                </c:pt>
                <c:pt idx="252">
                  <c:v>177.46015718667803</c:v>
                </c:pt>
                <c:pt idx="253">
                  <c:v>177.46015718667803</c:v>
                </c:pt>
                <c:pt idx="254">
                  <c:v>177.46015718667803</c:v>
                </c:pt>
                <c:pt idx="255">
                  <c:v>177.46015718667803</c:v>
                </c:pt>
                <c:pt idx="256">
                  <c:v>177.46015718667803</c:v>
                </c:pt>
                <c:pt idx="257">
                  <c:v>177.46015718667803</c:v>
                </c:pt>
                <c:pt idx="258">
                  <c:v>177.46015718667803</c:v>
                </c:pt>
                <c:pt idx="259">
                  <c:v>177.46015718667803</c:v>
                </c:pt>
                <c:pt idx="260">
                  <c:v>177.46015718667803</c:v>
                </c:pt>
                <c:pt idx="261">
                  <c:v>177.46015718667803</c:v>
                </c:pt>
                <c:pt idx="262">
                  <c:v>177.46015718667803</c:v>
                </c:pt>
                <c:pt idx="263">
                  <c:v>177.46015718667803</c:v>
                </c:pt>
                <c:pt idx="264">
                  <c:v>177.46015718667803</c:v>
                </c:pt>
                <c:pt idx="265">
                  <c:v>177.46015718667803</c:v>
                </c:pt>
                <c:pt idx="266">
                  <c:v>177.46015718667803</c:v>
                </c:pt>
                <c:pt idx="267">
                  <c:v>177.46015718667803</c:v>
                </c:pt>
                <c:pt idx="268">
                  <c:v>177.46015718667803</c:v>
                </c:pt>
                <c:pt idx="269">
                  <c:v>177.46015718667803</c:v>
                </c:pt>
                <c:pt idx="270">
                  <c:v>177.46015718667803</c:v>
                </c:pt>
                <c:pt idx="271">
                  <c:v>177.46015718667803</c:v>
                </c:pt>
                <c:pt idx="272">
                  <c:v>177.46015718667803</c:v>
                </c:pt>
                <c:pt idx="273">
                  <c:v>177.46015718667803</c:v>
                </c:pt>
                <c:pt idx="274">
                  <c:v>177.46015718667803</c:v>
                </c:pt>
                <c:pt idx="275">
                  <c:v>166.5866173727081</c:v>
                </c:pt>
                <c:pt idx="276">
                  <c:v>166.5866173727081</c:v>
                </c:pt>
                <c:pt idx="277">
                  <c:v>166.5866173727081</c:v>
                </c:pt>
                <c:pt idx="278">
                  <c:v>166.5866173727081</c:v>
                </c:pt>
                <c:pt idx="279">
                  <c:v>166.5866173727081</c:v>
                </c:pt>
                <c:pt idx="280">
                  <c:v>166.5866173727081</c:v>
                </c:pt>
                <c:pt idx="281">
                  <c:v>166.5866173727081</c:v>
                </c:pt>
                <c:pt idx="282">
                  <c:v>166.5866173727081</c:v>
                </c:pt>
                <c:pt idx="283">
                  <c:v>166.5866173727081</c:v>
                </c:pt>
                <c:pt idx="284">
                  <c:v>166.5866173727081</c:v>
                </c:pt>
                <c:pt idx="285">
                  <c:v>166.5866173727081</c:v>
                </c:pt>
                <c:pt idx="286">
                  <c:v>166.5866173727081</c:v>
                </c:pt>
                <c:pt idx="287">
                  <c:v>166.5866173727081</c:v>
                </c:pt>
                <c:pt idx="288">
                  <c:v>166.5866173727081</c:v>
                </c:pt>
                <c:pt idx="289">
                  <c:v>166.5866173727081</c:v>
                </c:pt>
                <c:pt idx="290">
                  <c:v>166.5866173727081</c:v>
                </c:pt>
                <c:pt idx="291">
                  <c:v>166.5866173727081</c:v>
                </c:pt>
                <c:pt idx="292">
                  <c:v>166.5866173727081</c:v>
                </c:pt>
                <c:pt idx="293">
                  <c:v>166.5866173727081</c:v>
                </c:pt>
                <c:pt idx="294">
                  <c:v>166.5866173727081</c:v>
                </c:pt>
                <c:pt idx="295">
                  <c:v>166.5866173727081</c:v>
                </c:pt>
                <c:pt idx="296">
                  <c:v>166.5866173727081</c:v>
                </c:pt>
                <c:pt idx="297">
                  <c:v>166.5866173727081</c:v>
                </c:pt>
                <c:pt idx="298">
                  <c:v>166.5866173727081</c:v>
                </c:pt>
                <c:pt idx="299">
                  <c:v>166.5866173727081</c:v>
                </c:pt>
                <c:pt idx="300">
                  <c:v>166.5866173727081</c:v>
                </c:pt>
                <c:pt idx="301">
                  <c:v>166.5866173727081</c:v>
                </c:pt>
                <c:pt idx="302">
                  <c:v>166.5866173727081</c:v>
                </c:pt>
                <c:pt idx="303">
                  <c:v>166.5866173727081</c:v>
                </c:pt>
                <c:pt idx="304">
                  <c:v>166.5866173727081</c:v>
                </c:pt>
                <c:pt idx="305">
                  <c:v>166.5866173727081</c:v>
                </c:pt>
                <c:pt idx="306">
                  <c:v>198.64423500941257</c:v>
                </c:pt>
                <c:pt idx="307">
                  <c:v>198.64423500941257</c:v>
                </c:pt>
                <c:pt idx="308">
                  <c:v>198.64423500941257</c:v>
                </c:pt>
                <c:pt idx="309">
                  <c:v>198.64423500941257</c:v>
                </c:pt>
                <c:pt idx="310">
                  <c:v>198.64423500941257</c:v>
                </c:pt>
                <c:pt idx="311">
                  <c:v>198.64423500941257</c:v>
                </c:pt>
                <c:pt idx="312">
                  <c:v>198.64423500941257</c:v>
                </c:pt>
                <c:pt idx="313">
                  <c:v>198.64423500941257</c:v>
                </c:pt>
                <c:pt idx="314">
                  <c:v>198.64423500941257</c:v>
                </c:pt>
                <c:pt idx="315">
                  <c:v>198.64423500941257</c:v>
                </c:pt>
                <c:pt idx="316">
                  <c:v>198.64423500941257</c:v>
                </c:pt>
                <c:pt idx="317">
                  <c:v>198.64423500941257</c:v>
                </c:pt>
                <c:pt idx="318">
                  <c:v>198.64423500941257</c:v>
                </c:pt>
                <c:pt idx="319">
                  <c:v>198.64423500941257</c:v>
                </c:pt>
                <c:pt idx="320">
                  <c:v>198.64423500941257</c:v>
                </c:pt>
                <c:pt idx="321">
                  <c:v>198.64423500941257</c:v>
                </c:pt>
                <c:pt idx="322">
                  <c:v>198.64423500941257</c:v>
                </c:pt>
                <c:pt idx="323">
                  <c:v>198.64423500941257</c:v>
                </c:pt>
                <c:pt idx="324">
                  <c:v>198.64423500941257</c:v>
                </c:pt>
                <c:pt idx="325">
                  <c:v>198.64423500941257</c:v>
                </c:pt>
                <c:pt idx="326">
                  <c:v>198.64423500941257</c:v>
                </c:pt>
                <c:pt idx="327">
                  <c:v>198.64423500941257</c:v>
                </c:pt>
                <c:pt idx="328">
                  <c:v>198.64423500941257</c:v>
                </c:pt>
                <c:pt idx="329">
                  <c:v>198.64423500941257</c:v>
                </c:pt>
                <c:pt idx="330">
                  <c:v>198.64423500941257</c:v>
                </c:pt>
                <c:pt idx="331">
                  <c:v>198.64423500941257</c:v>
                </c:pt>
                <c:pt idx="332">
                  <c:v>198.64423500941257</c:v>
                </c:pt>
                <c:pt idx="333">
                  <c:v>198.64423500941257</c:v>
                </c:pt>
                <c:pt idx="334">
                  <c:v>198.64423500941257</c:v>
                </c:pt>
                <c:pt idx="335">
                  <c:v>198.64423500941257</c:v>
                </c:pt>
                <c:pt idx="336">
                  <c:v>198.64423500941257</c:v>
                </c:pt>
                <c:pt idx="337">
                  <c:v>212.26500319025536</c:v>
                </c:pt>
                <c:pt idx="338">
                  <c:v>212.26500319025536</c:v>
                </c:pt>
                <c:pt idx="339">
                  <c:v>212.26500319025536</c:v>
                </c:pt>
                <c:pt idx="340">
                  <c:v>212.26500319025536</c:v>
                </c:pt>
                <c:pt idx="341">
                  <c:v>212.26500319025536</c:v>
                </c:pt>
                <c:pt idx="342">
                  <c:v>212.26500319025536</c:v>
                </c:pt>
                <c:pt idx="343">
                  <c:v>212.26500319025536</c:v>
                </c:pt>
                <c:pt idx="344">
                  <c:v>212.26500319025536</c:v>
                </c:pt>
                <c:pt idx="345">
                  <c:v>212.26500319025536</c:v>
                </c:pt>
                <c:pt idx="346">
                  <c:v>212.26500319025536</c:v>
                </c:pt>
                <c:pt idx="347">
                  <c:v>212.26500319025536</c:v>
                </c:pt>
                <c:pt idx="348">
                  <c:v>212.26500319025536</c:v>
                </c:pt>
                <c:pt idx="349">
                  <c:v>212.26500319025536</c:v>
                </c:pt>
                <c:pt idx="350">
                  <c:v>212.26500319025536</c:v>
                </c:pt>
                <c:pt idx="351">
                  <c:v>212.26500319025536</c:v>
                </c:pt>
                <c:pt idx="352">
                  <c:v>212.26500319025536</c:v>
                </c:pt>
                <c:pt idx="353">
                  <c:v>212.26500319025536</c:v>
                </c:pt>
                <c:pt idx="354">
                  <c:v>212.26500319025536</c:v>
                </c:pt>
                <c:pt idx="355">
                  <c:v>212.26500319025536</c:v>
                </c:pt>
                <c:pt idx="356">
                  <c:v>212.26500319025536</c:v>
                </c:pt>
                <c:pt idx="357">
                  <c:v>212.26500319025536</c:v>
                </c:pt>
                <c:pt idx="358">
                  <c:v>212.26500319025536</c:v>
                </c:pt>
                <c:pt idx="359">
                  <c:v>212.26500319025536</c:v>
                </c:pt>
                <c:pt idx="360">
                  <c:v>212.26500319025536</c:v>
                </c:pt>
                <c:pt idx="361">
                  <c:v>212.26500319025536</c:v>
                </c:pt>
                <c:pt idx="362">
                  <c:v>212.26500319025536</c:v>
                </c:pt>
                <c:pt idx="363">
                  <c:v>212.26500319025536</c:v>
                </c:pt>
                <c:pt idx="364">
                  <c:v>212.26500319025536</c:v>
                </c:pt>
                <c:pt idx="365">
                  <c:v>201.77920729073509</c:v>
                </c:pt>
                <c:pt idx="366">
                  <c:v>201.77920729073509</c:v>
                </c:pt>
                <c:pt idx="367">
                  <c:v>201.77920729073509</c:v>
                </c:pt>
                <c:pt idx="368">
                  <c:v>201.77920729073509</c:v>
                </c:pt>
                <c:pt idx="369">
                  <c:v>201.77920729073509</c:v>
                </c:pt>
                <c:pt idx="370">
                  <c:v>201.77920729073509</c:v>
                </c:pt>
                <c:pt idx="371">
                  <c:v>201.77920729073509</c:v>
                </c:pt>
                <c:pt idx="372">
                  <c:v>201.77920729073509</c:v>
                </c:pt>
                <c:pt idx="373">
                  <c:v>201.77920729073509</c:v>
                </c:pt>
                <c:pt idx="374">
                  <c:v>201.77920729073509</c:v>
                </c:pt>
                <c:pt idx="375">
                  <c:v>201.77920729073509</c:v>
                </c:pt>
                <c:pt idx="376">
                  <c:v>201.77920729073509</c:v>
                </c:pt>
                <c:pt idx="377">
                  <c:v>201.77920729073509</c:v>
                </c:pt>
                <c:pt idx="378">
                  <c:v>201.77920729073509</c:v>
                </c:pt>
                <c:pt idx="379">
                  <c:v>201.77920729073509</c:v>
                </c:pt>
                <c:pt idx="380">
                  <c:v>201.77920729073509</c:v>
                </c:pt>
                <c:pt idx="381">
                  <c:v>201.77920729073509</c:v>
                </c:pt>
                <c:pt idx="382">
                  <c:v>201.77920729073509</c:v>
                </c:pt>
                <c:pt idx="383">
                  <c:v>201.77920729073509</c:v>
                </c:pt>
                <c:pt idx="384">
                  <c:v>201.77920729073509</c:v>
                </c:pt>
                <c:pt idx="385">
                  <c:v>201.77920729073509</c:v>
                </c:pt>
                <c:pt idx="386">
                  <c:v>201.77920729073509</c:v>
                </c:pt>
                <c:pt idx="387">
                  <c:v>201.77920729073509</c:v>
                </c:pt>
                <c:pt idx="388">
                  <c:v>201.77920729073509</c:v>
                </c:pt>
                <c:pt idx="389">
                  <c:v>201.77920729073509</c:v>
                </c:pt>
                <c:pt idx="390">
                  <c:v>201.77920729073509</c:v>
                </c:pt>
                <c:pt idx="391">
                  <c:v>201.77920729073509</c:v>
                </c:pt>
                <c:pt idx="392">
                  <c:v>201.77920729073509</c:v>
                </c:pt>
                <c:pt idx="393">
                  <c:v>201.77920729073509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197.76062025665911</c:v>
                </c:pt>
                <c:pt idx="1">
                  <c:v>191.3812454096701</c:v>
                </c:pt>
                <c:pt idx="2">
                  <c:v>191.3812454096701</c:v>
                </c:pt>
                <c:pt idx="3">
                  <c:v>191.3812454096701</c:v>
                </c:pt>
                <c:pt idx="4">
                  <c:v>191.3812454096701</c:v>
                </c:pt>
                <c:pt idx="5">
                  <c:v>191.3812454096701</c:v>
                </c:pt>
                <c:pt idx="6">
                  <c:v>191.3812454096701</c:v>
                </c:pt>
                <c:pt idx="7">
                  <c:v>172.75144299999999</c:v>
                </c:pt>
                <c:pt idx="8">
                  <c:v>191.3812454096701</c:v>
                </c:pt>
                <c:pt idx="9">
                  <c:v>149.84728000000001</c:v>
                </c:pt>
                <c:pt idx="10">
                  <c:v>74.675634000000002</c:v>
                </c:pt>
                <c:pt idx="11">
                  <c:v>89.801458999999994</c:v>
                </c:pt>
                <c:pt idx="12">
                  <c:v>148.69305599999998</c:v>
                </c:pt>
                <c:pt idx="13">
                  <c:v>56.137732999999997</c:v>
                </c:pt>
                <c:pt idx="14">
                  <c:v>149.07385099999999</c:v>
                </c:pt>
                <c:pt idx="15">
                  <c:v>191.3812454096701</c:v>
                </c:pt>
                <c:pt idx="16">
                  <c:v>191.3812454096701</c:v>
                </c:pt>
                <c:pt idx="17">
                  <c:v>113.821556</c:v>
                </c:pt>
                <c:pt idx="18">
                  <c:v>116.58457199999999</c:v>
                </c:pt>
                <c:pt idx="19">
                  <c:v>130.32207099999999</c:v>
                </c:pt>
                <c:pt idx="20">
                  <c:v>70.128062999999997</c:v>
                </c:pt>
                <c:pt idx="21">
                  <c:v>47.946801000000001</c:v>
                </c:pt>
                <c:pt idx="22">
                  <c:v>120.01166000000001</c:v>
                </c:pt>
                <c:pt idx="23">
                  <c:v>133.16797599999998</c:v>
                </c:pt>
                <c:pt idx="24">
                  <c:v>54.625858000000001</c:v>
                </c:pt>
                <c:pt idx="25">
                  <c:v>191.3812454096701</c:v>
                </c:pt>
                <c:pt idx="26">
                  <c:v>110.13828100000001</c:v>
                </c:pt>
                <c:pt idx="27">
                  <c:v>36.911139999999996</c:v>
                </c:pt>
                <c:pt idx="28">
                  <c:v>154.92047699999998</c:v>
                </c:pt>
                <c:pt idx="29">
                  <c:v>191.3812454096701</c:v>
                </c:pt>
                <c:pt idx="30">
                  <c:v>191.3812454096701</c:v>
                </c:pt>
                <c:pt idx="31">
                  <c:v>85.539471000000006</c:v>
                </c:pt>
                <c:pt idx="32">
                  <c:v>120.510924</c:v>
                </c:pt>
                <c:pt idx="33">
                  <c:v>95.716239000000002</c:v>
                </c:pt>
                <c:pt idx="34">
                  <c:v>158.01159077028419</c:v>
                </c:pt>
                <c:pt idx="35">
                  <c:v>158.01159077028419</c:v>
                </c:pt>
                <c:pt idx="36">
                  <c:v>87.856709000000009</c:v>
                </c:pt>
                <c:pt idx="37">
                  <c:v>75.264637000000008</c:v>
                </c:pt>
                <c:pt idx="38">
                  <c:v>64.523510000000002</c:v>
                </c:pt>
                <c:pt idx="39">
                  <c:v>87.742482999999993</c:v>
                </c:pt>
                <c:pt idx="40">
                  <c:v>81.504300000000001</c:v>
                </c:pt>
                <c:pt idx="41">
                  <c:v>70.530736000000005</c:v>
                </c:pt>
                <c:pt idx="42">
                  <c:v>103.155056</c:v>
                </c:pt>
                <c:pt idx="43">
                  <c:v>74.568534999999997</c:v>
                </c:pt>
                <c:pt idx="44">
                  <c:v>98.351004000000003</c:v>
                </c:pt>
                <c:pt idx="45">
                  <c:v>158.01159077028419</c:v>
                </c:pt>
                <c:pt idx="46">
                  <c:v>158.01159077028419</c:v>
                </c:pt>
                <c:pt idx="47">
                  <c:v>158.01159077028419</c:v>
                </c:pt>
                <c:pt idx="48">
                  <c:v>47.134428999999997</c:v>
                </c:pt>
                <c:pt idx="49">
                  <c:v>72.963836999999998</c:v>
                </c:pt>
                <c:pt idx="50">
                  <c:v>133.63817300000002</c:v>
                </c:pt>
                <c:pt idx="51">
                  <c:v>158.01159077028419</c:v>
                </c:pt>
                <c:pt idx="52">
                  <c:v>131.03707499999999</c:v>
                </c:pt>
                <c:pt idx="53">
                  <c:v>60.851399999999998</c:v>
                </c:pt>
                <c:pt idx="54">
                  <c:v>82.625647000000001</c:v>
                </c:pt>
                <c:pt idx="55">
                  <c:v>35.889004</c:v>
                </c:pt>
                <c:pt idx="56">
                  <c:v>57.683177000000001</c:v>
                </c:pt>
                <c:pt idx="57">
                  <c:v>114.835515</c:v>
                </c:pt>
                <c:pt idx="58">
                  <c:v>158.01159077028419</c:v>
                </c:pt>
                <c:pt idx="59">
                  <c:v>158.01159077028419</c:v>
                </c:pt>
                <c:pt idx="60">
                  <c:v>158.01159077028419</c:v>
                </c:pt>
                <c:pt idx="61">
                  <c:v>142.06440754422852</c:v>
                </c:pt>
                <c:pt idx="62">
                  <c:v>142.06440754422852</c:v>
                </c:pt>
                <c:pt idx="63">
                  <c:v>63.665613</c:v>
                </c:pt>
                <c:pt idx="64">
                  <c:v>142.06440754422852</c:v>
                </c:pt>
                <c:pt idx="65">
                  <c:v>106.92597499999999</c:v>
                </c:pt>
                <c:pt idx="66">
                  <c:v>49.506938999999996</c:v>
                </c:pt>
                <c:pt idx="67">
                  <c:v>142.06440754422852</c:v>
                </c:pt>
                <c:pt idx="68">
                  <c:v>115.455065</c:v>
                </c:pt>
                <c:pt idx="69">
                  <c:v>108.09086500000001</c:v>
                </c:pt>
                <c:pt idx="70">
                  <c:v>142.06440754422852</c:v>
                </c:pt>
                <c:pt idx="71">
                  <c:v>142.06440754422852</c:v>
                </c:pt>
                <c:pt idx="72">
                  <c:v>61.266795999999999</c:v>
                </c:pt>
                <c:pt idx="73">
                  <c:v>67.756039999999999</c:v>
                </c:pt>
                <c:pt idx="74">
                  <c:v>142.06440754422852</c:v>
                </c:pt>
                <c:pt idx="75">
                  <c:v>142.06440754422852</c:v>
                </c:pt>
                <c:pt idx="76">
                  <c:v>142.06440754422852</c:v>
                </c:pt>
                <c:pt idx="77">
                  <c:v>114.187898</c:v>
                </c:pt>
                <c:pt idx="78">
                  <c:v>100.416403</c:v>
                </c:pt>
                <c:pt idx="79">
                  <c:v>108.03171299999998</c:v>
                </c:pt>
                <c:pt idx="80">
                  <c:v>48.323577000000007</c:v>
                </c:pt>
                <c:pt idx="81">
                  <c:v>46.978437000000007</c:v>
                </c:pt>
                <c:pt idx="82">
                  <c:v>46.023482999999999</c:v>
                </c:pt>
                <c:pt idx="83">
                  <c:v>142.06440754422852</c:v>
                </c:pt>
                <c:pt idx="84">
                  <c:v>142.06440754422852</c:v>
                </c:pt>
                <c:pt idx="85">
                  <c:v>142.06440754422852</c:v>
                </c:pt>
                <c:pt idx="86">
                  <c:v>142.06440754422852</c:v>
                </c:pt>
                <c:pt idx="87">
                  <c:v>142.06440754422852</c:v>
                </c:pt>
                <c:pt idx="88">
                  <c:v>117.99189100000001</c:v>
                </c:pt>
                <c:pt idx="89">
                  <c:v>72.955702000000002</c:v>
                </c:pt>
                <c:pt idx="90">
                  <c:v>97.517275999999995</c:v>
                </c:pt>
                <c:pt idx="91">
                  <c:v>92.474085000000002</c:v>
                </c:pt>
                <c:pt idx="92">
                  <c:v>46.178159000000001</c:v>
                </c:pt>
                <c:pt idx="93">
                  <c:v>41.050605000000004</c:v>
                </c:pt>
                <c:pt idx="94">
                  <c:v>85.875314000000003</c:v>
                </c:pt>
                <c:pt idx="95">
                  <c:v>117.97239938550773</c:v>
                </c:pt>
                <c:pt idx="96">
                  <c:v>116.340019</c:v>
                </c:pt>
                <c:pt idx="97">
                  <c:v>90.861163000000005</c:v>
                </c:pt>
                <c:pt idx="98">
                  <c:v>117.97239938550773</c:v>
                </c:pt>
                <c:pt idx="99">
                  <c:v>117.97239938550773</c:v>
                </c:pt>
                <c:pt idx="100">
                  <c:v>117.97239938550773</c:v>
                </c:pt>
                <c:pt idx="101">
                  <c:v>86.257854999999992</c:v>
                </c:pt>
                <c:pt idx="102">
                  <c:v>117.97239938550773</c:v>
                </c:pt>
                <c:pt idx="103">
                  <c:v>117.97239938550773</c:v>
                </c:pt>
                <c:pt idx="104">
                  <c:v>117.97239938550773</c:v>
                </c:pt>
                <c:pt idx="105">
                  <c:v>79.483800000000002</c:v>
                </c:pt>
                <c:pt idx="106">
                  <c:v>83.080436000000006</c:v>
                </c:pt>
                <c:pt idx="107">
                  <c:v>113.04704600000001</c:v>
                </c:pt>
                <c:pt idx="108">
                  <c:v>64.599300999999997</c:v>
                </c:pt>
                <c:pt idx="109">
                  <c:v>48.089708999999992</c:v>
                </c:pt>
                <c:pt idx="110">
                  <c:v>56.372277000000004</c:v>
                </c:pt>
                <c:pt idx="111">
                  <c:v>56.804864999999999</c:v>
                </c:pt>
                <c:pt idx="112">
                  <c:v>93.508899999999997</c:v>
                </c:pt>
                <c:pt idx="113">
                  <c:v>117.97239938550773</c:v>
                </c:pt>
                <c:pt idx="114">
                  <c:v>101.87642300000002</c:v>
                </c:pt>
                <c:pt idx="115">
                  <c:v>89.438376000000005</c:v>
                </c:pt>
                <c:pt idx="116">
                  <c:v>82.746963999999991</c:v>
                </c:pt>
                <c:pt idx="117">
                  <c:v>112.994174</c:v>
                </c:pt>
                <c:pt idx="118">
                  <c:v>91.913342999999998</c:v>
                </c:pt>
                <c:pt idx="119">
                  <c:v>63.899398999999995</c:v>
                </c:pt>
                <c:pt idx="120">
                  <c:v>92.003871000000004</c:v>
                </c:pt>
                <c:pt idx="121">
                  <c:v>94.422699999999992</c:v>
                </c:pt>
                <c:pt idx="122">
                  <c:v>90.985427000000001</c:v>
                </c:pt>
                <c:pt idx="123">
                  <c:v>114.17998696517226</c:v>
                </c:pt>
                <c:pt idx="124">
                  <c:v>114.17998696517226</c:v>
                </c:pt>
                <c:pt idx="125">
                  <c:v>102.95733</c:v>
                </c:pt>
                <c:pt idx="126">
                  <c:v>114.17998696517226</c:v>
                </c:pt>
                <c:pt idx="127">
                  <c:v>114.17998696517226</c:v>
                </c:pt>
                <c:pt idx="128">
                  <c:v>114.17998696517226</c:v>
                </c:pt>
                <c:pt idx="129">
                  <c:v>114.17998696517226</c:v>
                </c:pt>
                <c:pt idx="130">
                  <c:v>97.588058000000004</c:v>
                </c:pt>
                <c:pt idx="131">
                  <c:v>114.17998696517226</c:v>
                </c:pt>
                <c:pt idx="132">
                  <c:v>114.17998696517226</c:v>
                </c:pt>
                <c:pt idx="133">
                  <c:v>114.17998696517226</c:v>
                </c:pt>
                <c:pt idx="134">
                  <c:v>114.17998696517226</c:v>
                </c:pt>
                <c:pt idx="135">
                  <c:v>114.17998696517226</c:v>
                </c:pt>
                <c:pt idx="136">
                  <c:v>114.17998696517226</c:v>
                </c:pt>
                <c:pt idx="137">
                  <c:v>114.17998696517226</c:v>
                </c:pt>
                <c:pt idx="138">
                  <c:v>114.17998696517226</c:v>
                </c:pt>
                <c:pt idx="139">
                  <c:v>87.872145999999987</c:v>
                </c:pt>
                <c:pt idx="140">
                  <c:v>76.107672000000008</c:v>
                </c:pt>
                <c:pt idx="141">
                  <c:v>114.17998696517226</c:v>
                </c:pt>
                <c:pt idx="142">
                  <c:v>114.17998696517226</c:v>
                </c:pt>
                <c:pt idx="143">
                  <c:v>79.823964000000004</c:v>
                </c:pt>
                <c:pt idx="144">
                  <c:v>66.864460000000008</c:v>
                </c:pt>
                <c:pt idx="145">
                  <c:v>109.64598699999999</c:v>
                </c:pt>
                <c:pt idx="146">
                  <c:v>75.156424999999999</c:v>
                </c:pt>
                <c:pt idx="147">
                  <c:v>65.888677999999999</c:v>
                </c:pt>
                <c:pt idx="148">
                  <c:v>101.846949</c:v>
                </c:pt>
                <c:pt idx="149">
                  <c:v>114.17998696517226</c:v>
                </c:pt>
                <c:pt idx="150">
                  <c:v>114.17998696517226</c:v>
                </c:pt>
                <c:pt idx="151">
                  <c:v>114.17998696517226</c:v>
                </c:pt>
                <c:pt idx="152">
                  <c:v>56.701622999999998</c:v>
                </c:pt>
                <c:pt idx="153">
                  <c:v>113.29447683495674</c:v>
                </c:pt>
                <c:pt idx="154">
                  <c:v>113.29447683495674</c:v>
                </c:pt>
                <c:pt idx="155">
                  <c:v>113.29447683495674</c:v>
                </c:pt>
                <c:pt idx="156">
                  <c:v>113.29447683495674</c:v>
                </c:pt>
                <c:pt idx="157">
                  <c:v>64.102328999999997</c:v>
                </c:pt>
                <c:pt idx="158">
                  <c:v>105.30098</c:v>
                </c:pt>
                <c:pt idx="159">
                  <c:v>104.45495299999999</c:v>
                </c:pt>
                <c:pt idx="160">
                  <c:v>92.983648000000002</c:v>
                </c:pt>
                <c:pt idx="161">
                  <c:v>81.690436000000005</c:v>
                </c:pt>
                <c:pt idx="162">
                  <c:v>113.29447683495674</c:v>
                </c:pt>
                <c:pt idx="163">
                  <c:v>113.29447683495674</c:v>
                </c:pt>
                <c:pt idx="164">
                  <c:v>97.815604999999991</c:v>
                </c:pt>
                <c:pt idx="165">
                  <c:v>33.690694999999998</c:v>
                </c:pt>
                <c:pt idx="166">
                  <c:v>61.211841</c:v>
                </c:pt>
                <c:pt idx="167">
                  <c:v>113.29447683495674</c:v>
                </c:pt>
                <c:pt idx="168">
                  <c:v>113.29447683495674</c:v>
                </c:pt>
                <c:pt idx="169">
                  <c:v>109.63229399999999</c:v>
                </c:pt>
                <c:pt idx="170">
                  <c:v>85.017240999999999</c:v>
                </c:pt>
                <c:pt idx="171">
                  <c:v>113.29447683495674</c:v>
                </c:pt>
                <c:pt idx="172">
                  <c:v>113.29447683495674</c:v>
                </c:pt>
                <c:pt idx="173">
                  <c:v>113.29447683495674</c:v>
                </c:pt>
                <c:pt idx="174">
                  <c:v>75.847902000000005</c:v>
                </c:pt>
                <c:pt idx="175">
                  <c:v>113.29447683495674</c:v>
                </c:pt>
                <c:pt idx="176">
                  <c:v>101.038827</c:v>
                </c:pt>
                <c:pt idx="177">
                  <c:v>70.959075999999996</c:v>
                </c:pt>
                <c:pt idx="178">
                  <c:v>51.794538000000003</c:v>
                </c:pt>
                <c:pt idx="179">
                  <c:v>66.208909000000006</c:v>
                </c:pt>
                <c:pt idx="180">
                  <c:v>113.29447683495674</c:v>
                </c:pt>
                <c:pt idx="181">
                  <c:v>113.29447683495674</c:v>
                </c:pt>
                <c:pt idx="182">
                  <c:v>113.29447683495674</c:v>
                </c:pt>
                <c:pt idx="183">
                  <c:v>93.685998999999995</c:v>
                </c:pt>
                <c:pt idx="184">
                  <c:v>59.806457999999999</c:v>
                </c:pt>
                <c:pt idx="185">
                  <c:v>107.49652173650942</c:v>
                </c:pt>
                <c:pt idx="186">
                  <c:v>71.609544999999997</c:v>
                </c:pt>
                <c:pt idx="187">
                  <c:v>95.208067</c:v>
                </c:pt>
                <c:pt idx="188">
                  <c:v>107.49652173650942</c:v>
                </c:pt>
                <c:pt idx="189">
                  <c:v>107.49652173650942</c:v>
                </c:pt>
                <c:pt idx="190">
                  <c:v>107.49652173650942</c:v>
                </c:pt>
                <c:pt idx="191">
                  <c:v>107.49652173650942</c:v>
                </c:pt>
                <c:pt idx="192">
                  <c:v>76.414304000000001</c:v>
                </c:pt>
                <c:pt idx="193">
                  <c:v>97.360327999999996</c:v>
                </c:pt>
                <c:pt idx="194">
                  <c:v>84.595854000000003</c:v>
                </c:pt>
                <c:pt idx="195">
                  <c:v>95.812807000000006</c:v>
                </c:pt>
                <c:pt idx="196">
                  <c:v>107.49652173650942</c:v>
                </c:pt>
                <c:pt idx="197">
                  <c:v>107.49652173650942</c:v>
                </c:pt>
                <c:pt idx="198">
                  <c:v>61.669970999999997</c:v>
                </c:pt>
                <c:pt idx="199">
                  <c:v>47.954214</c:v>
                </c:pt>
                <c:pt idx="200">
                  <c:v>107.49652173650942</c:v>
                </c:pt>
                <c:pt idx="201">
                  <c:v>107.49652173650942</c:v>
                </c:pt>
                <c:pt idx="202">
                  <c:v>107.49652173650942</c:v>
                </c:pt>
                <c:pt idx="203">
                  <c:v>71.398513000000008</c:v>
                </c:pt>
                <c:pt idx="204">
                  <c:v>43.953246</c:v>
                </c:pt>
                <c:pt idx="205">
                  <c:v>42.289270999999999</c:v>
                </c:pt>
                <c:pt idx="206">
                  <c:v>107.49652173650942</c:v>
                </c:pt>
                <c:pt idx="207">
                  <c:v>107.49652173650942</c:v>
                </c:pt>
                <c:pt idx="208">
                  <c:v>107.49652173650942</c:v>
                </c:pt>
                <c:pt idx="209">
                  <c:v>107.49652173650942</c:v>
                </c:pt>
                <c:pt idx="210">
                  <c:v>107.49652173650942</c:v>
                </c:pt>
                <c:pt idx="211">
                  <c:v>107.49652173650942</c:v>
                </c:pt>
                <c:pt idx="212">
                  <c:v>53.063534999999995</c:v>
                </c:pt>
                <c:pt idx="213">
                  <c:v>62.516165999999998</c:v>
                </c:pt>
                <c:pt idx="214">
                  <c:v>127.75044840299337</c:v>
                </c:pt>
                <c:pt idx="215">
                  <c:v>127.75044840299337</c:v>
                </c:pt>
                <c:pt idx="216">
                  <c:v>127.75044840299337</c:v>
                </c:pt>
                <c:pt idx="217">
                  <c:v>127.75044840299337</c:v>
                </c:pt>
                <c:pt idx="218">
                  <c:v>127.75044840299337</c:v>
                </c:pt>
                <c:pt idx="219">
                  <c:v>127.75044840299337</c:v>
                </c:pt>
                <c:pt idx="220">
                  <c:v>106.33266</c:v>
                </c:pt>
                <c:pt idx="221">
                  <c:v>60.809464999999996</c:v>
                </c:pt>
                <c:pt idx="222">
                  <c:v>47.700455999999996</c:v>
                </c:pt>
                <c:pt idx="223">
                  <c:v>127.75044840299337</c:v>
                </c:pt>
                <c:pt idx="224">
                  <c:v>127.75044840299337</c:v>
                </c:pt>
                <c:pt idx="225">
                  <c:v>127.75044840299337</c:v>
                </c:pt>
                <c:pt idx="226">
                  <c:v>127.75044840299337</c:v>
                </c:pt>
                <c:pt idx="227">
                  <c:v>127.75044840299337</c:v>
                </c:pt>
                <c:pt idx="228">
                  <c:v>127.75044840299337</c:v>
                </c:pt>
                <c:pt idx="229">
                  <c:v>110.112658</c:v>
                </c:pt>
                <c:pt idx="230">
                  <c:v>50.603332999999999</c:v>
                </c:pt>
                <c:pt idx="231">
                  <c:v>61.568391000000005</c:v>
                </c:pt>
                <c:pt idx="232">
                  <c:v>127.75044840299337</c:v>
                </c:pt>
                <c:pt idx="233">
                  <c:v>127.75044840299337</c:v>
                </c:pt>
                <c:pt idx="234">
                  <c:v>127.75044840299337</c:v>
                </c:pt>
                <c:pt idx="235">
                  <c:v>127.75044840299337</c:v>
                </c:pt>
                <c:pt idx="236">
                  <c:v>127.75044840299337</c:v>
                </c:pt>
                <c:pt idx="237">
                  <c:v>127.75044840299337</c:v>
                </c:pt>
                <c:pt idx="238">
                  <c:v>127.75044840299337</c:v>
                </c:pt>
                <c:pt idx="239">
                  <c:v>127.75044840299337</c:v>
                </c:pt>
                <c:pt idx="240">
                  <c:v>127.75044840299337</c:v>
                </c:pt>
                <c:pt idx="241">
                  <c:v>117.49772900000001</c:v>
                </c:pt>
                <c:pt idx="242">
                  <c:v>58.620100999999998</c:v>
                </c:pt>
                <c:pt idx="243">
                  <c:v>87.59764100000001</c:v>
                </c:pt>
                <c:pt idx="244">
                  <c:v>123.97042500000001</c:v>
                </c:pt>
                <c:pt idx="245">
                  <c:v>125.23935300000001</c:v>
                </c:pt>
                <c:pt idx="246">
                  <c:v>85.920673000000008</c:v>
                </c:pt>
                <c:pt idx="247">
                  <c:v>177.46015718667803</c:v>
                </c:pt>
                <c:pt idx="248">
                  <c:v>177.46015718667803</c:v>
                </c:pt>
                <c:pt idx="249">
                  <c:v>177.46015718667803</c:v>
                </c:pt>
                <c:pt idx="250">
                  <c:v>177.46015718667803</c:v>
                </c:pt>
                <c:pt idx="251">
                  <c:v>177.46015718667803</c:v>
                </c:pt>
                <c:pt idx="252">
                  <c:v>156.800454</c:v>
                </c:pt>
                <c:pt idx="253">
                  <c:v>60.645159</c:v>
                </c:pt>
                <c:pt idx="254">
                  <c:v>35.971010999999997</c:v>
                </c:pt>
                <c:pt idx="255">
                  <c:v>140.179191</c:v>
                </c:pt>
                <c:pt idx="256">
                  <c:v>97.544676999999993</c:v>
                </c:pt>
                <c:pt idx="257">
                  <c:v>79.493798999999996</c:v>
                </c:pt>
                <c:pt idx="258">
                  <c:v>134.23853400000002</c:v>
                </c:pt>
                <c:pt idx="259">
                  <c:v>177.46015718667803</c:v>
                </c:pt>
                <c:pt idx="260">
                  <c:v>105.925865</c:v>
                </c:pt>
                <c:pt idx="261">
                  <c:v>58.954802999999998</c:v>
                </c:pt>
                <c:pt idx="262">
                  <c:v>90.291903000000005</c:v>
                </c:pt>
                <c:pt idx="263">
                  <c:v>177.46015718667803</c:v>
                </c:pt>
                <c:pt idx="264">
                  <c:v>177.46015718667803</c:v>
                </c:pt>
                <c:pt idx="265">
                  <c:v>115.55608599999999</c:v>
                </c:pt>
                <c:pt idx="266">
                  <c:v>56.336182999999998</c:v>
                </c:pt>
                <c:pt idx="267">
                  <c:v>46.552162000000003</c:v>
                </c:pt>
                <c:pt idx="268">
                  <c:v>100.392511</c:v>
                </c:pt>
                <c:pt idx="269">
                  <c:v>121.453129</c:v>
                </c:pt>
                <c:pt idx="270">
                  <c:v>177.46015718667803</c:v>
                </c:pt>
                <c:pt idx="271">
                  <c:v>155.23078099999998</c:v>
                </c:pt>
                <c:pt idx="272">
                  <c:v>70.368157999999994</c:v>
                </c:pt>
                <c:pt idx="273">
                  <c:v>52.875363</c:v>
                </c:pt>
                <c:pt idx="274">
                  <c:v>86.030285000000006</c:v>
                </c:pt>
                <c:pt idx="275">
                  <c:v>166.5866173727081</c:v>
                </c:pt>
                <c:pt idx="276">
                  <c:v>166.5866173727081</c:v>
                </c:pt>
                <c:pt idx="277">
                  <c:v>166.5866173727081</c:v>
                </c:pt>
                <c:pt idx="278">
                  <c:v>166.5866173727081</c:v>
                </c:pt>
                <c:pt idx="279">
                  <c:v>166.5866173727081</c:v>
                </c:pt>
                <c:pt idx="280">
                  <c:v>166.5866173727081</c:v>
                </c:pt>
                <c:pt idx="281">
                  <c:v>166.5866173727081</c:v>
                </c:pt>
                <c:pt idx="282">
                  <c:v>166.5866173727081</c:v>
                </c:pt>
                <c:pt idx="283">
                  <c:v>166.5866173727081</c:v>
                </c:pt>
                <c:pt idx="284">
                  <c:v>166.5866173727081</c:v>
                </c:pt>
                <c:pt idx="285">
                  <c:v>166.5866173727081</c:v>
                </c:pt>
                <c:pt idx="286">
                  <c:v>166.5866173727081</c:v>
                </c:pt>
                <c:pt idx="287">
                  <c:v>166.5866173727081</c:v>
                </c:pt>
                <c:pt idx="288">
                  <c:v>166.5866173727081</c:v>
                </c:pt>
                <c:pt idx="289">
                  <c:v>166.5866173727081</c:v>
                </c:pt>
                <c:pt idx="290">
                  <c:v>160.943062</c:v>
                </c:pt>
                <c:pt idx="291">
                  <c:v>61.788949000000002</c:v>
                </c:pt>
                <c:pt idx="292">
                  <c:v>123.33253199999999</c:v>
                </c:pt>
                <c:pt idx="293">
                  <c:v>135.376823</c:v>
                </c:pt>
                <c:pt idx="294">
                  <c:v>129.84132100000002</c:v>
                </c:pt>
                <c:pt idx="295">
                  <c:v>155.97537800000003</c:v>
                </c:pt>
                <c:pt idx="296">
                  <c:v>132.75632100000001</c:v>
                </c:pt>
                <c:pt idx="297">
                  <c:v>141.42384899999999</c:v>
                </c:pt>
                <c:pt idx="298">
                  <c:v>132.186509</c:v>
                </c:pt>
                <c:pt idx="299">
                  <c:v>166.5866173727081</c:v>
                </c:pt>
                <c:pt idx="300">
                  <c:v>166.5866173727081</c:v>
                </c:pt>
                <c:pt idx="301">
                  <c:v>166.5866173727081</c:v>
                </c:pt>
                <c:pt idx="302">
                  <c:v>166.5866173727081</c:v>
                </c:pt>
                <c:pt idx="303">
                  <c:v>166.5866173727081</c:v>
                </c:pt>
                <c:pt idx="304">
                  <c:v>166.5866173727081</c:v>
                </c:pt>
                <c:pt idx="305">
                  <c:v>166.5866173727081</c:v>
                </c:pt>
                <c:pt idx="306">
                  <c:v>198.64423500941257</c:v>
                </c:pt>
                <c:pt idx="307">
                  <c:v>198.64423500941257</c:v>
                </c:pt>
                <c:pt idx="308">
                  <c:v>198.64423500941257</c:v>
                </c:pt>
                <c:pt idx="309">
                  <c:v>127.860821</c:v>
                </c:pt>
                <c:pt idx="310">
                  <c:v>68.805585000000008</c:v>
                </c:pt>
                <c:pt idx="311">
                  <c:v>67.356628999999998</c:v>
                </c:pt>
                <c:pt idx="312">
                  <c:v>98.967337000000001</c:v>
                </c:pt>
                <c:pt idx="313">
                  <c:v>198.64423500941257</c:v>
                </c:pt>
                <c:pt idx="314">
                  <c:v>198.64423500941257</c:v>
                </c:pt>
                <c:pt idx="315">
                  <c:v>198.64423500941257</c:v>
                </c:pt>
                <c:pt idx="316">
                  <c:v>198.64423500941257</c:v>
                </c:pt>
                <c:pt idx="317">
                  <c:v>164.19206199999999</c:v>
                </c:pt>
                <c:pt idx="318">
                  <c:v>169.91885400000001</c:v>
                </c:pt>
                <c:pt idx="319">
                  <c:v>198.64423500941257</c:v>
                </c:pt>
                <c:pt idx="320">
                  <c:v>198.64423500941257</c:v>
                </c:pt>
                <c:pt idx="321">
                  <c:v>170.17439200000001</c:v>
                </c:pt>
                <c:pt idx="322">
                  <c:v>154.812986</c:v>
                </c:pt>
                <c:pt idx="323">
                  <c:v>56.201706999999999</c:v>
                </c:pt>
                <c:pt idx="324">
                  <c:v>143.37632399999998</c:v>
                </c:pt>
                <c:pt idx="325">
                  <c:v>198.64423500941257</c:v>
                </c:pt>
                <c:pt idx="326">
                  <c:v>198.64423500941257</c:v>
                </c:pt>
                <c:pt idx="327">
                  <c:v>198.64423500941257</c:v>
                </c:pt>
                <c:pt idx="328">
                  <c:v>198.64423500941257</c:v>
                </c:pt>
                <c:pt idx="329">
                  <c:v>198.64423500941257</c:v>
                </c:pt>
                <c:pt idx="330">
                  <c:v>198.64423500941257</c:v>
                </c:pt>
                <c:pt idx="331">
                  <c:v>151.45860099999999</c:v>
                </c:pt>
                <c:pt idx="332">
                  <c:v>198.64423500941257</c:v>
                </c:pt>
                <c:pt idx="333">
                  <c:v>198.64423500941257</c:v>
                </c:pt>
                <c:pt idx="334">
                  <c:v>198.64423500941257</c:v>
                </c:pt>
                <c:pt idx="335">
                  <c:v>198.64423500941257</c:v>
                </c:pt>
                <c:pt idx="336">
                  <c:v>198.64423500941257</c:v>
                </c:pt>
                <c:pt idx="337">
                  <c:v>212.26500319025536</c:v>
                </c:pt>
                <c:pt idx="338">
                  <c:v>212.26500319025536</c:v>
                </c:pt>
                <c:pt idx="339">
                  <c:v>212.26500319025536</c:v>
                </c:pt>
                <c:pt idx="340">
                  <c:v>107.99668399999999</c:v>
                </c:pt>
                <c:pt idx="341">
                  <c:v>168.33883900000001</c:v>
                </c:pt>
                <c:pt idx="342">
                  <c:v>198.88794399999998</c:v>
                </c:pt>
                <c:pt idx="343">
                  <c:v>212.26500319025536</c:v>
                </c:pt>
                <c:pt idx="344">
                  <c:v>212.26500319025536</c:v>
                </c:pt>
                <c:pt idx="345">
                  <c:v>212.26500319025536</c:v>
                </c:pt>
                <c:pt idx="346">
                  <c:v>212.26500319025536</c:v>
                </c:pt>
                <c:pt idx="347">
                  <c:v>194.18132800000001</c:v>
                </c:pt>
                <c:pt idx="348">
                  <c:v>212.26500319025536</c:v>
                </c:pt>
                <c:pt idx="349">
                  <c:v>188.16261700000001</c:v>
                </c:pt>
                <c:pt idx="350">
                  <c:v>166.06836999999999</c:v>
                </c:pt>
                <c:pt idx="351">
                  <c:v>212.26500319025536</c:v>
                </c:pt>
                <c:pt idx="352">
                  <c:v>193.83933199999998</c:v>
                </c:pt>
                <c:pt idx="353">
                  <c:v>150.37410999999997</c:v>
                </c:pt>
                <c:pt idx="354">
                  <c:v>206.47162599999999</c:v>
                </c:pt>
                <c:pt idx="355">
                  <c:v>212.26500319025536</c:v>
                </c:pt>
                <c:pt idx="356">
                  <c:v>212.26500319025536</c:v>
                </c:pt>
                <c:pt idx="357">
                  <c:v>212.26500319025536</c:v>
                </c:pt>
                <c:pt idx="358">
                  <c:v>175.39511199999998</c:v>
                </c:pt>
                <c:pt idx="359">
                  <c:v>163.80344099999999</c:v>
                </c:pt>
                <c:pt idx="360">
                  <c:v>212.26500319025536</c:v>
                </c:pt>
                <c:pt idx="361">
                  <c:v>138.172752</c:v>
                </c:pt>
                <c:pt idx="362">
                  <c:v>142.19862899999998</c:v>
                </c:pt>
                <c:pt idx="363">
                  <c:v>208.036799</c:v>
                </c:pt>
                <c:pt idx="364">
                  <c:v>212.26500319025536</c:v>
                </c:pt>
                <c:pt idx="365">
                  <c:v>201.77920729073509</c:v>
                </c:pt>
                <c:pt idx="366">
                  <c:v>116.65385400000001</c:v>
                </c:pt>
                <c:pt idx="367">
                  <c:v>59.232270999999997</c:v>
                </c:pt>
                <c:pt idx="368">
                  <c:v>85.570308000000011</c:v>
                </c:pt>
                <c:pt idx="369">
                  <c:v>146.75372700000003</c:v>
                </c:pt>
                <c:pt idx="370">
                  <c:v>136.78007300000002</c:v>
                </c:pt>
                <c:pt idx="371">
                  <c:v>69.515366999999998</c:v>
                </c:pt>
                <c:pt idx="372">
                  <c:v>162.12093000000002</c:v>
                </c:pt>
                <c:pt idx="373">
                  <c:v>139.326222</c:v>
                </c:pt>
                <c:pt idx="374">
                  <c:v>117.513074</c:v>
                </c:pt>
                <c:pt idx="375">
                  <c:v>201.77920729073509</c:v>
                </c:pt>
                <c:pt idx="376">
                  <c:v>177.231179</c:v>
                </c:pt>
                <c:pt idx="377">
                  <c:v>142.90757399999998</c:v>
                </c:pt>
                <c:pt idx="378">
                  <c:v>198.943704</c:v>
                </c:pt>
                <c:pt idx="379">
                  <c:v>201.77920729073509</c:v>
                </c:pt>
                <c:pt idx="380">
                  <c:v>201.77920729073509</c:v>
                </c:pt>
                <c:pt idx="381">
                  <c:v>201.77920729073509</c:v>
                </c:pt>
                <c:pt idx="382">
                  <c:v>201.77920729073509</c:v>
                </c:pt>
                <c:pt idx="383">
                  <c:v>201.77920729073509</c:v>
                </c:pt>
                <c:pt idx="384">
                  <c:v>201.77920729073509</c:v>
                </c:pt>
                <c:pt idx="385">
                  <c:v>201.77920729073509</c:v>
                </c:pt>
                <c:pt idx="386">
                  <c:v>201.77920729073509</c:v>
                </c:pt>
                <c:pt idx="387">
                  <c:v>68.060378999999998</c:v>
                </c:pt>
                <c:pt idx="388">
                  <c:v>23.369278999999999</c:v>
                </c:pt>
                <c:pt idx="389">
                  <c:v>46.384968999999998</c:v>
                </c:pt>
                <c:pt idx="390">
                  <c:v>101.291679</c:v>
                </c:pt>
                <c:pt idx="391">
                  <c:v>138.583291</c:v>
                </c:pt>
                <c:pt idx="392">
                  <c:v>125.497924</c:v>
                </c:pt>
                <c:pt idx="393">
                  <c:v>201.77920729073509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43.089053777033904</c:v>
                </c:pt>
                <c:pt idx="1">
                  <c:v>76.295676159032041</c:v>
                </c:pt>
                <c:pt idx="2">
                  <c:v>77.920638835033913</c:v>
                </c:pt>
                <c:pt idx="3">
                  <c:v>163.12887390284129</c:v>
                </c:pt>
                <c:pt idx="4">
                  <c:v>152.81411382284315</c:v>
                </c:pt>
                <c:pt idx="5">
                  <c:v>160.14479100883943</c:v>
                </c:pt>
                <c:pt idx="6">
                  <c:v>163.22296524284315</c:v>
                </c:pt>
                <c:pt idx="7">
                  <c:v>160.12943846084127</c:v>
                </c:pt>
                <c:pt idx="8">
                  <c:v>179.01470221883943</c:v>
                </c:pt>
                <c:pt idx="9">
                  <c:v>190.60060200084314</c:v>
                </c:pt>
                <c:pt idx="10">
                  <c:v>136.76907381660985</c:v>
                </c:pt>
                <c:pt idx="11">
                  <c:v>137.12385428860986</c:v>
                </c:pt>
                <c:pt idx="12">
                  <c:v>118.63028563660987</c:v>
                </c:pt>
                <c:pt idx="13">
                  <c:v>117.33973645660801</c:v>
                </c:pt>
                <c:pt idx="14">
                  <c:v>86.382601016609868</c:v>
                </c:pt>
                <c:pt idx="15">
                  <c:v>108.88036128660987</c:v>
                </c:pt>
                <c:pt idx="16">
                  <c:v>108.89850297060801</c:v>
                </c:pt>
                <c:pt idx="17">
                  <c:v>170.40660099034406</c:v>
                </c:pt>
                <c:pt idx="18">
                  <c:v>160.17484692434593</c:v>
                </c:pt>
                <c:pt idx="19">
                  <c:v>155.57306636034221</c:v>
                </c:pt>
                <c:pt idx="20">
                  <c:v>145.07205793034407</c:v>
                </c:pt>
                <c:pt idx="21">
                  <c:v>137.99372855034406</c:v>
                </c:pt>
                <c:pt idx="22">
                  <c:v>145.85267361034593</c:v>
                </c:pt>
                <c:pt idx="23">
                  <c:v>140.2874974703422</c:v>
                </c:pt>
                <c:pt idx="24">
                  <c:v>113.20283432969643</c:v>
                </c:pt>
                <c:pt idx="25">
                  <c:v>71.562210169694566</c:v>
                </c:pt>
                <c:pt idx="26">
                  <c:v>92.642420263694575</c:v>
                </c:pt>
                <c:pt idx="27">
                  <c:v>92.021637359692704</c:v>
                </c:pt>
                <c:pt idx="28">
                  <c:v>39.365558359696429</c:v>
                </c:pt>
                <c:pt idx="29">
                  <c:v>46.343677759694572</c:v>
                </c:pt>
                <c:pt idx="30">
                  <c:v>51.619227719692702</c:v>
                </c:pt>
                <c:pt idx="31">
                  <c:v>134.43591379593533</c:v>
                </c:pt>
                <c:pt idx="32">
                  <c:v>122.05735215993349</c:v>
                </c:pt>
                <c:pt idx="33">
                  <c:v>126.29484715593162</c:v>
                </c:pt>
                <c:pt idx="34">
                  <c:v>94.525219413935346</c:v>
                </c:pt>
                <c:pt idx="35">
                  <c:v>96.559776115933488</c:v>
                </c:pt>
                <c:pt idx="36">
                  <c:v>126.36110485393534</c:v>
                </c:pt>
                <c:pt idx="37">
                  <c:v>128.91667983592976</c:v>
                </c:pt>
                <c:pt idx="38">
                  <c:v>113.35165236710225</c:v>
                </c:pt>
                <c:pt idx="39">
                  <c:v>102.38113543509851</c:v>
                </c:pt>
                <c:pt idx="40">
                  <c:v>100.03533286510039</c:v>
                </c:pt>
                <c:pt idx="41">
                  <c:v>104.58458007910039</c:v>
                </c:pt>
                <c:pt idx="42">
                  <c:v>94.168038721100402</c:v>
                </c:pt>
                <c:pt idx="43">
                  <c:v>102.60172864509853</c:v>
                </c:pt>
                <c:pt idx="44">
                  <c:v>114.42973903509852</c:v>
                </c:pt>
                <c:pt idx="45">
                  <c:v>158.32198736191989</c:v>
                </c:pt>
                <c:pt idx="46">
                  <c:v>162.43276678391243</c:v>
                </c:pt>
                <c:pt idx="47">
                  <c:v>181.26775802191429</c:v>
                </c:pt>
                <c:pt idx="48">
                  <c:v>189.88115476991427</c:v>
                </c:pt>
                <c:pt idx="49">
                  <c:v>186.66600200191618</c:v>
                </c:pt>
                <c:pt idx="50">
                  <c:v>187.65970934591431</c:v>
                </c:pt>
                <c:pt idx="51">
                  <c:v>201.55266688591428</c:v>
                </c:pt>
                <c:pt idx="52">
                  <c:v>163.19481821840066</c:v>
                </c:pt>
                <c:pt idx="53">
                  <c:v>191.04865904440436</c:v>
                </c:pt>
                <c:pt idx="54">
                  <c:v>187.51107319040253</c:v>
                </c:pt>
                <c:pt idx="55">
                  <c:v>176.56257970840252</c:v>
                </c:pt>
                <c:pt idx="56">
                  <c:v>173.57737531640254</c:v>
                </c:pt>
                <c:pt idx="57">
                  <c:v>187.62475435040437</c:v>
                </c:pt>
                <c:pt idx="58">
                  <c:v>175.39427942040251</c:v>
                </c:pt>
                <c:pt idx="59">
                  <c:v>179.70485772770667</c:v>
                </c:pt>
                <c:pt idx="60">
                  <c:v>159.48513681571038</c:v>
                </c:pt>
                <c:pt idx="61">
                  <c:v>141.94816999370849</c:v>
                </c:pt>
                <c:pt idx="62">
                  <c:v>162.46535110770481</c:v>
                </c:pt>
                <c:pt idx="63">
                  <c:v>156.23545411371038</c:v>
                </c:pt>
                <c:pt idx="64">
                  <c:v>150.44913839170664</c:v>
                </c:pt>
                <c:pt idx="65">
                  <c:v>195.06156033570662</c:v>
                </c:pt>
                <c:pt idx="66">
                  <c:v>136.13466181453498</c:v>
                </c:pt>
                <c:pt idx="67">
                  <c:v>121.66533091053311</c:v>
                </c:pt>
                <c:pt idx="68">
                  <c:v>112.50639819453124</c:v>
                </c:pt>
                <c:pt idx="69">
                  <c:v>99.365654848533111</c:v>
                </c:pt>
                <c:pt idx="70">
                  <c:v>88.677191668533112</c:v>
                </c:pt>
                <c:pt idx="71">
                  <c:v>98.195352774531244</c:v>
                </c:pt>
                <c:pt idx="72">
                  <c:v>143.85513723853498</c:v>
                </c:pt>
                <c:pt idx="73">
                  <c:v>150.47310586795314</c:v>
                </c:pt>
                <c:pt idx="74">
                  <c:v>121.34618743595499</c:v>
                </c:pt>
                <c:pt idx="75">
                  <c:v>119.96253918595498</c:v>
                </c:pt>
                <c:pt idx="76">
                  <c:v>107.1906331039587</c:v>
                </c:pt>
                <c:pt idx="77">
                  <c:v>98.171626367951262</c:v>
                </c:pt>
                <c:pt idx="78">
                  <c:v>107.03113906795684</c:v>
                </c:pt>
                <c:pt idx="79">
                  <c:v>96.256102315954976</c:v>
                </c:pt>
                <c:pt idx="80">
                  <c:v>88.721294792280588</c:v>
                </c:pt>
                <c:pt idx="81">
                  <c:v>99.719565528282459</c:v>
                </c:pt>
                <c:pt idx="82">
                  <c:v>111.01355162428432</c:v>
                </c:pt>
                <c:pt idx="83">
                  <c:v>75.858285652276876</c:v>
                </c:pt>
                <c:pt idx="84">
                  <c:v>73.456912940284326</c:v>
                </c:pt>
                <c:pt idx="85">
                  <c:v>79.662121048282458</c:v>
                </c:pt>
                <c:pt idx="86">
                  <c:v>71.427584928278719</c:v>
                </c:pt>
                <c:pt idx="87">
                  <c:v>56.859114135005527</c:v>
                </c:pt>
                <c:pt idx="88">
                  <c:v>68.147483055005523</c:v>
                </c:pt>
                <c:pt idx="89">
                  <c:v>87.473910175001805</c:v>
                </c:pt>
                <c:pt idx="90">
                  <c:v>66.001470555003664</c:v>
                </c:pt>
                <c:pt idx="91">
                  <c:v>60.018647887001791</c:v>
                </c:pt>
                <c:pt idx="92">
                  <c:v>92.392634975007383</c:v>
                </c:pt>
                <c:pt idx="93">
                  <c:v>98.263208839005515</c:v>
                </c:pt>
                <c:pt idx="94">
                  <c:v>61.908029875254741</c:v>
                </c:pt>
                <c:pt idx="95">
                  <c:v>55.476286055258463</c:v>
                </c:pt>
                <c:pt idx="96">
                  <c:v>55.858537679258475</c:v>
                </c:pt>
                <c:pt idx="97">
                  <c:v>38.13335816725661</c:v>
                </c:pt>
                <c:pt idx="98">
                  <c:v>32.866079795254741</c:v>
                </c:pt>
                <c:pt idx="99">
                  <c:v>34.729077193256607</c:v>
                </c:pt>
                <c:pt idx="100">
                  <c:v>44.666383163258459</c:v>
                </c:pt>
                <c:pt idx="101">
                  <c:v>71.327518093906775</c:v>
                </c:pt>
                <c:pt idx="102">
                  <c:v>55.400414491908649</c:v>
                </c:pt>
                <c:pt idx="103">
                  <c:v>61.931866781908639</c:v>
                </c:pt>
                <c:pt idx="104">
                  <c:v>56.841922815908639</c:v>
                </c:pt>
                <c:pt idx="105">
                  <c:v>53.123395763908647</c:v>
                </c:pt>
                <c:pt idx="106">
                  <c:v>65.94884288390864</c:v>
                </c:pt>
                <c:pt idx="107">
                  <c:v>68.067702799908645</c:v>
                </c:pt>
                <c:pt idx="108">
                  <c:v>57.910814474405051</c:v>
                </c:pt>
                <c:pt idx="109">
                  <c:v>51.144148274410632</c:v>
                </c:pt>
                <c:pt idx="110">
                  <c:v>48.946294670403176</c:v>
                </c:pt>
                <c:pt idx="111">
                  <c:v>32.108128590408768</c:v>
                </c:pt>
                <c:pt idx="112">
                  <c:v>26.653028390408771</c:v>
                </c:pt>
                <c:pt idx="113">
                  <c:v>45.378438656406914</c:v>
                </c:pt>
                <c:pt idx="114">
                  <c:v>63.077070162406905</c:v>
                </c:pt>
                <c:pt idx="115">
                  <c:v>38.71125494258235</c:v>
                </c:pt>
                <c:pt idx="116">
                  <c:v>49.307414966587949</c:v>
                </c:pt>
                <c:pt idx="117">
                  <c:v>49.329893556584224</c:v>
                </c:pt>
                <c:pt idx="118">
                  <c:v>34.305100310582361</c:v>
                </c:pt>
                <c:pt idx="119">
                  <c:v>30.354632186584226</c:v>
                </c:pt>
                <c:pt idx="120">
                  <c:v>45.564051554586086</c:v>
                </c:pt>
                <c:pt idx="121">
                  <c:v>58.461929558580493</c:v>
                </c:pt>
                <c:pt idx="122">
                  <c:v>51.953593749485343</c:v>
                </c:pt>
                <c:pt idx="123">
                  <c:v>37.133997257485348</c:v>
                </c:pt>
                <c:pt idx="124">
                  <c:v>14.067953667485344</c:v>
                </c:pt>
                <c:pt idx="125">
                  <c:v>8.3993448134853459</c:v>
                </c:pt>
                <c:pt idx="126">
                  <c:v>8.0026346394834835</c:v>
                </c:pt>
                <c:pt idx="127">
                  <c:v>17.792926753485343</c:v>
                </c:pt>
                <c:pt idx="128">
                  <c:v>25.095772113481615</c:v>
                </c:pt>
                <c:pt idx="129">
                  <c:v>31.865577616026794</c:v>
                </c:pt>
                <c:pt idx="130">
                  <c:v>27.083817738023061</c:v>
                </c:pt>
                <c:pt idx="131">
                  <c:v>21.24286337802679</c:v>
                </c:pt>
                <c:pt idx="132">
                  <c:v>17.794131728021203</c:v>
                </c:pt>
                <c:pt idx="133">
                  <c:v>8.9577735980249269</c:v>
                </c:pt>
                <c:pt idx="134">
                  <c:v>23.026893096023066</c:v>
                </c:pt>
                <c:pt idx="135">
                  <c:v>22.196224064024928</c:v>
                </c:pt>
                <c:pt idx="136">
                  <c:v>21.588402229732054</c:v>
                </c:pt>
                <c:pt idx="137">
                  <c:v>22.243207679732063</c:v>
                </c:pt>
                <c:pt idx="138">
                  <c:v>24.388075185732056</c:v>
                </c:pt>
                <c:pt idx="139">
                  <c:v>19.526119393733918</c:v>
                </c:pt>
                <c:pt idx="140">
                  <c:v>12.476840775733923</c:v>
                </c:pt>
                <c:pt idx="141">
                  <c:v>27.046124703730193</c:v>
                </c:pt>
                <c:pt idx="142">
                  <c:v>19.319776099733922</c:v>
                </c:pt>
                <c:pt idx="143">
                  <c:v>13.508751751972312</c:v>
                </c:pt>
                <c:pt idx="144">
                  <c:v>17.090312539972313</c:v>
                </c:pt>
                <c:pt idx="145">
                  <c:v>13.812711359974172</c:v>
                </c:pt>
                <c:pt idx="146">
                  <c:v>5.5977143519723107</c:v>
                </c:pt>
                <c:pt idx="147">
                  <c:v>4.1036065359760325</c:v>
                </c:pt>
                <c:pt idx="148">
                  <c:v>27.273621839974176</c:v>
                </c:pt>
                <c:pt idx="149">
                  <c:v>30.299808663972303</c:v>
                </c:pt>
                <c:pt idx="150">
                  <c:v>14.457045337170552</c:v>
                </c:pt>
                <c:pt idx="151">
                  <c:v>11.968128885170547</c:v>
                </c:pt>
                <c:pt idx="152">
                  <c:v>31.595241229164966</c:v>
                </c:pt>
                <c:pt idx="153">
                  <c:v>1.187373493168685</c:v>
                </c:pt>
                <c:pt idx="154">
                  <c:v>1.2324426491705454</c:v>
                </c:pt>
                <c:pt idx="155">
                  <c:v>2.2733819891686871</c:v>
                </c:pt>
                <c:pt idx="156">
                  <c:v>1.0302514831686858</c:v>
                </c:pt>
                <c:pt idx="157">
                  <c:v>1.2843243052110629</c:v>
                </c:pt>
                <c:pt idx="158">
                  <c:v>5.0724915292054797</c:v>
                </c:pt>
                <c:pt idx="159">
                  <c:v>9.7649471772054675</c:v>
                </c:pt>
                <c:pt idx="160">
                  <c:v>1.2628975252110612</c:v>
                </c:pt>
                <c:pt idx="161">
                  <c:v>1.4350578492073327</c:v>
                </c:pt>
                <c:pt idx="162">
                  <c:v>2.0921907332092013</c:v>
                </c:pt>
                <c:pt idx="163">
                  <c:v>10.213209065207339</c:v>
                </c:pt>
                <c:pt idx="164">
                  <c:v>26.557876889262886</c:v>
                </c:pt>
                <c:pt idx="165">
                  <c:v>36.699982845261026</c:v>
                </c:pt>
                <c:pt idx="166">
                  <c:v>25.851025137262884</c:v>
                </c:pt>
                <c:pt idx="167">
                  <c:v>1.4413111132628837</c:v>
                </c:pt>
                <c:pt idx="168">
                  <c:v>1.3727565432591582</c:v>
                </c:pt>
                <c:pt idx="169">
                  <c:v>19.10940262126288</c:v>
                </c:pt>
                <c:pt idx="170">
                  <c:v>31.168780121262884</c:v>
                </c:pt>
                <c:pt idx="171">
                  <c:v>6.7114400905173097</c:v>
                </c:pt>
                <c:pt idx="172">
                  <c:v>5.7637137785191737</c:v>
                </c:pt>
                <c:pt idx="173">
                  <c:v>15.53273857051917</c:v>
                </c:pt>
                <c:pt idx="174">
                  <c:v>4.7785867785173108</c:v>
                </c:pt>
                <c:pt idx="175">
                  <c:v>1.5828672785173112</c:v>
                </c:pt>
                <c:pt idx="176">
                  <c:v>6.5815349585191729</c:v>
                </c:pt>
                <c:pt idx="177">
                  <c:v>25.15890221851917</c:v>
                </c:pt>
                <c:pt idx="178">
                  <c:v>31.967876995378262</c:v>
                </c:pt>
                <c:pt idx="179">
                  <c:v>13.11201039538013</c:v>
                </c:pt>
                <c:pt idx="180">
                  <c:v>6.3395145233819932</c:v>
                </c:pt>
                <c:pt idx="181">
                  <c:v>3.5834837913764059</c:v>
                </c:pt>
                <c:pt idx="182">
                  <c:v>0.59885496938385041</c:v>
                </c:pt>
                <c:pt idx="183">
                  <c:v>0.54639137737826238</c:v>
                </c:pt>
                <c:pt idx="184">
                  <c:v>9.9157058673782661</c:v>
                </c:pt>
                <c:pt idx="185">
                  <c:v>20.153271213409287</c:v>
                </c:pt>
                <c:pt idx="186">
                  <c:v>24.629811097405561</c:v>
                </c:pt>
                <c:pt idx="187">
                  <c:v>19.219243357407425</c:v>
                </c:pt>
                <c:pt idx="188">
                  <c:v>2.4857805174055612</c:v>
                </c:pt>
                <c:pt idx="189">
                  <c:v>1.1927802294074208</c:v>
                </c:pt>
                <c:pt idx="190">
                  <c:v>1.9528572214055602</c:v>
                </c:pt>
                <c:pt idx="191">
                  <c:v>10.516595965407426</c:v>
                </c:pt>
                <c:pt idx="192">
                  <c:v>23.06971625332412</c:v>
                </c:pt>
                <c:pt idx="193">
                  <c:v>17.835714077325989</c:v>
                </c:pt>
                <c:pt idx="194">
                  <c:v>15.430868341322261</c:v>
                </c:pt>
                <c:pt idx="195">
                  <c:v>1.5664787813259899</c:v>
                </c:pt>
                <c:pt idx="196">
                  <c:v>1.4851167173222639</c:v>
                </c:pt>
                <c:pt idx="197">
                  <c:v>22.501489901325986</c:v>
                </c:pt>
                <c:pt idx="198">
                  <c:v>36.529274045324129</c:v>
                </c:pt>
                <c:pt idx="199">
                  <c:v>49.211002997035102</c:v>
                </c:pt>
                <c:pt idx="200">
                  <c:v>23.439750845033238</c:v>
                </c:pt>
                <c:pt idx="201">
                  <c:v>17.305753081036965</c:v>
                </c:pt>
                <c:pt idx="202">
                  <c:v>7.5177133050350964</c:v>
                </c:pt>
                <c:pt idx="203">
                  <c:v>6.3890751850351011</c:v>
                </c:pt>
                <c:pt idx="204">
                  <c:v>29.609922117035094</c:v>
                </c:pt>
                <c:pt idx="205">
                  <c:v>41.249954653035104</c:v>
                </c:pt>
                <c:pt idx="206">
                  <c:v>47.738555841733351</c:v>
                </c:pt>
                <c:pt idx="207">
                  <c:v>28.364571265733343</c:v>
                </c:pt>
                <c:pt idx="208">
                  <c:v>14.38581081373521</c:v>
                </c:pt>
                <c:pt idx="209">
                  <c:v>9.8621068577314794</c:v>
                </c:pt>
                <c:pt idx="210">
                  <c:v>13.26400406973521</c:v>
                </c:pt>
                <c:pt idx="211">
                  <c:v>20.942873981735211</c:v>
                </c:pt>
                <c:pt idx="212">
                  <c:v>31.611556617735207</c:v>
                </c:pt>
                <c:pt idx="213">
                  <c:v>49.582627884398121</c:v>
                </c:pt>
                <c:pt idx="214">
                  <c:v>34.494749008399985</c:v>
                </c:pt>
                <c:pt idx="215">
                  <c:v>33.263345404401854</c:v>
                </c:pt>
                <c:pt idx="216">
                  <c:v>31.916821480398124</c:v>
                </c:pt>
                <c:pt idx="217">
                  <c:v>32.320732376400919</c:v>
                </c:pt>
                <c:pt idx="218">
                  <c:v>36.530324628400912</c:v>
                </c:pt>
                <c:pt idx="219">
                  <c:v>44.161732320401846</c:v>
                </c:pt>
                <c:pt idx="220">
                  <c:v>51.275678575480406</c:v>
                </c:pt>
                <c:pt idx="221">
                  <c:v>57.804757795484143</c:v>
                </c:pt>
                <c:pt idx="222">
                  <c:v>58.90136793548227</c:v>
                </c:pt>
                <c:pt idx="223">
                  <c:v>31.952608363482273</c:v>
                </c:pt>
                <c:pt idx="224">
                  <c:v>27.311554463484136</c:v>
                </c:pt>
                <c:pt idx="225">
                  <c:v>33.411277655482273</c:v>
                </c:pt>
                <c:pt idx="226">
                  <c:v>57.046941845482273</c:v>
                </c:pt>
                <c:pt idx="227">
                  <c:v>40.685804836433135</c:v>
                </c:pt>
                <c:pt idx="228">
                  <c:v>49.477684980431263</c:v>
                </c:pt>
                <c:pt idx="229">
                  <c:v>55.657722726433128</c:v>
                </c:pt>
                <c:pt idx="230">
                  <c:v>60.389695256433129</c:v>
                </c:pt>
                <c:pt idx="231">
                  <c:v>50.658292656433126</c:v>
                </c:pt>
                <c:pt idx="232">
                  <c:v>17.849682186431274</c:v>
                </c:pt>
                <c:pt idx="233">
                  <c:v>33.288567356433134</c:v>
                </c:pt>
                <c:pt idx="234">
                  <c:v>97.476409926170803</c:v>
                </c:pt>
                <c:pt idx="235">
                  <c:v>126.2414094481708</c:v>
                </c:pt>
                <c:pt idx="236">
                  <c:v>116.10034370617173</c:v>
                </c:pt>
                <c:pt idx="237">
                  <c:v>92.92507380816987</c:v>
                </c:pt>
                <c:pt idx="238">
                  <c:v>89.938227088171729</c:v>
                </c:pt>
                <c:pt idx="239">
                  <c:v>109.4669571661708</c:v>
                </c:pt>
                <c:pt idx="240">
                  <c:v>110.00145380616986</c:v>
                </c:pt>
                <c:pt idx="241">
                  <c:v>97.71259092256328</c:v>
                </c:pt>
                <c:pt idx="242">
                  <c:v>100.97976351856143</c:v>
                </c:pt>
                <c:pt idx="243">
                  <c:v>95.019777810563269</c:v>
                </c:pt>
                <c:pt idx="244">
                  <c:v>73.238647778563291</c:v>
                </c:pt>
                <c:pt idx="245">
                  <c:v>67.491461476561412</c:v>
                </c:pt>
                <c:pt idx="246">
                  <c:v>90.539297578563279</c:v>
                </c:pt>
                <c:pt idx="247">
                  <c:v>84.920933158563273</c:v>
                </c:pt>
                <c:pt idx="248">
                  <c:v>92.090104163520209</c:v>
                </c:pt>
                <c:pt idx="249">
                  <c:v>85.06945982151835</c:v>
                </c:pt>
                <c:pt idx="250">
                  <c:v>82.499194099520196</c:v>
                </c:pt>
                <c:pt idx="251">
                  <c:v>85.196646417518352</c:v>
                </c:pt>
                <c:pt idx="252">
                  <c:v>88.352665449518341</c:v>
                </c:pt>
                <c:pt idx="253">
                  <c:v>122.2032016355202</c:v>
                </c:pt>
                <c:pt idx="254">
                  <c:v>133.2698394595202</c:v>
                </c:pt>
                <c:pt idx="255">
                  <c:v>92.376966588720165</c:v>
                </c:pt>
                <c:pt idx="256">
                  <c:v>96.612491752722022</c:v>
                </c:pt>
                <c:pt idx="257">
                  <c:v>95.489208220722034</c:v>
                </c:pt>
                <c:pt idx="258">
                  <c:v>70.060299420722032</c:v>
                </c:pt>
                <c:pt idx="259">
                  <c:v>48.015287764720171</c:v>
                </c:pt>
                <c:pt idx="260">
                  <c:v>87.2994411447239</c:v>
                </c:pt>
                <c:pt idx="261">
                  <c:v>92.342187160720158</c:v>
                </c:pt>
                <c:pt idx="262">
                  <c:v>70.111621425442806</c:v>
                </c:pt>
                <c:pt idx="263">
                  <c:v>63.088121337444669</c:v>
                </c:pt>
                <c:pt idx="264">
                  <c:v>55.397761157440947</c:v>
                </c:pt>
                <c:pt idx="265">
                  <c:v>53.693995237442813</c:v>
                </c:pt>
                <c:pt idx="266">
                  <c:v>46.526884517442817</c:v>
                </c:pt>
                <c:pt idx="267">
                  <c:v>85.732369433442813</c:v>
                </c:pt>
                <c:pt idx="268">
                  <c:v>88.500465897440961</c:v>
                </c:pt>
                <c:pt idx="269">
                  <c:v>69.851458300664419</c:v>
                </c:pt>
                <c:pt idx="270">
                  <c:v>67.886973940664419</c:v>
                </c:pt>
                <c:pt idx="271">
                  <c:v>81.418604596664423</c:v>
                </c:pt>
                <c:pt idx="272">
                  <c:v>64.213849756666278</c:v>
                </c:pt>
                <c:pt idx="273">
                  <c:v>59.651142740662557</c:v>
                </c:pt>
                <c:pt idx="274">
                  <c:v>79.045761708664415</c:v>
                </c:pt>
                <c:pt idx="275">
                  <c:v>62.100601868663496</c:v>
                </c:pt>
                <c:pt idx="276">
                  <c:v>70.402396138760267</c:v>
                </c:pt>
                <c:pt idx="277">
                  <c:v>82.667161910759333</c:v>
                </c:pt>
                <c:pt idx="278">
                  <c:v>78.066907996759326</c:v>
                </c:pt>
                <c:pt idx="279">
                  <c:v>61.534131550759327</c:v>
                </c:pt>
                <c:pt idx="280">
                  <c:v>45.123614910761191</c:v>
                </c:pt>
                <c:pt idx="281">
                  <c:v>40.704781300759329</c:v>
                </c:pt>
                <c:pt idx="282">
                  <c:v>62.039171170759332</c:v>
                </c:pt>
                <c:pt idx="283">
                  <c:v>180.84187507717817</c:v>
                </c:pt>
                <c:pt idx="284">
                  <c:v>177.39079880117723</c:v>
                </c:pt>
                <c:pt idx="285">
                  <c:v>170.68153854117722</c:v>
                </c:pt>
                <c:pt idx="286">
                  <c:v>168.05536761117725</c:v>
                </c:pt>
                <c:pt idx="287">
                  <c:v>178.62972340117724</c:v>
                </c:pt>
                <c:pt idx="288">
                  <c:v>193.30177418717724</c:v>
                </c:pt>
                <c:pt idx="289">
                  <c:v>197.34683710117724</c:v>
                </c:pt>
                <c:pt idx="290">
                  <c:v>189.05654969500449</c:v>
                </c:pt>
                <c:pt idx="291">
                  <c:v>209.45691207300081</c:v>
                </c:pt>
                <c:pt idx="292">
                  <c:v>188.86810224900265</c:v>
                </c:pt>
                <c:pt idx="293">
                  <c:v>170.36948992900079</c:v>
                </c:pt>
                <c:pt idx="294">
                  <c:v>171.48715503300267</c:v>
                </c:pt>
                <c:pt idx="295">
                  <c:v>179.30444694500451</c:v>
                </c:pt>
                <c:pt idx="296">
                  <c:v>167.23171702900268</c:v>
                </c:pt>
                <c:pt idx="297">
                  <c:v>154.88950531000887</c:v>
                </c:pt>
                <c:pt idx="298">
                  <c:v>129.28449326600702</c:v>
                </c:pt>
                <c:pt idx="299">
                  <c:v>104.61240697200887</c:v>
                </c:pt>
                <c:pt idx="300">
                  <c:v>116.87822096001074</c:v>
                </c:pt>
                <c:pt idx="301">
                  <c:v>109.73485186600701</c:v>
                </c:pt>
                <c:pt idx="302">
                  <c:v>115.48806524600887</c:v>
                </c:pt>
                <c:pt idx="303">
                  <c:v>142.79488232000887</c:v>
                </c:pt>
                <c:pt idx="304">
                  <c:v>145.75309296089668</c:v>
                </c:pt>
                <c:pt idx="305">
                  <c:v>138.2532446589004</c:v>
                </c:pt>
                <c:pt idx="306">
                  <c:v>121.55422047889854</c:v>
                </c:pt>
                <c:pt idx="307">
                  <c:v>122.59453857089854</c:v>
                </c:pt>
                <c:pt idx="308">
                  <c:v>127.4477156309004</c:v>
                </c:pt>
                <c:pt idx="309">
                  <c:v>176.44428736089853</c:v>
                </c:pt>
                <c:pt idx="310">
                  <c:v>186.66967242089854</c:v>
                </c:pt>
                <c:pt idx="311">
                  <c:v>122.3352024280194</c:v>
                </c:pt>
                <c:pt idx="312">
                  <c:v>113.40593375602126</c:v>
                </c:pt>
                <c:pt idx="313">
                  <c:v>108.08003305602126</c:v>
                </c:pt>
                <c:pt idx="314">
                  <c:v>79.530119456017545</c:v>
                </c:pt>
                <c:pt idx="315">
                  <c:v>78.179763954021269</c:v>
                </c:pt>
                <c:pt idx="316">
                  <c:v>89.156301424019418</c:v>
                </c:pt>
                <c:pt idx="317">
                  <c:v>103.7147427560194</c:v>
                </c:pt>
                <c:pt idx="318">
                  <c:v>64.979328115070643</c:v>
                </c:pt>
                <c:pt idx="319">
                  <c:v>63.166715711070658</c:v>
                </c:pt>
                <c:pt idx="320">
                  <c:v>62.725994647068788</c:v>
                </c:pt>
                <c:pt idx="321">
                  <c:v>56.347143859072503</c:v>
                </c:pt>
                <c:pt idx="322">
                  <c:v>39.010332675068781</c:v>
                </c:pt>
                <c:pt idx="323">
                  <c:v>71.479661235070637</c:v>
                </c:pt>
                <c:pt idx="324">
                  <c:v>56.116952615070652</c:v>
                </c:pt>
                <c:pt idx="325">
                  <c:v>180.57148795807191</c:v>
                </c:pt>
                <c:pt idx="326">
                  <c:v>169.85218877406817</c:v>
                </c:pt>
                <c:pt idx="327">
                  <c:v>170.84382726807002</c:v>
                </c:pt>
                <c:pt idx="328">
                  <c:v>143.64964823607002</c:v>
                </c:pt>
                <c:pt idx="329">
                  <c:v>146.13769474007003</c:v>
                </c:pt>
                <c:pt idx="330">
                  <c:v>197.59715048207192</c:v>
                </c:pt>
                <c:pt idx="331">
                  <c:v>215.44923073807004</c:v>
                </c:pt>
                <c:pt idx="332">
                  <c:v>272.72949253889732</c:v>
                </c:pt>
                <c:pt idx="333">
                  <c:v>274.78904013289548</c:v>
                </c:pt>
                <c:pt idx="334">
                  <c:v>269.7953786348973</c:v>
                </c:pt>
                <c:pt idx="335">
                  <c:v>254.43009380889728</c:v>
                </c:pt>
                <c:pt idx="336">
                  <c:v>253.89304366889544</c:v>
                </c:pt>
                <c:pt idx="337">
                  <c:v>264.0821798208973</c:v>
                </c:pt>
                <c:pt idx="338">
                  <c:v>271.73603857689727</c:v>
                </c:pt>
                <c:pt idx="339">
                  <c:v>264.60314188939913</c:v>
                </c:pt>
                <c:pt idx="340">
                  <c:v>286.05300900740286</c:v>
                </c:pt>
                <c:pt idx="341">
                  <c:v>289.51616958139732</c:v>
                </c:pt>
                <c:pt idx="342">
                  <c:v>278.70261550739917</c:v>
                </c:pt>
                <c:pt idx="343">
                  <c:v>257.68981644740103</c:v>
                </c:pt>
                <c:pt idx="344">
                  <c:v>267.85701518739916</c:v>
                </c:pt>
                <c:pt idx="345">
                  <c:v>272.95360394139914</c:v>
                </c:pt>
                <c:pt idx="346">
                  <c:v>328.20570869002194</c:v>
                </c:pt>
                <c:pt idx="347">
                  <c:v>338.30256590801821</c:v>
                </c:pt>
                <c:pt idx="348">
                  <c:v>330.06998703802003</c:v>
                </c:pt>
                <c:pt idx="349">
                  <c:v>329.08095039802197</c:v>
                </c:pt>
                <c:pt idx="350">
                  <c:v>318.20473910201821</c:v>
                </c:pt>
                <c:pt idx="351">
                  <c:v>312.60921080202377</c:v>
                </c:pt>
                <c:pt idx="352">
                  <c:v>324.2359037360182</c:v>
                </c:pt>
                <c:pt idx="353">
                  <c:v>252.10346834147992</c:v>
                </c:pt>
                <c:pt idx="354">
                  <c:v>250.47626146548177</c:v>
                </c:pt>
                <c:pt idx="355">
                  <c:v>244.94113202347989</c:v>
                </c:pt>
                <c:pt idx="356">
                  <c:v>229.34183813947806</c:v>
                </c:pt>
                <c:pt idx="357">
                  <c:v>231.48317140947989</c:v>
                </c:pt>
                <c:pt idx="358">
                  <c:v>255.66910207347991</c:v>
                </c:pt>
                <c:pt idx="359">
                  <c:v>251.19707880148366</c:v>
                </c:pt>
                <c:pt idx="360">
                  <c:v>198.65126294217782</c:v>
                </c:pt>
                <c:pt idx="361">
                  <c:v>214.88709710418343</c:v>
                </c:pt>
                <c:pt idx="362">
                  <c:v>213.0706975681797</c:v>
                </c:pt>
                <c:pt idx="363">
                  <c:v>180.6051411461797</c:v>
                </c:pt>
                <c:pt idx="364">
                  <c:v>158.68523514818341</c:v>
                </c:pt>
                <c:pt idx="365">
                  <c:v>180.33311521617969</c:v>
                </c:pt>
                <c:pt idx="366">
                  <c:v>201.69404313417783</c:v>
                </c:pt>
                <c:pt idx="367">
                  <c:v>170.77813758492192</c:v>
                </c:pt>
                <c:pt idx="368">
                  <c:v>157.8582954009201</c:v>
                </c:pt>
                <c:pt idx="369">
                  <c:v>146.79890892091822</c:v>
                </c:pt>
                <c:pt idx="370">
                  <c:v>128.85203571292007</c:v>
                </c:pt>
                <c:pt idx="371">
                  <c:v>122.03996698892009</c:v>
                </c:pt>
                <c:pt idx="372">
                  <c:v>153.1549199769201</c:v>
                </c:pt>
                <c:pt idx="373">
                  <c:v>148.39689550492008</c:v>
                </c:pt>
                <c:pt idx="374">
                  <c:v>127.63295564011254</c:v>
                </c:pt>
                <c:pt idx="375">
                  <c:v>100.33048698610882</c:v>
                </c:pt>
                <c:pt idx="376">
                  <c:v>99.579336832112546</c:v>
                </c:pt>
                <c:pt idx="377">
                  <c:v>71.945758336108824</c:v>
                </c:pt>
                <c:pt idx="378">
                  <c:v>67.971079946110677</c:v>
                </c:pt>
                <c:pt idx="379">
                  <c:v>104.56559778611255</c:v>
                </c:pt>
                <c:pt idx="380">
                  <c:v>83.662658064108825</c:v>
                </c:pt>
                <c:pt idx="381">
                  <c:v>77.396710249169701</c:v>
                </c:pt>
                <c:pt idx="382">
                  <c:v>91.492502105165968</c:v>
                </c:pt>
                <c:pt idx="383">
                  <c:v>85.583663863165967</c:v>
                </c:pt>
                <c:pt idx="384">
                  <c:v>42.565381023169692</c:v>
                </c:pt>
                <c:pt idx="385">
                  <c:v>47.772404891164108</c:v>
                </c:pt>
                <c:pt idx="386">
                  <c:v>99.232004461167833</c:v>
                </c:pt>
                <c:pt idx="387">
                  <c:v>122.74566688916782</c:v>
                </c:pt>
                <c:pt idx="388">
                  <c:v>100.42965473701706</c:v>
                </c:pt>
                <c:pt idx="389">
                  <c:v>99.636196313017052</c:v>
                </c:pt>
                <c:pt idx="390">
                  <c:v>85.399874501018914</c:v>
                </c:pt>
                <c:pt idx="391">
                  <c:v>51.572978185018918</c:v>
                </c:pt>
                <c:pt idx="392">
                  <c:v>21.847016741017054</c:v>
                </c:pt>
                <c:pt idx="393">
                  <c:v>49.455675601017049</c:v>
                </c:pt>
                <c:pt idx="394">
                  <c:v>59.894658513017056</c:v>
                </c:pt>
                <c:pt idx="395">
                  <c:v>74.566266266482387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132.5377482022528</c:v>
                </c:pt>
                <c:pt idx="1">
                  <c:v>132.5377482022528</c:v>
                </c:pt>
                <c:pt idx="2">
                  <c:v>132.5377482022528</c:v>
                </c:pt>
                <c:pt idx="3">
                  <c:v>132.5377482022528</c:v>
                </c:pt>
                <c:pt idx="4">
                  <c:v>132.5377482022528</c:v>
                </c:pt>
                <c:pt idx="5">
                  <c:v>132.5377482022528</c:v>
                </c:pt>
                <c:pt idx="6">
                  <c:v>132.5377482022528</c:v>
                </c:pt>
                <c:pt idx="7">
                  <c:v>132.5377482022528</c:v>
                </c:pt>
                <c:pt idx="8">
                  <c:v>132.5377482022528</c:v>
                </c:pt>
                <c:pt idx="9">
                  <c:v>132.5377482022528</c:v>
                </c:pt>
                <c:pt idx="10">
                  <c:v>132.5377482022528</c:v>
                </c:pt>
                <c:pt idx="11">
                  <c:v>132.5377482022528</c:v>
                </c:pt>
                <c:pt idx="12">
                  <c:v>132.5377482022528</c:v>
                </c:pt>
                <c:pt idx="13">
                  <c:v>132.5377482022528</c:v>
                </c:pt>
                <c:pt idx="14">
                  <c:v>132.5377482022528</c:v>
                </c:pt>
                <c:pt idx="15">
                  <c:v>132.5377482022528</c:v>
                </c:pt>
                <c:pt idx="16">
                  <c:v>132.5377482022528</c:v>
                </c:pt>
                <c:pt idx="17">
                  <c:v>132.5377482022528</c:v>
                </c:pt>
                <c:pt idx="18">
                  <c:v>132.5377482022528</c:v>
                </c:pt>
                <c:pt idx="19">
                  <c:v>132.5377482022528</c:v>
                </c:pt>
                <c:pt idx="20">
                  <c:v>132.5377482022528</c:v>
                </c:pt>
                <c:pt idx="21">
                  <c:v>132.5377482022528</c:v>
                </c:pt>
                <c:pt idx="22">
                  <c:v>132.5377482022528</c:v>
                </c:pt>
                <c:pt idx="23">
                  <c:v>132.5377482022528</c:v>
                </c:pt>
                <c:pt idx="24">
                  <c:v>132.5377482022528</c:v>
                </c:pt>
                <c:pt idx="25">
                  <c:v>132.5377482022528</c:v>
                </c:pt>
                <c:pt idx="26">
                  <c:v>132.5377482022528</c:v>
                </c:pt>
                <c:pt idx="27">
                  <c:v>132.5377482022528</c:v>
                </c:pt>
                <c:pt idx="28">
                  <c:v>132.5377482022528</c:v>
                </c:pt>
                <c:pt idx="29">
                  <c:v>132.5377482022528</c:v>
                </c:pt>
                <c:pt idx="30">
                  <c:v>132.5377482022528</c:v>
                </c:pt>
                <c:pt idx="31">
                  <c:v>129.30997561700028</c:v>
                </c:pt>
                <c:pt idx="32">
                  <c:v>129.30997561700028</c:v>
                </c:pt>
                <c:pt idx="33">
                  <c:v>129.30997561700028</c:v>
                </c:pt>
                <c:pt idx="34">
                  <c:v>129.30997561700028</c:v>
                </c:pt>
                <c:pt idx="35">
                  <c:v>129.30997561700028</c:v>
                </c:pt>
                <c:pt idx="36">
                  <c:v>129.30997561700028</c:v>
                </c:pt>
                <c:pt idx="37">
                  <c:v>129.30997561700028</c:v>
                </c:pt>
                <c:pt idx="38">
                  <c:v>129.30997561700028</c:v>
                </c:pt>
                <c:pt idx="39">
                  <c:v>129.30997561700028</c:v>
                </c:pt>
                <c:pt idx="40">
                  <c:v>129.30997561700028</c:v>
                </c:pt>
                <c:pt idx="41">
                  <c:v>129.30997561700028</c:v>
                </c:pt>
                <c:pt idx="42">
                  <c:v>129.30997561700028</c:v>
                </c:pt>
                <c:pt idx="43">
                  <c:v>129.30997561700028</c:v>
                </c:pt>
                <c:pt idx="44">
                  <c:v>129.30997561700028</c:v>
                </c:pt>
                <c:pt idx="45">
                  <c:v>129.30997561700028</c:v>
                </c:pt>
                <c:pt idx="46">
                  <c:v>129.30997561700028</c:v>
                </c:pt>
                <c:pt idx="47">
                  <c:v>129.30997561700028</c:v>
                </c:pt>
                <c:pt idx="48">
                  <c:v>129.30997561700028</c:v>
                </c:pt>
                <c:pt idx="49">
                  <c:v>129.30997561700028</c:v>
                </c:pt>
                <c:pt idx="50">
                  <c:v>129.30997561700028</c:v>
                </c:pt>
                <c:pt idx="51">
                  <c:v>129.30997561700028</c:v>
                </c:pt>
                <c:pt idx="52">
                  <c:v>129.30997561700028</c:v>
                </c:pt>
                <c:pt idx="53">
                  <c:v>129.30997561700028</c:v>
                </c:pt>
                <c:pt idx="54">
                  <c:v>129.30997561700028</c:v>
                </c:pt>
                <c:pt idx="55">
                  <c:v>129.30997561700028</c:v>
                </c:pt>
                <c:pt idx="56">
                  <c:v>129.30997561700028</c:v>
                </c:pt>
                <c:pt idx="57">
                  <c:v>129.30997561700028</c:v>
                </c:pt>
                <c:pt idx="58">
                  <c:v>129.30997561700028</c:v>
                </c:pt>
                <c:pt idx="59">
                  <c:v>129.30997561700028</c:v>
                </c:pt>
                <c:pt idx="60">
                  <c:v>129.30997561700028</c:v>
                </c:pt>
                <c:pt idx="61">
                  <c:v>104.0249711788601</c:v>
                </c:pt>
                <c:pt idx="62">
                  <c:v>104.0249711788601</c:v>
                </c:pt>
                <c:pt idx="63">
                  <c:v>104.0249711788601</c:v>
                </c:pt>
                <c:pt idx="64">
                  <c:v>104.0249711788601</c:v>
                </c:pt>
                <c:pt idx="65">
                  <c:v>104.0249711788601</c:v>
                </c:pt>
                <c:pt idx="66">
                  <c:v>104.0249711788601</c:v>
                </c:pt>
                <c:pt idx="67">
                  <c:v>104.0249711788601</c:v>
                </c:pt>
                <c:pt idx="68">
                  <c:v>104.0249711788601</c:v>
                </c:pt>
                <c:pt idx="69">
                  <c:v>104.0249711788601</c:v>
                </c:pt>
                <c:pt idx="70">
                  <c:v>104.0249711788601</c:v>
                </c:pt>
                <c:pt idx="71">
                  <c:v>104.0249711788601</c:v>
                </c:pt>
                <c:pt idx="72">
                  <c:v>104.0249711788601</c:v>
                </c:pt>
                <c:pt idx="73">
                  <c:v>104.0249711788601</c:v>
                </c:pt>
                <c:pt idx="74">
                  <c:v>104.0249711788601</c:v>
                </c:pt>
                <c:pt idx="75">
                  <c:v>104.0249711788601</c:v>
                </c:pt>
                <c:pt idx="76">
                  <c:v>104.0249711788601</c:v>
                </c:pt>
                <c:pt idx="77">
                  <c:v>104.0249711788601</c:v>
                </c:pt>
                <c:pt idx="78">
                  <c:v>104.0249711788601</c:v>
                </c:pt>
                <c:pt idx="79">
                  <c:v>104.0249711788601</c:v>
                </c:pt>
                <c:pt idx="80">
                  <c:v>104.0249711788601</c:v>
                </c:pt>
                <c:pt idx="81">
                  <c:v>104.0249711788601</c:v>
                </c:pt>
                <c:pt idx="82">
                  <c:v>104.0249711788601</c:v>
                </c:pt>
                <c:pt idx="83">
                  <c:v>104.0249711788601</c:v>
                </c:pt>
                <c:pt idx="84">
                  <c:v>104.0249711788601</c:v>
                </c:pt>
                <c:pt idx="85">
                  <c:v>104.0249711788601</c:v>
                </c:pt>
                <c:pt idx="86">
                  <c:v>104.0249711788601</c:v>
                </c:pt>
                <c:pt idx="87">
                  <c:v>104.0249711788601</c:v>
                </c:pt>
                <c:pt idx="88">
                  <c:v>104.0249711788601</c:v>
                </c:pt>
                <c:pt idx="89">
                  <c:v>104.0249711788601</c:v>
                </c:pt>
                <c:pt idx="90">
                  <c:v>104.0249711788601</c:v>
                </c:pt>
                <c:pt idx="91">
                  <c:v>104.0249711788601</c:v>
                </c:pt>
                <c:pt idx="92">
                  <c:v>64.512028542813908</c:v>
                </c:pt>
                <c:pt idx="93">
                  <c:v>64.512028542813908</c:v>
                </c:pt>
                <c:pt idx="94">
                  <c:v>64.512028542813908</c:v>
                </c:pt>
                <c:pt idx="95">
                  <c:v>64.512028542813908</c:v>
                </c:pt>
                <c:pt idx="96">
                  <c:v>64.512028542813908</c:v>
                </c:pt>
                <c:pt idx="97">
                  <c:v>64.512028542813908</c:v>
                </c:pt>
                <c:pt idx="98">
                  <c:v>64.512028542813908</c:v>
                </c:pt>
                <c:pt idx="99">
                  <c:v>64.512028542813908</c:v>
                </c:pt>
                <c:pt idx="100">
                  <c:v>64.512028542813908</c:v>
                </c:pt>
                <c:pt idx="101">
                  <c:v>64.512028542813908</c:v>
                </c:pt>
                <c:pt idx="102">
                  <c:v>64.512028542813908</c:v>
                </c:pt>
                <c:pt idx="103">
                  <c:v>64.512028542813908</c:v>
                </c:pt>
                <c:pt idx="104">
                  <c:v>64.512028542813908</c:v>
                </c:pt>
                <c:pt idx="105">
                  <c:v>64.512028542813908</c:v>
                </c:pt>
                <c:pt idx="106">
                  <c:v>64.512028542813908</c:v>
                </c:pt>
                <c:pt idx="107">
                  <c:v>64.512028542813908</c:v>
                </c:pt>
                <c:pt idx="108">
                  <c:v>64.512028542813908</c:v>
                </c:pt>
                <c:pt idx="109">
                  <c:v>64.512028542813908</c:v>
                </c:pt>
                <c:pt idx="110">
                  <c:v>64.512028542813908</c:v>
                </c:pt>
                <c:pt idx="111">
                  <c:v>64.512028542813908</c:v>
                </c:pt>
                <c:pt idx="112">
                  <c:v>64.512028542813908</c:v>
                </c:pt>
                <c:pt idx="113">
                  <c:v>64.512028542813908</c:v>
                </c:pt>
                <c:pt idx="114">
                  <c:v>64.512028542813908</c:v>
                </c:pt>
                <c:pt idx="115">
                  <c:v>64.512028542813908</c:v>
                </c:pt>
                <c:pt idx="116">
                  <c:v>64.512028542813908</c:v>
                </c:pt>
                <c:pt idx="117">
                  <c:v>64.512028542813908</c:v>
                </c:pt>
                <c:pt idx="118">
                  <c:v>64.512028542813908</c:v>
                </c:pt>
                <c:pt idx="119">
                  <c:v>64.512028542813908</c:v>
                </c:pt>
                <c:pt idx="120">
                  <c:v>64.512028542813908</c:v>
                </c:pt>
                <c:pt idx="121">
                  <c:v>64.512028542813908</c:v>
                </c:pt>
                <c:pt idx="122">
                  <c:v>28.410222830287367</c:v>
                </c:pt>
                <c:pt idx="123">
                  <c:v>28.410222830287367</c:v>
                </c:pt>
                <c:pt idx="124">
                  <c:v>28.410222830287367</c:v>
                </c:pt>
                <c:pt idx="125">
                  <c:v>28.410222830287367</c:v>
                </c:pt>
                <c:pt idx="126">
                  <c:v>28.410222830287367</c:v>
                </c:pt>
                <c:pt idx="127">
                  <c:v>28.410222830287367</c:v>
                </c:pt>
                <c:pt idx="128">
                  <c:v>28.410222830287367</c:v>
                </c:pt>
                <c:pt idx="129">
                  <c:v>28.410222830287367</c:v>
                </c:pt>
                <c:pt idx="130">
                  <c:v>28.410222830287367</c:v>
                </c:pt>
                <c:pt idx="131">
                  <c:v>28.410222830287367</c:v>
                </c:pt>
                <c:pt idx="132">
                  <c:v>28.410222830287367</c:v>
                </c:pt>
                <c:pt idx="133">
                  <c:v>28.410222830287367</c:v>
                </c:pt>
                <c:pt idx="134">
                  <c:v>28.410222830287367</c:v>
                </c:pt>
                <c:pt idx="135">
                  <c:v>28.410222830287367</c:v>
                </c:pt>
                <c:pt idx="136">
                  <c:v>28.410222830287367</c:v>
                </c:pt>
                <c:pt idx="137">
                  <c:v>28.410222830287367</c:v>
                </c:pt>
                <c:pt idx="138">
                  <c:v>28.410222830287367</c:v>
                </c:pt>
                <c:pt idx="139">
                  <c:v>28.410222830287367</c:v>
                </c:pt>
                <c:pt idx="140">
                  <c:v>28.410222830287367</c:v>
                </c:pt>
                <c:pt idx="141">
                  <c:v>28.410222830287367</c:v>
                </c:pt>
                <c:pt idx="142">
                  <c:v>28.410222830287367</c:v>
                </c:pt>
                <c:pt idx="143">
                  <c:v>28.410222830287367</c:v>
                </c:pt>
                <c:pt idx="144">
                  <c:v>28.410222830287367</c:v>
                </c:pt>
                <c:pt idx="145">
                  <c:v>28.410222830287367</c:v>
                </c:pt>
                <c:pt idx="146">
                  <c:v>28.410222830287367</c:v>
                </c:pt>
                <c:pt idx="147">
                  <c:v>28.410222830287367</c:v>
                </c:pt>
                <c:pt idx="148">
                  <c:v>28.410222830287367</c:v>
                </c:pt>
                <c:pt idx="149">
                  <c:v>28.410222830287367</c:v>
                </c:pt>
                <c:pt idx="150">
                  <c:v>28.410222830287367</c:v>
                </c:pt>
                <c:pt idx="151">
                  <c:v>28.410222830287367</c:v>
                </c:pt>
                <c:pt idx="152">
                  <c:v>28.410222830287367</c:v>
                </c:pt>
                <c:pt idx="153">
                  <c:v>17.313341416272394</c:v>
                </c:pt>
                <c:pt idx="154">
                  <c:v>17.313341416272394</c:v>
                </c:pt>
                <c:pt idx="155">
                  <c:v>17.313341416272394</c:v>
                </c:pt>
                <c:pt idx="156">
                  <c:v>17.313341416272394</c:v>
                </c:pt>
                <c:pt idx="157">
                  <c:v>17.313341416272394</c:v>
                </c:pt>
                <c:pt idx="158">
                  <c:v>17.313341416272394</c:v>
                </c:pt>
                <c:pt idx="159">
                  <c:v>17.313341416272394</c:v>
                </c:pt>
                <c:pt idx="160">
                  <c:v>17.313341416272394</c:v>
                </c:pt>
                <c:pt idx="161">
                  <c:v>17.313341416272394</c:v>
                </c:pt>
                <c:pt idx="162">
                  <c:v>17.313341416272394</c:v>
                </c:pt>
                <c:pt idx="163">
                  <c:v>17.313341416272394</c:v>
                </c:pt>
                <c:pt idx="164">
                  <c:v>17.313341416272394</c:v>
                </c:pt>
                <c:pt idx="165">
                  <c:v>17.313341416272394</c:v>
                </c:pt>
                <c:pt idx="166">
                  <c:v>17.313341416272394</c:v>
                </c:pt>
                <c:pt idx="167">
                  <c:v>17.313341416272394</c:v>
                </c:pt>
                <c:pt idx="168">
                  <c:v>17.313341416272394</c:v>
                </c:pt>
                <c:pt idx="169">
                  <c:v>17.313341416272394</c:v>
                </c:pt>
                <c:pt idx="170">
                  <c:v>17.313341416272394</c:v>
                </c:pt>
                <c:pt idx="171">
                  <c:v>17.313341416272394</c:v>
                </c:pt>
                <c:pt idx="172">
                  <c:v>17.313341416272394</c:v>
                </c:pt>
                <c:pt idx="173">
                  <c:v>17.313341416272394</c:v>
                </c:pt>
                <c:pt idx="174">
                  <c:v>17.313341416272394</c:v>
                </c:pt>
                <c:pt idx="175">
                  <c:v>17.313341416272394</c:v>
                </c:pt>
                <c:pt idx="176">
                  <c:v>17.313341416272394</c:v>
                </c:pt>
                <c:pt idx="177">
                  <c:v>17.313341416272394</c:v>
                </c:pt>
                <c:pt idx="178">
                  <c:v>17.313341416272394</c:v>
                </c:pt>
                <c:pt idx="179">
                  <c:v>17.313341416272394</c:v>
                </c:pt>
                <c:pt idx="180">
                  <c:v>17.313341416272394</c:v>
                </c:pt>
                <c:pt idx="181">
                  <c:v>17.313341416272394</c:v>
                </c:pt>
                <c:pt idx="182">
                  <c:v>17.313341416272394</c:v>
                </c:pt>
                <c:pt idx="183">
                  <c:v>17.313341416272394</c:v>
                </c:pt>
                <c:pt idx="184">
                  <c:v>20.95959048014743</c:v>
                </c:pt>
                <c:pt idx="185">
                  <c:v>20.95959048014743</c:v>
                </c:pt>
                <c:pt idx="186">
                  <c:v>20.95959048014743</c:v>
                </c:pt>
                <c:pt idx="187">
                  <c:v>20.95959048014743</c:v>
                </c:pt>
                <c:pt idx="188">
                  <c:v>20.95959048014743</c:v>
                </c:pt>
                <c:pt idx="189">
                  <c:v>20.95959048014743</c:v>
                </c:pt>
                <c:pt idx="190">
                  <c:v>20.95959048014743</c:v>
                </c:pt>
                <c:pt idx="191">
                  <c:v>20.95959048014743</c:v>
                </c:pt>
                <c:pt idx="192">
                  <c:v>20.95959048014743</c:v>
                </c:pt>
                <c:pt idx="193">
                  <c:v>20.95959048014743</c:v>
                </c:pt>
                <c:pt idx="194">
                  <c:v>20.95959048014743</c:v>
                </c:pt>
                <c:pt idx="195">
                  <c:v>20.95959048014743</c:v>
                </c:pt>
                <c:pt idx="196">
                  <c:v>20.95959048014743</c:v>
                </c:pt>
                <c:pt idx="197">
                  <c:v>20.95959048014743</c:v>
                </c:pt>
                <c:pt idx="198">
                  <c:v>20.95959048014743</c:v>
                </c:pt>
                <c:pt idx="199">
                  <c:v>20.95959048014743</c:v>
                </c:pt>
                <c:pt idx="200">
                  <c:v>20.95959048014743</c:v>
                </c:pt>
                <c:pt idx="201">
                  <c:v>20.95959048014743</c:v>
                </c:pt>
                <c:pt idx="202">
                  <c:v>20.95959048014743</c:v>
                </c:pt>
                <c:pt idx="203">
                  <c:v>20.95959048014743</c:v>
                </c:pt>
                <c:pt idx="204">
                  <c:v>20.95959048014743</c:v>
                </c:pt>
                <c:pt idx="205">
                  <c:v>20.95959048014743</c:v>
                </c:pt>
                <c:pt idx="206">
                  <c:v>20.95959048014743</c:v>
                </c:pt>
                <c:pt idx="207">
                  <c:v>20.95959048014743</c:v>
                </c:pt>
                <c:pt idx="208">
                  <c:v>20.95959048014743</c:v>
                </c:pt>
                <c:pt idx="209">
                  <c:v>20.95959048014743</c:v>
                </c:pt>
                <c:pt idx="210">
                  <c:v>20.95959048014743</c:v>
                </c:pt>
                <c:pt idx="211">
                  <c:v>20.95959048014743</c:v>
                </c:pt>
                <c:pt idx="212">
                  <c:v>20.95959048014743</c:v>
                </c:pt>
                <c:pt idx="213">
                  <c:v>20.95959048014743</c:v>
                </c:pt>
                <c:pt idx="214">
                  <c:v>41.360965957335978</c:v>
                </c:pt>
                <c:pt idx="215">
                  <c:v>41.360965957335978</c:v>
                </c:pt>
                <c:pt idx="216">
                  <c:v>41.360965957335978</c:v>
                </c:pt>
                <c:pt idx="217">
                  <c:v>41.360965957335978</c:v>
                </c:pt>
                <c:pt idx="218">
                  <c:v>41.360965957335978</c:v>
                </c:pt>
                <c:pt idx="219">
                  <c:v>41.360965957335978</c:v>
                </c:pt>
                <c:pt idx="220">
                  <c:v>41.360965957335978</c:v>
                </c:pt>
                <c:pt idx="221">
                  <c:v>41.360965957335978</c:v>
                </c:pt>
                <c:pt idx="222">
                  <c:v>41.360965957335978</c:v>
                </c:pt>
                <c:pt idx="223">
                  <c:v>41.360965957335978</c:v>
                </c:pt>
                <c:pt idx="224">
                  <c:v>41.360965957335978</c:v>
                </c:pt>
                <c:pt idx="225">
                  <c:v>41.360965957335978</c:v>
                </c:pt>
                <c:pt idx="226">
                  <c:v>41.360965957335978</c:v>
                </c:pt>
                <c:pt idx="227">
                  <c:v>41.360965957335978</c:v>
                </c:pt>
                <c:pt idx="228">
                  <c:v>41.360965957335978</c:v>
                </c:pt>
                <c:pt idx="229">
                  <c:v>41.360965957335978</c:v>
                </c:pt>
                <c:pt idx="230">
                  <c:v>41.360965957335978</c:v>
                </c:pt>
                <c:pt idx="231">
                  <c:v>41.360965957335978</c:v>
                </c:pt>
                <c:pt idx="232">
                  <c:v>41.360965957335978</c:v>
                </c:pt>
                <c:pt idx="233">
                  <c:v>41.360965957335978</c:v>
                </c:pt>
                <c:pt idx="234">
                  <c:v>41.360965957335978</c:v>
                </c:pt>
                <c:pt idx="235">
                  <c:v>41.360965957335978</c:v>
                </c:pt>
                <c:pt idx="236">
                  <c:v>41.360965957335978</c:v>
                </c:pt>
                <c:pt idx="237">
                  <c:v>41.360965957335978</c:v>
                </c:pt>
                <c:pt idx="238">
                  <c:v>41.360965957335978</c:v>
                </c:pt>
                <c:pt idx="239">
                  <c:v>41.360965957335978</c:v>
                </c:pt>
                <c:pt idx="240">
                  <c:v>41.360965957335978</c:v>
                </c:pt>
                <c:pt idx="241">
                  <c:v>41.360965957335978</c:v>
                </c:pt>
                <c:pt idx="242">
                  <c:v>41.360965957335978</c:v>
                </c:pt>
                <c:pt idx="243">
                  <c:v>41.360965957335978</c:v>
                </c:pt>
                <c:pt idx="244">
                  <c:v>41.360965957335978</c:v>
                </c:pt>
                <c:pt idx="245">
                  <c:v>85.678144231829236</c:v>
                </c:pt>
                <c:pt idx="246">
                  <c:v>85.678144231829236</c:v>
                </c:pt>
                <c:pt idx="247">
                  <c:v>85.678144231829236</c:v>
                </c:pt>
                <c:pt idx="248">
                  <c:v>85.678144231829236</c:v>
                </c:pt>
                <c:pt idx="249">
                  <c:v>85.678144231829236</c:v>
                </c:pt>
                <c:pt idx="250">
                  <c:v>85.678144231829236</c:v>
                </c:pt>
                <c:pt idx="251">
                  <c:v>85.678144231829236</c:v>
                </c:pt>
                <c:pt idx="252">
                  <c:v>85.678144231829236</c:v>
                </c:pt>
                <c:pt idx="253">
                  <c:v>85.678144231829236</c:v>
                </c:pt>
                <c:pt idx="254">
                  <c:v>85.678144231829236</c:v>
                </c:pt>
                <c:pt idx="255">
                  <c:v>85.678144231829236</c:v>
                </c:pt>
                <c:pt idx="256">
                  <c:v>85.678144231829236</c:v>
                </c:pt>
                <c:pt idx="257">
                  <c:v>85.678144231829236</c:v>
                </c:pt>
                <c:pt idx="258">
                  <c:v>85.678144231829236</c:v>
                </c:pt>
                <c:pt idx="259">
                  <c:v>85.678144231829236</c:v>
                </c:pt>
                <c:pt idx="260">
                  <c:v>85.678144231829236</c:v>
                </c:pt>
                <c:pt idx="261">
                  <c:v>85.678144231829236</c:v>
                </c:pt>
                <c:pt idx="262">
                  <c:v>85.678144231829236</c:v>
                </c:pt>
                <c:pt idx="263">
                  <c:v>85.678144231829236</c:v>
                </c:pt>
                <c:pt idx="264">
                  <c:v>85.678144231829236</c:v>
                </c:pt>
                <c:pt idx="265">
                  <c:v>85.678144231829236</c:v>
                </c:pt>
                <c:pt idx="266">
                  <c:v>85.678144231829236</c:v>
                </c:pt>
                <c:pt idx="267">
                  <c:v>85.678144231829236</c:v>
                </c:pt>
                <c:pt idx="268">
                  <c:v>85.678144231829236</c:v>
                </c:pt>
                <c:pt idx="269">
                  <c:v>85.678144231829236</c:v>
                </c:pt>
                <c:pt idx="270">
                  <c:v>85.678144231829236</c:v>
                </c:pt>
                <c:pt idx="271">
                  <c:v>85.678144231829236</c:v>
                </c:pt>
                <c:pt idx="272">
                  <c:v>85.678144231829236</c:v>
                </c:pt>
                <c:pt idx="273">
                  <c:v>85.678144231829236</c:v>
                </c:pt>
                <c:pt idx="274">
                  <c:v>85.678144231829236</c:v>
                </c:pt>
                <c:pt idx="275">
                  <c:v>109.27964473765024</c:v>
                </c:pt>
                <c:pt idx="276">
                  <c:v>109.27964473765024</c:v>
                </c:pt>
                <c:pt idx="277">
                  <c:v>109.27964473765024</c:v>
                </c:pt>
                <c:pt idx="278">
                  <c:v>109.27964473765024</c:v>
                </c:pt>
                <c:pt idx="279">
                  <c:v>109.27964473765024</c:v>
                </c:pt>
                <c:pt idx="280">
                  <c:v>109.27964473765024</c:v>
                </c:pt>
                <c:pt idx="281">
                  <c:v>109.27964473765024</c:v>
                </c:pt>
                <c:pt idx="282">
                  <c:v>109.27964473765024</c:v>
                </c:pt>
                <c:pt idx="283">
                  <c:v>109.27964473765024</c:v>
                </c:pt>
                <c:pt idx="284">
                  <c:v>109.27964473765024</c:v>
                </c:pt>
                <c:pt idx="285">
                  <c:v>109.27964473765024</c:v>
                </c:pt>
                <c:pt idx="286">
                  <c:v>109.27964473765024</c:v>
                </c:pt>
                <c:pt idx="287">
                  <c:v>109.27964473765024</c:v>
                </c:pt>
                <c:pt idx="288">
                  <c:v>109.27964473765024</c:v>
                </c:pt>
                <c:pt idx="289">
                  <c:v>109.27964473765024</c:v>
                </c:pt>
                <c:pt idx="290">
                  <c:v>109.27964473765024</c:v>
                </c:pt>
                <c:pt idx="291">
                  <c:v>109.27964473765024</c:v>
                </c:pt>
                <c:pt idx="292">
                  <c:v>109.27964473765024</c:v>
                </c:pt>
                <c:pt idx="293">
                  <c:v>109.27964473765024</c:v>
                </c:pt>
                <c:pt idx="294">
                  <c:v>109.27964473765024</c:v>
                </c:pt>
                <c:pt idx="295">
                  <c:v>109.27964473765024</c:v>
                </c:pt>
                <c:pt idx="296">
                  <c:v>109.27964473765024</c:v>
                </c:pt>
                <c:pt idx="297">
                  <c:v>109.27964473765024</c:v>
                </c:pt>
                <c:pt idx="298">
                  <c:v>109.27964473765024</c:v>
                </c:pt>
                <c:pt idx="299">
                  <c:v>109.27964473765024</c:v>
                </c:pt>
                <c:pt idx="300">
                  <c:v>109.27964473765024</c:v>
                </c:pt>
                <c:pt idx="301">
                  <c:v>109.27964473765024</c:v>
                </c:pt>
                <c:pt idx="302">
                  <c:v>109.27964473765024</c:v>
                </c:pt>
                <c:pt idx="303">
                  <c:v>109.27964473765024</c:v>
                </c:pt>
                <c:pt idx="304">
                  <c:v>109.27964473765024</c:v>
                </c:pt>
                <c:pt idx="305">
                  <c:v>109.27964473765024</c:v>
                </c:pt>
                <c:pt idx="306">
                  <c:v>124.46511188199077</c:v>
                </c:pt>
                <c:pt idx="307">
                  <c:v>124.46511188199077</c:v>
                </c:pt>
                <c:pt idx="308">
                  <c:v>124.46511188199077</c:v>
                </c:pt>
                <c:pt idx="309">
                  <c:v>124.46511188199077</c:v>
                </c:pt>
                <c:pt idx="310">
                  <c:v>124.46511188199077</c:v>
                </c:pt>
                <c:pt idx="311">
                  <c:v>124.46511188199077</c:v>
                </c:pt>
                <c:pt idx="312">
                  <c:v>124.46511188199077</c:v>
                </c:pt>
                <c:pt idx="313">
                  <c:v>124.46511188199077</c:v>
                </c:pt>
                <c:pt idx="314">
                  <c:v>124.46511188199077</c:v>
                </c:pt>
                <c:pt idx="315">
                  <c:v>124.46511188199077</c:v>
                </c:pt>
                <c:pt idx="316">
                  <c:v>124.46511188199077</c:v>
                </c:pt>
                <c:pt idx="317">
                  <c:v>124.46511188199077</c:v>
                </c:pt>
                <c:pt idx="318">
                  <c:v>124.46511188199077</c:v>
                </c:pt>
                <c:pt idx="319">
                  <c:v>124.46511188199077</c:v>
                </c:pt>
                <c:pt idx="320">
                  <c:v>124.46511188199077</c:v>
                </c:pt>
                <c:pt idx="321">
                  <c:v>124.46511188199077</c:v>
                </c:pt>
                <c:pt idx="322">
                  <c:v>124.46511188199077</c:v>
                </c:pt>
                <c:pt idx="323">
                  <c:v>124.46511188199077</c:v>
                </c:pt>
                <c:pt idx="324">
                  <c:v>124.46511188199077</c:v>
                </c:pt>
                <c:pt idx="325">
                  <c:v>124.46511188199077</c:v>
                </c:pt>
                <c:pt idx="326">
                  <c:v>124.46511188199077</c:v>
                </c:pt>
                <c:pt idx="327">
                  <c:v>124.46511188199077</c:v>
                </c:pt>
                <c:pt idx="328">
                  <c:v>124.46511188199077</c:v>
                </c:pt>
                <c:pt idx="329">
                  <c:v>124.46511188199077</c:v>
                </c:pt>
                <c:pt idx="330">
                  <c:v>124.46511188199077</c:v>
                </c:pt>
                <c:pt idx="331">
                  <c:v>124.46511188199077</c:v>
                </c:pt>
                <c:pt idx="332">
                  <c:v>124.46511188199077</c:v>
                </c:pt>
                <c:pt idx="333">
                  <c:v>124.46511188199077</c:v>
                </c:pt>
                <c:pt idx="334">
                  <c:v>124.46511188199077</c:v>
                </c:pt>
                <c:pt idx="335">
                  <c:v>124.46511188199077</c:v>
                </c:pt>
                <c:pt idx="336">
                  <c:v>124.46511188199077</c:v>
                </c:pt>
                <c:pt idx="337">
                  <c:v>125.57183874706618</c:v>
                </c:pt>
                <c:pt idx="338">
                  <c:v>125.57183874706618</c:v>
                </c:pt>
                <c:pt idx="339">
                  <c:v>125.57183874706618</c:v>
                </c:pt>
                <c:pt idx="340">
                  <c:v>125.57183874706618</c:v>
                </c:pt>
                <c:pt idx="341">
                  <c:v>125.57183874706618</c:v>
                </c:pt>
                <c:pt idx="342">
                  <c:v>125.57183874706618</c:v>
                </c:pt>
                <c:pt idx="343">
                  <c:v>125.57183874706618</c:v>
                </c:pt>
                <c:pt idx="344">
                  <c:v>125.57183874706618</c:v>
                </c:pt>
                <c:pt idx="345">
                  <c:v>125.57183874706618</c:v>
                </c:pt>
                <c:pt idx="346">
                  <c:v>125.57183874706618</c:v>
                </c:pt>
                <c:pt idx="347">
                  <c:v>125.57183874706618</c:v>
                </c:pt>
                <c:pt idx="348">
                  <c:v>125.57183874706618</c:v>
                </c:pt>
                <c:pt idx="349">
                  <c:v>125.57183874706618</c:v>
                </c:pt>
                <c:pt idx="350">
                  <c:v>125.57183874706618</c:v>
                </c:pt>
                <c:pt idx="351">
                  <c:v>125.57183874706618</c:v>
                </c:pt>
                <c:pt idx="352">
                  <c:v>125.57183874706618</c:v>
                </c:pt>
                <c:pt idx="353">
                  <c:v>125.57183874706618</c:v>
                </c:pt>
                <c:pt idx="354">
                  <c:v>125.57183874706618</c:v>
                </c:pt>
                <c:pt idx="355">
                  <c:v>125.57183874706618</c:v>
                </c:pt>
                <c:pt idx="356">
                  <c:v>125.57183874706618</c:v>
                </c:pt>
                <c:pt idx="357">
                  <c:v>125.57183874706618</c:v>
                </c:pt>
                <c:pt idx="358">
                  <c:v>125.57183874706618</c:v>
                </c:pt>
                <c:pt idx="359">
                  <c:v>125.57183874706618</c:v>
                </c:pt>
                <c:pt idx="360">
                  <c:v>125.57183874706618</c:v>
                </c:pt>
                <c:pt idx="361">
                  <c:v>125.57183874706618</c:v>
                </c:pt>
                <c:pt idx="362">
                  <c:v>125.57183874706618</c:v>
                </c:pt>
                <c:pt idx="363">
                  <c:v>125.57183874706618</c:v>
                </c:pt>
                <c:pt idx="364">
                  <c:v>125.57183874706618</c:v>
                </c:pt>
                <c:pt idx="365">
                  <c:v>136.7399554485423</c:v>
                </c:pt>
                <c:pt idx="366">
                  <c:v>136.7399554485423</c:v>
                </c:pt>
                <c:pt idx="367">
                  <c:v>136.7399554485423</c:v>
                </c:pt>
                <c:pt idx="368">
                  <c:v>136.7399554485423</c:v>
                </c:pt>
                <c:pt idx="369">
                  <c:v>136.7399554485423</c:v>
                </c:pt>
                <c:pt idx="370">
                  <c:v>136.7399554485423</c:v>
                </c:pt>
                <c:pt idx="371">
                  <c:v>136.7399554485423</c:v>
                </c:pt>
                <c:pt idx="372">
                  <c:v>136.7399554485423</c:v>
                </c:pt>
                <c:pt idx="373">
                  <c:v>136.7399554485423</c:v>
                </c:pt>
                <c:pt idx="374">
                  <c:v>136.7399554485423</c:v>
                </c:pt>
                <c:pt idx="375">
                  <c:v>136.7399554485423</c:v>
                </c:pt>
                <c:pt idx="376">
                  <c:v>136.7399554485423</c:v>
                </c:pt>
                <c:pt idx="377">
                  <c:v>136.7399554485423</c:v>
                </c:pt>
                <c:pt idx="378">
                  <c:v>136.7399554485423</c:v>
                </c:pt>
                <c:pt idx="379">
                  <c:v>136.7399554485423</c:v>
                </c:pt>
                <c:pt idx="380">
                  <c:v>136.7399554485423</c:v>
                </c:pt>
                <c:pt idx="381">
                  <c:v>136.7399554485423</c:v>
                </c:pt>
                <c:pt idx="382">
                  <c:v>136.7399554485423</c:v>
                </c:pt>
                <c:pt idx="383">
                  <c:v>136.7399554485423</c:v>
                </c:pt>
                <c:pt idx="384">
                  <c:v>136.7399554485423</c:v>
                </c:pt>
                <c:pt idx="385">
                  <c:v>136.7399554485423</c:v>
                </c:pt>
                <c:pt idx="386">
                  <c:v>136.7399554485423</c:v>
                </c:pt>
                <c:pt idx="387">
                  <c:v>136.7399554485423</c:v>
                </c:pt>
                <c:pt idx="388">
                  <c:v>136.7399554485423</c:v>
                </c:pt>
                <c:pt idx="389">
                  <c:v>136.7399554485423</c:v>
                </c:pt>
                <c:pt idx="390">
                  <c:v>136.7399554485423</c:v>
                </c:pt>
                <c:pt idx="391">
                  <c:v>136.7399554485423</c:v>
                </c:pt>
                <c:pt idx="392">
                  <c:v>136.7399554485423</c:v>
                </c:pt>
                <c:pt idx="393">
                  <c:v>136.7399554485423</c:v>
                </c:pt>
                <c:pt idx="394">
                  <c:v>136.7399554485423</c:v>
                </c:pt>
                <c:pt idx="395">
                  <c:v>136.7399554485423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43.089053777033904</c:v>
                </c:pt>
                <c:pt idx="1">
                  <c:v>76.295676159032041</c:v>
                </c:pt>
                <c:pt idx="2">
                  <c:v>77.920638835033913</c:v>
                </c:pt>
                <c:pt idx="3">
                  <c:v>132.5377482022528</c:v>
                </c:pt>
                <c:pt idx="4">
                  <c:v>132.5377482022528</c:v>
                </c:pt>
                <c:pt idx="5">
                  <c:v>132.5377482022528</c:v>
                </c:pt>
                <c:pt idx="6">
                  <c:v>132.5377482022528</c:v>
                </c:pt>
                <c:pt idx="7">
                  <c:v>132.5377482022528</c:v>
                </c:pt>
                <c:pt idx="8">
                  <c:v>132.5377482022528</c:v>
                </c:pt>
                <c:pt idx="9">
                  <c:v>132.5377482022528</c:v>
                </c:pt>
                <c:pt idx="10">
                  <c:v>132.5377482022528</c:v>
                </c:pt>
                <c:pt idx="11">
                  <c:v>132.5377482022528</c:v>
                </c:pt>
                <c:pt idx="12">
                  <c:v>118.63028563660987</c:v>
                </c:pt>
                <c:pt idx="13">
                  <c:v>117.33973645660801</c:v>
                </c:pt>
                <c:pt idx="14">
                  <c:v>86.382601016609868</c:v>
                </c:pt>
                <c:pt idx="15">
                  <c:v>108.88036128660987</c:v>
                </c:pt>
                <c:pt idx="16">
                  <c:v>108.89850297060801</c:v>
                </c:pt>
                <c:pt idx="17">
                  <c:v>132.5377482022528</c:v>
                </c:pt>
                <c:pt idx="18">
                  <c:v>132.5377482022528</c:v>
                </c:pt>
                <c:pt idx="19">
                  <c:v>132.5377482022528</c:v>
                </c:pt>
                <c:pt idx="20">
                  <c:v>132.5377482022528</c:v>
                </c:pt>
                <c:pt idx="21">
                  <c:v>132.5377482022528</c:v>
                </c:pt>
                <c:pt idx="22">
                  <c:v>132.5377482022528</c:v>
                </c:pt>
                <c:pt idx="23">
                  <c:v>132.5377482022528</c:v>
                </c:pt>
                <c:pt idx="24">
                  <c:v>113.20283432969643</c:v>
                </c:pt>
                <c:pt idx="25">
                  <c:v>71.562210169694566</c:v>
                </c:pt>
                <c:pt idx="26">
                  <c:v>92.642420263694575</c:v>
                </c:pt>
                <c:pt idx="27">
                  <c:v>92.021637359692704</c:v>
                </c:pt>
                <c:pt idx="28">
                  <c:v>39.365558359696429</c:v>
                </c:pt>
                <c:pt idx="29">
                  <c:v>46.343677759694572</c:v>
                </c:pt>
                <c:pt idx="30">
                  <c:v>51.619227719692702</c:v>
                </c:pt>
                <c:pt idx="31">
                  <c:v>129.30997561700028</c:v>
                </c:pt>
                <c:pt idx="32">
                  <c:v>122.05735215993349</c:v>
                </c:pt>
                <c:pt idx="33">
                  <c:v>126.29484715593162</c:v>
                </c:pt>
                <c:pt idx="34">
                  <c:v>94.525219413935346</c:v>
                </c:pt>
                <c:pt idx="35">
                  <c:v>96.559776115933488</c:v>
                </c:pt>
                <c:pt idx="36">
                  <c:v>126.36110485393534</c:v>
                </c:pt>
                <c:pt idx="37">
                  <c:v>128.91667983592976</c:v>
                </c:pt>
                <c:pt idx="38">
                  <c:v>113.35165236710225</c:v>
                </c:pt>
                <c:pt idx="39">
                  <c:v>102.38113543509851</c:v>
                </c:pt>
                <c:pt idx="40">
                  <c:v>100.03533286510039</c:v>
                </c:pt>
                <c:pt idx="41">
                  <c:v>104.58458007910039</c:v>
                </c:pt>
                <c:pt idx="42">
                  <c:v>94.168038721100402</c:v>
                </c:pt>
                <c:pt idx="43">
                  <c:v>102.60172864509853</c:v>
                </c:pt>
                <c:pt idx="44">
                  <c:v>114.42973903509852</c:v>
                </c:pt>
                <c:pt idx="45">
                  <c:v>129.30997561700028</c:v>
                </c:pt>
                <c:pt idx="46">
                  <c:v>129.30997561700028</c:v>
                </c:pt>
                <c:pt idx="47">
                  <c:v>129.30997561700028</c:v>
                </c:pt>
                <c:pt idx="48">
                  <c:v>129.30997561700028</c:v>
                </c:pt>
                <c:pt idx="49">
                  <c:v>129.30997561700028</c:v>
                </c:pt>
                <c:pt idx="50">
                  <c:v>129.30997561700028</c:v>
                </c:pt>
                <c:pt idx="51">
                  <c:v>129.30997561700028</c:v>
                </c:pt>
                <c:pt idx="52">
                  <c:v>129.30997561700028</c:v>
                </c:pt>
                <c:pt idx="53">
                  <c:v>129.30997561700028</c:v>
                </c:pt>
                <c:pt idx="54">
                  <c:v>129.30997561700028</c:v>
                </c:pt>
                <c:pt idx="55">
                  <c:v>129.30997561700028</c:v>
                </c:pt>
                <c:pt idx="56">
                  <c:v>129.30997561700028</c:v>
                </c:pt>
                <c:pt idx="57">
                  <c:v>129.30997561700028</c:v>
                </c:pt>
                <c:pt idx="58">
                  <c:v>129.30997561700028</c:v>
                </c:pt>
                <c:pt idx="59">
                  <c:v>129.30997561700028</c:v>
                </c:pt>
                <c:pt idx="60">
                  <c:v>129.30997561700028</c:v>
                </c:pt>
                <c:pt idx="61">
                  <c:v>104.0249711788601</c:v>
                </c:pt>
                <c:pt idx="62">
                  <c:v>104.0249711788601</c:v>
                </c:pt>
                <c:pt idx="63">
                  <c:v>104.0249711788601</c:v>
                </c:pt>
                <c:pt idx="64">
                  <c:v>104.0249711788601</c:v>
                </c:pt>
                <c:pt idx="65">
                  <c:v>104.0249711788601</c:v>
                </c:pt>
                <c:pt idx="66">
                  <c:v>104.0249711788601</c:v>
                </c:pt>
                <c:pt idx="67">
                  <c:v>104.0249711788601</c:v>
                </c:pt>
                <c:pt idx="68">
                  <c:v>104.0249711788601</c:v>
                </c:pt>
                <c:pt idx="69">
                  <c:v>99.365654848533111</c:v>
                </c:pt>
                <c:pt idx="70">
                  <c:v>88.677191668533112</c:v>
                </c:pt>
                <c:pt idx="71">
                  <c:v>98.195352774531244</c:v>
                </c:pt>
                <c:pt idx="72">
                  <c:v>104.0249711788601</c:v>
                </c:pt>
                <c:pt idx="73">
                  <c:v>104.0249711788601</c:v>
                </c:pt>
                <c:pt idx="74">
                  <c:v>104.0249711788601</c:v>
                </c:pt>
                <c:pt idx="75">
                  <c:v>104.0249711788601</c:v>
                </c:pt>
                <c:pt idx="76">
                  <c:v>104.0249711788601</c:v>
                </c:pt>
                <c:pt idx="77">
                  <c:v>98.171626367951262</c:v>
                </c:pt>
                <c:pt idx="78">
                  <c:v>104.0249711788601</c:v>
                </c:pt>
                <c:pt idx="79">
                  <c:v>96.256102315954976</c:v>
                </c:pt>
                <c:pt idx="80">
                  <c:v>88.721294792280588</c:v>
                </c:pt>
                <c:pt idx="81">
                  <c:v>99.719565528282459</c:v>
                </c:pt>
                <c:pt idx="82">
                  <c:v>104.0249711788601</c:v>
                </c:pt>
                <c:pt idx="83">
                  <c:v>75.858285652276876</c:v>
                </c:pt>
                <c:pt idx="84">
                  <c:v>73.456912940284326</c:v>
                </c:pt>
                <c:pt idx="85">
                  <c:v>79.662121048282458</c:v>
                </c:pt>
                <c:pt idx="86">
                  <c:v>71.427584928278719</c:v>
                </c:pt>
                <c:pt idx="87">
                  <c:v>56.859114135005527</c:v>
                </c:pt>
                <c:pt idx="88">
                  <c:v>68.147483055005523</c:v>
                </c:pt>
                <c:pt idx="89">
                  <c:v>87.473910175001805</c:v>
                </c:pt>
                <c:pt idx="90">
                  <c:v>66.001470555003664</c:v>
                </c:pt>
                <c:pt idx="91">
                  <c:v>60.018647887001791</c:v>
                </c:pt>
                <c:pt idx="92">
                  <c:v>64.512028542813908</c:v>
                </c:pt>
                <c:pt idx="93">
                  <c:v>64.512028542813908</c:v>
                </c:pt>
                <c:pt idx="94">
                  <c:v>61.908029875254741</c:v>
                </c:pt>
                <c:pt idx="95">
                  <c:v>55.476286055258463</c:v>
                </c:pt>
                <c:pt idx="96">
                  <c:v>55.858537679258475</c:v>
                </c:pt>
                <c:pt idx="97">
                  <c:v>38.13335816725661</c:v>
                </c:pt>
                <c:pt idx="98">
                  <c:v>32.866079795254741</c:v>
                </c:pt>
                <c:pt idx="99">
                  <c:v>34.729077193256607</c:v>
                </c:pt>
                <c:pt idx="100">
                  <c:v>44.666383163258459</c:v>
                </c:pt>
                <c:pt idx="101">
                  <c:v>64.512028542813908</c:v>
                </c:pt>
                <c:pt idx="102">
                  <c:v>55.400414491908649</c:v>
                </c:pt>
                <c:pt idx="103">
                  <c:v>61.931866781908639</c:v>
                </c:pt>
                <c:pt idx="104">
                  <c:v>56.841922815908639</c:v>
                </c:pt>
                <c:pt idx="105">
                  <c:v>53.123395763908647</c:v>
                </c:pt>
                <c:pt idx="106">
                  <c:v>64.512028542813908</c:v>
                </c:pt>
                <c:pt idx="107">
                  <c:v>64.512028542813908</c:v>
                </c:pt>
                <c:pt idx="108">
                  <c:v>57.910814474405051</c:v>
                </c:pt>
                <c:pt idx="109">
                  <c:v>51.144148274410632</c:v>
                </c:pt>
                <c:pt idx="110">
                  <c:v>48.946294670403176</c:v>
                </c:pt>
                <c:pt idx="111">
                  <c:v>32.108128590408768</c:v>
                </c:pt>
                <c:pt idx="112">
                  <c:v>26.653028390408771</c:v>
                </c:pt>
                <c:pt idx="113">
                  <c:v>45.378438656406914</c:v>
                </c:pt>
                <c:pt idx="114">
                  <c:v>63.077070162406905</c:v>
                </c:pt>
                <c:pt idx="115">
                  <c:v>38.71125494258235</c:v>
                </c:pt>
                <c:pt idx="116">
                  <c:v>49.307414966587949</c:v>
                </c:pt>
                <c:pt idx="117">
                  <c:v>49.329893556584224</c:v>
                </c:pt>
                <c:pt idx="118">
                  <c:v>34.305100310582361</c:v>
                </c:pt>
                <c:pt idx="119">
                  <c:v>30.354632186584226</c:v>
                </c:pt>
                <c:pt idx="120">
                  <c:v>45.564051554586086</c:v>
                </c:pt>
                <c:pt idx="121">
                  <c:v>58.461929558580493</c:v>
                </c:pt>
                <c:pt idx="122">
                  <c:v>28.410222830287367</c:v>
                </c:pt>
                <c:pt idx="123">
                  <c:v>28.410222830287367</c:v>
                </c:pt>
                <c:pt idx="124">
                  <c:v>14.067953667485344</c:v>
                </c:pt>
                <c:pt idx="125">
                  <c:v>8.3993448134853459</c:v>
                </c:pt>
                <c:pt idx="126">
                  <c:v>8.0026346394834835</c:v>
                </c:pt>
                <c:pt idx="127">
                  <c:v>17.792926753485343</c:v>
                </c:pt>
                <c:pt idx="128">
                  <c:v>25.095772113481615</c:v>
                </c:pt>
                <c:pt idx="129">
                  <c:v>28.410222830287367</c:v>
                </c:pt>
                <c:pt idx="130">
                  <c:v>27.083817738023061</c:v>
                </c:pt>
                <c:pt idx="131">
                  <c:v>21.24286337802679</c:v>
                </c:pt>
                <c:pt idx="132">
                  <c:v>17.794131728021203</c:v>
                </c:pt>
                <c:pt idx="133">
                  <c:v>8.9577735980249269</c:v>
                </c:pt>
                <c:pt idx="134">
                  <c:v>23.026893096023066</c:v>
                </c:pt>
                <c:pt idx="135">
                  <c:v>22.196224064024928</c:v>
                </c:pt>
                <c:pt idx="136">
                  <c:v>21.588402229732054</c:v>
                </c:pt>
                <c:pt idx="137">
                  <c:v>22.243207679732063</c:v>
                </c:pt>
                <c:pt idx="138">
                  <c:v>24.388075185732056</c:v>
                </c:pt>
                <c:pt idx="139">
                  <c:v>19.526119393733918</c:v>
                </c:pt>
                <c:pt idx="140">
                  <c:v>12.476840775733923</c:v>
                </c:pt>
                <c:pt idx="141">
                  <c:v>27.046124703730193</c:v>
                </c:pt>
                <c:pt idx="142">
                  <c:v>19.319776099733922</c:v>
                </c:pt>
                <c:pt idx="143">
                  <c:v>13.508751751972312</c:v>
                </c:pt>
                <c:pt idx="144">
                  <c:v>17.090312539972313</c:v>
                </c:pt>
                <c:pt idx="145">
                  <c:v>13.812711359974172</c:v>
                </c:pt>
                <c:pt idx="146">
                  <c:v>5.5977143519723107</c:v>
                </c:pt>
                <c:pt idx="147">
                  <c:v>4.1036065359760325</c:v>
                </c:pt>
                <c:pt idx="148">
                  <c:v>27.273621839974176</c:v>
                </c:pt>
                <c:pt idx="149">
                  <c:v>28.410222830287367</c:v>
                </c:pt>
                <c:pt idx="150">
                  <c:v>14.457045337170552</c:v>
                </c:pt>
                <c:pt idx="151">
                  <c:v>11.968128885170547</c:v>
                </c:pt>
                <c:pt idx="152">
                  <c:v>28.410222830287367</c:v>
                </c:pt>
                <c:pt idx="153">
                  <c:v>1.187373493168685</c:v>
                </c:pt>
                <c:pt idx="154">
                  <c:v>1.2324426491705454</c:v>
                </c:pt>
                <c:pt idx="155">
                  <c:v>2.2733819891686871</c:v>
                </c:pt>
                <c:pt idx="156">
                  <c:v>1.0302514831686858</c:v>
                </c:pt>
                <c:pt idx="157">
                  <c:v>1.2843243052110629</c:v>
                </c:pt>
                <c:pt idx="158">
                  <c:v>5.0724915292054797</c:v>
                </c:pt>
                <c:pt idx="159">
                  <c:v>9.7649471772054675</c:v>
                </c:pt>
                <c:pt idx="160">
                  <c:v>1.2628975252110612</c:v>
                </c:pt>
                <c:pt idx="161">
                  <c:v>1.4350578492073327</c:v>
                </c:pt>
                <c:pt idx="162">
                  <c:v>2.0921907332092013</c:v>
                </c:pt>
                <c:pt idx="163">
                  <c:v>10.213209065207339</c:v>
                </c:pt>
                <c:pt idx="164">
                  <c:v>17.313341416272394</c:v>
                </c:pt>
                <c:pt idx="165">
                  <c:v>17.313341416272394</c:v>
                </c:pt>
                <c:pt idx="166">
                  <c:v>17.313341416272394</c:v>
                </c:pt>
                <c:pt idx="167">
                  <c:v>1.4413111132628837</c:v>
                </c:pt>
                <c:pt idx="168">
                  <c:v>1.3727565432591582</c:v>
                </c:pt>
                <c:pt idx="169">
                  <c:v>17.313341416272394</c:v>
                </c:pt>
                <c:pt idx="170">
                  <c:v>17.313341416272394</c:v>
                </c:pt>
                <c:pt idx="171">
                  <c:v>6.7114400905173097</c:v>
                </c:pt>
                <c:pt idx="172">
                  <c:v>5.7637137785191737</c:v>
                </c:pt>
                <c:pt idx="173">
                  <c:v>15.53273857051917</c:v>
                </c:pt>
                <c:pt idx="174">
                  <c:v>4.7785867785173108</c:v>
                </c:pt>
                <c:pt idx="175">
                  <c:v>1.5828672785173112</c:v>
                </c:pt>
                <c:pt idx="176">
                  <c:v>6.5815349585191729</c:v>
                </c:pt>
                <c:pt idx="177">
                  <c:v>17.313341416272394</c:v>
                </c:pt>
                <c:pt idx="178">
                  <c:v>17.313341416272394</c:v>
                </c:pt>
                <c:pt idx="179">
                  <c:v>13.11201039538013</c:v>
                </c:pt>
                <c:pt idx="180">
                  <c:v>6.3395145233819932</c:v>
                </c:pt>
                <c:pt idx="181">
                  <c:v>3.5834837913764059</c:v>
                </c:pt>
                <c:pt idx="182">
                  <c:v>0.59885496938385041</c:v>
                </c:pt>
                <c:pt idx="183">
                  <c:v>0.54639137737826238</c:v>
                </c:pt>
                <c:pt idx="184">
                  <c:v>9.9157058673782661</c:v>
                </c:pt>
                <c:pt idx="185">
                  <c:v>20.153271213409287</c:v>
                </c:pt>
                <c:pt idx="186">
                  <c:v>20.95959048014743</c:v>
                </c:pt>
                <c:pt idx="187">
                  <c:v>19.219243357407425</c:v>
                </c:pt>
                <c:pt idx="188">
                  <c:v>2.4857805174055612</c:v>
                </c:pt>
                <c:pt idx="189">
                  <c:v>1.1927802294074208</c:v>
                </c:pt>
                <c:pt idx="190">
                  <c:v>1.9528572214055602</c:v>
                </c:pt>
                <c:pt idx="191">
                  <c:v>10.516595965407426</c:v>
                </c:pt>
                <c:pt idx="192">
                  <c:v>20.95959048014743</c:v>
                </c:pt>
                <c:pt idx="193">
                  <c:v>17.835714077325989</c:v>
                </c:pt>
                <c:pt idx="194">
                  <c:v>15.430868341322261</c:v>
                </c:pt>
                <c:pt idx="195">
                  <c:v>1.5664787813259899</c:v>
                </c:pt>
                <c:pt idx="196">
                  <c:v>1.4851167173222639</c:v>
                </c:pt>
                <c:pt idx="197">
                  <c:v>20.95959048014743</c:v>
                </c:pt>
                <c:pt idx="198">
                  <c:v>20.95959048014743</c:v>
                </c:pt>
                <c:pt idx="199">
                  <c:v>20.95959048014743</c:v>
                </c:pt>
                <c:pt idx="200">
                  <c:v>20.95959048014743</c:v>
                </c:pt>
                <c:pt idx="201">
                  <c:v>17.305753081036965</c:v>
                </c:pt>
                <c:pt idx="202">
                  <c:v>7.5177133050350964</c:v>
                </c:pt>
                <c:pt idx="203">
                  <c:v>6.3890751850351011</c:v>
                </c:pt>
                <c:pt idx="204">
                  <c:v>20.95959048014743</c:v>
                </c:pt>
                <c:pt idx="205">
                  <c:v>20.95959048014743</c:v>
                </c:pt>
                <c:pt idx="206">
                  <c:v>20.95959048014743</c:v>
                </c:pt>
                <c:pt idx="207">
                  <c:v>20.95959048014743</c:v>
                </c:pt>
                <c:pt idx="208">
                  <c:v>14.38581081373521</c:v>
                </c:pt>
                <c:pt idx="209">
                  <c:v>9.8621068577314794</c:v>
                </c:pt>
                <c:pt idx="210">
                  <c:v>13.26400406973521</c:v>
                </c:pt>
                <c:pt idx="211">
                  <c:v>20.942873981735211</c:v>
                </c:pt>
                <c:pt idx="212">
                  <c:v>20.95959048014743</c:v>
                </c:pt>
                <c:pt idx="213">
                  <c:v>20.95959048014743</c:v>
                </c:pt>
                <c:pt idx="214">
                  <c:v>34.494749008399985</c:v>
                </c:pt>
                <c:pt idx="215">
                  <c:v>33.263345404401854</c:v>
                </c:pt>
                <c:pt idx="216">
                  <c:v>31.916821480398124</c:v>
                </c:pt>
                <c:pt idx="217">
                  <c:v>32.320732376400919</c:v>
                </c:pt>
                <c:pt idx="218">
                  <c:v>36.530324628400912</c:v>
                </c:pt>
                <c:pt idx="219">
                  <c:v>41.360965957335978</c:v>
                </c:pt>
                <c:pt idx="220">
                  <c:v>41.360965957335978</c:v>
                </c:pt>
                <c:pt idx="221">
                  <c:v>41.360965957335978</c:v>
                </c:pt>
                <c:pt idx="222">
                  <c:v>41.360965957335978</c:v>
                </c:pt>
                <c:pt idx="223">
                  <c:v>31.952608363482273</c:v>
                </c:pt>
                <c:pt idx="224">
                  <c:v>27.311554463484136</c:v>
                </c:pt>
                <c:pt idx="225">
                  <c:v>33.411277655482273</c:v>
                </c:pt>
                <c:pt idx="226">
                  <c:v>41.360965957335978</c:v>
                </c:pt>
                <c:pt idx="227">
                  <c:v>40.685804836433135</c:v>
                </c:pt>
                <c:pt idx="228">
                  <c:v>41.360965957335978</c:v>
                </c:pt>
                <c:pt idx="229">
                  <c:v>41.360965957335978</c:v>
                </c:pt>
                <c:pt idx="230">
                  <c:v>41.360965957335978</c:v>
                </c:pt>
                <c:pt idx="231">
                  <c:v>41.360965957335978</c:v>
                </c:pt>
                <c:pt idx="232">
                  <c:v>17.849682186431274</c:v>
                </c:pt>
                <c:pt idx="233">
                  <c:v>33.288567356433134</c:v>
                </c:pt>
                <c:pt idx="234">
                  <c:v>41.360965957335978</c:v>
                </c:pt>
                <c:pt idx="235">
                  <c:v>41.360965957335978</c:v>
                </c:pt>
                <c:pt idx="236">
                  <c:v>41.360965957335978</c:v>
                </c:pt>
                <c:pt idx="237">
                  <c:v>41.360965957335978</c:v>
                </c:pt>
                <c:pt idx="238">
                  <c:v>41.360965957335978</c:v>
                </c:pt>
                <c:pt idx="239">
                  <c:v>41.360965957335978</c:v>
                </c:pt>
                <c:pt idx="240">
                  <c:v>41.360965957335978</c:v>
                </c:pt>
                <c:pt idx="241">
                  <c:v>41.360965957335978</c:v>
                </c:pt>
                <c:pt idx="242">
                  <c:v>41.360965957335978</c:v>
                </c:pt>
                <c:pt idx="243">
                  <c:v>41.360965957335978</c:v>
                </c:pt>
                <c:pt idx="244">
                  <c:v>41.360965957335978</c:v>
                </c:pt>
                <c:pt idx="245">
                  <c:v>67.491461476561412</c:v>
                </c:pt>
                <c:pt idx="246">
                  <c:v>85.678144231829236</c:v>
                </c:pt>
                <c:pt idx="247">
                  <c:v>84.920933158563273</c:v>
                </c:pt>
                <c:pt idx="248">
                  <c:v>85.678144231829236</c:v>
                </c:pt>
                <c:pt idx="249">
                  <c:v>85.06945982151835</c:v>
                </c:pt>
                <c:pt idx="250">
                  <c:v>82.499194099520196</c:v>
                </c:pt>
                <c:pt idx="251">
                  <c:v>85.196646417518352</c:v>
                </c:pt>
                <c:pt idx="252">
                  <c:v>85.678144231829236</c:v>
                </c:pt>
                <c:pt idx="253">
                  <c:v>85.678144231829236</c:v>
                </c:pt>
                <c:pt idx="254">
                  <c:v>85.678144231829236</c:v>
                </c:pt>
                <c:pt idx="255">
                  <c:v>85.678144231829236</c:v>
                </c:pt>
                <c:pt idx="256">
                  <c:v>85.678144231829236</c:v>
                </c:pt>
                <c:pt idx="257">
                  <c:v>85.678144231829236</c:v>
                </c:pt>
                <c:pt idx="258">
                  <c:v>70.060299420722032</c:v>
                </c:pt>
                <c:pt idx="259">
                  <c:v>48.015287764720171</c:v>
                </c:pt>
                <c:pt idx="260">
                  <c:v>85.678144231829236</c:v>
                </c:pt>
                <c:pt idx="261">
                  <c:v>85.678144231829236</c:v>
                </c:pt>
                <c:pt idx="262">
                  <c:v>70.111621425442806</c:v>
                </c:pt>
                <c:pt idx="263">
                  <c:v>63.088121337444669</c:v>
                </c:pt>
                <c:pt idx="264">
                  <c:v>55.397761157440947</c:v>
                </c:pt>
                <c:pt idx="265">
                  <c:v>53.693995237442813</c:v>
                </c:pt>
                <c:pt idx="266">
                  <c:v>46.526884517442817</c:v>
                </c:pt>
                <c:pt idx="267">
                  <c:v>85.678144231829236</c:v>
                </c:pt>
                <c:pt idx="268">
                  <c:v>85.678144231829236</c:v>
                </c:pt>
                <c:pt idx="269">
                  <c:v>69.851458300664419</c:v>
                </c:pt>
                <c:pt idx="270">
                  <c:v>67.886973940664419</c:v>
                </c:pt>
                <c:pt idx="271">
                  <c:v>81.418604596664423</c:v>
                </c:pt>
                <c:pt idx="272">
                  <c:v>64.213849756666278</c:v>
                </c:pt>
                <c:pt idx="273">
                  <c:v>59.651142740662557</c:v>
                </c:pt>
                <c:pt idx="274">
                  <c:v>79.045761708664415</c:v>
                </c:pt>
                <c:pt idx="275">
                  <c:v>62.100601868663496</c:v>
                </c:pt>
                <c:pt idx="276">
                  <c:v>70.402396138760267</c:v>
                </c:pt>
                <c:pt idx="277">
                  <c:v>82.667161910759333</c:v>
                </c:pt>
                <c:pt idx="278">
                  <c:v>78.066907996759326</c:v>
                </c:pt>
                <c:pt idx="279">
                  <c:v>61.534131550759327</c:v>
                </c:pt>
                <c:pt idx="280">
                  <c:v>45.123614910761191</c:v>
                </c:pt>
                <c:pt idx="281">
                  <c:v>40.704781300759329</c:v>
                </c:pt>
                <c:pt idx="282">
                  <c:v>62.039171170759332</c:v>
                </c:pt>
                <c:pt idx="283">
                  <c:v>109.27964473765024</c:v>
                </c:pt>
                <c:pt idx="284">
                  <c:v>109.27964473765024</c:v>
                </c:pt>
                <c:pt idx="285">
                  <c:v>109.27964473765024</c:v>
                </c:pt>
                <c:pt idx="286">
                  <c:v>109.27964473765024</c:v>
                </c:pt>
                <c:pt idx="287">
                  <c:v>109.27964473765024</c:v>
                </c:pt>
                <c:pt idx="288">
                  <c:v>109.27964473765024</c:v>
                </c:pt>
                <c:pt idx="289">
                  <c:v>109.27964473765024</c:v>
                </c:pt>
                <c:pt idx="290">
                  <c:v>109.27964473765024</c:v>
                </c:pt>
                <c:pt idx="291">
                  <c:v>109.27964473765024</c:v>
                </c:pt>
                <c:pt idx="292">
                  <c:v>109.27964473765024</c:v>
                </c:pt>
                <c:pt idx="293">
                  <c:v>109.27964473765024</c:v>
                </c:pt>
                <c:pt idx="294">
                  <c:v>109.27964473765024</c:v>
                </c:pt>
                <c:pt idx="295">
                  <c:v>109.27964473765024</c:v>
                </c:pt>
                <c:pt idx="296">
                  <c:v>109.27964473765024</c:v>
                </c:pt>
                <c:pt idx="297">
                  <c:v>109.27964473765024</c:v>
                </c:pt>
                <c:pt idx="298">
                  <c:v>109.27964473765024</c:v>
                </c:pt>
                <c:pt idx="299">
                  <c:v>104.61240697200887</c:v>
                </c:pt>
                <c:pt idx="300">
                  <c:v>109.27964473765024</c:v>
                </c:pt>
                <c:pt idx="301">
                  <c:v>109.27964473765024</c:v>
                </c:pt>
                <c:pt idx="302">
                  <c:v>109.27964473765024</c:v>
                </c:pt>
                <c:pt idx="303">
                  <c:v>109.27964473765024</c:v>
                </c:pt>
                <c:pt idx="304">
                  <c:v>109.27964473765024</c:v>
                </c:pt>
                <c:pt idx="305">
                  <c:v>109.27964473765024</c:v>
                </c:pt>
                <c:pt idx="306">
                  <c:v>121.55422047889854</c:v>
                </c:pt>
                <c:pt idx="307">
                  <c:v>122.59453857089854</c:v>
                </c:pt>
                <c:pt idx="308">
                  <c:v>124.46511188199077</c:v>
                </c:pt>
                <c:pt idx="309">
                  <c:v>124.46511188199077</c:v>
                </c:pt>
                <c:pt idx="310">
                  <c:v>124.46511188199077</c:v>
                </c:pt>
                <c:pt idx="311">
                  <c:v>122.3352024280194</c:v>
                </c:pt>
                <c:pt idx="312">
                  <c:v>113.40593375602126</c:v>
                </c:pt>
                <c:pt idx="313">
                  <c:v>108.08003305602126</c:v>
                </c:pt>
                <c:pt idx="314">
                  <c:v>79.530119456017545</c:v>
                </c:pt>
                <c:pt idx="315">
                  <c:v>78.179763954021269</c:v>
                </c:pt>
                <c:pt idx="316">
                  <c:v>89.156301424019418</c:v>
                </c:pt>
                <c:pt idx="317">
                  <c:v>103.7147427560194</c:v>
                </c:pt>
                <c:pt idx="318">
                  <c:v>64.979328115070643</c:v>
                </c:pt>
                <c:pt idx="319">
                  <c:v>63.166715711070658</c:v>
                </c:pt>
                <c:pt idx="320">
                  <c:v>62.725994647068788</c:v>
                </c:pt>
                <c:pt idx="321">
                  <c:v>56.347143859072503</c:v>
                </c:pt>
                <c:pt idx="322">
                  <c:v>39.010332675068781</c:v>
                </c:pt>
                <c:pt idx="323">
                  <c:v>71.479661235070637</c:v>
                </c:pt>
                <c:pt idx="324">
                  <c:v>56.116952615070652</c:v>
                </c:pt>
                <c:pt idx="325">
                  <c:v>124.46511188199077</c:v>
                </c:pt>
                <c:pt idx="326">
                  <c:v>124.46511188199077</c:v>
                </c:pt>
                <c:pt idx="327">
                  <c:v>124.46511188199077</c:v>
                </c:pt>
                <c:pt idx="328">
                  <c:v>124.46511188199077</c:v>
                </c:pt>
                <c:pt idx="329">
                  <c:v>124.46511188199077</c:v>
                </c:pt>
                <c:pt idx="330">
                  <c:v>124.46511188199077</c:v>
                </c:pt>
                <c:pt idx="331">
                  <c:v>124.46511188199077</c:v>
                </c:pt>
                <c:pt idx="332">
                  <c:v>124.46511188199077</c:v>
                </c:pt>
                <c:pt idx="333">
                  <c:v>124.46511188199077</c:v>
                </c:pt>
                <c:pt idx="334">
                  <c:v>124.46511188199077</c:v>
                </c:pt>
                <c:pt idx="335">
                  <c:v>124.46511188199077</c:v>
                </c:pt>
                <c:pt idx="336">
                  <c:v>124.46511188199077</c:v>
                </c:pt>
                <c:pt idx="337">
                  <c:v>125.57183874706618</c:v>
                </c:pt>
                <c:pt idx="338">
                  <c:v>125.57183874706618</c:v>
                </c:pt>
                <c:pt idx="339">
                  <c:v>125.57183874706618</c:v>
                </c:pt>
                <c:pt idx="340">
                  <c:v>125.57183874706618</c:v>
                </c:pt>
                <c:pt idx="341">
                  <c:v>125.57183874706618</c:v>
                </c:pt>
                <c:pt idx="342">
                  <c:v>125.57183874706618</c:v>
                </c:pt>
                <c:pt idx="343">
                  <c:v>125.57183874706618</c:v>
                </c:pt>
                <c:pt idx="344">
                  <c:v>125.57183874706618</c:v>
                </c:pt>
                <c:pt idx="345">
                  <c:v>125.57183874706618</c:v>
                </c:pt>
                <c:pt idx="346">
                  <c:v>125.57183874706618</c:v>
                </c:pt>
                <c:pt idx="347">
                  <c:v>125.57183874706618</c:v>
                </c:pt>
                <c:pt idx="348">
                  <c:v>125.57183874706618</c:v>
                </c:pt>
                <c:pt idx="349">
                  <c:v>125.57183874706618</c:v>
                </c:pt>
                <c:pt idx="350">
                  <c:v>125.57183874706618</c:v>
                </c:pt>
                <c:pt idx="351">
                  <c:v>125.57183874706618</c:v>
                </c:pt>
                <c:pt idx="352">
                  <c:v>125.57183874706618</c:v>
                </c:pt>
                <c:pt idx="353">
                  <c:v>125.57183874706618</c:v>
                </c:pt>
                <c:pt idx="354">
                  <c:v>125.57183874706618</c:v>
                </c:pt>
                <c:pt idx="355">
                  <c:v>125.57183874706618</c:v>
                </c:pt>
                <c:pt idx="356">
                  <c:v>125.57183874706618</c:v>
                </c:pt>
                <c:pt idx="357">
                  <c:v>125.57183874706618</c:v>
                </c:pt>
                <c:pt idx="358">
                  <c:v>125.57183874706618</c:v>
                </c:pt>
                <c:pt idx="359">
                  <c:v>125.57183874706618</c:v>
                </c:pt>
                <c:pt idx="360">
                  <c:v>125.57183874706618</c:v>
                </c:pt>
                <c:pt idx="361">
                  <c:v>125.57183874706618</c:v>
                </c:pt>
                <c:pt idx="362">
                  <c:v>125.57183874706618</c:v>
                </c:pt>
                <c:pt idx="363">
                  <c:v>125.57183874706618</c:v>
                </c:pt>
                <c:pt idx="364">
                  <c:v>125.57183874706618</c:v>
                </c:pt>
                <c:pt idx="365">
                  <c:v>136.7399554485423</c:v>
                </c:pt>
                <c:pt idx="366">
                  <c:v>136.7399554485423</c:v>
                </c:pt>
                <c:pt idx="367">
                  <c:v>136.7399554485423</c:v>
                </c:pt>
                <c:pt idx="368">
                  <c:v>136.7399554485423</c:v>
                </c:pt>
                <c:pt idx="369">
                  <c:v>136.7399554485423</c:v>
                </c:pt>
                <c:pt idx="370">
                  <c:v>128.85203571292007</c:v>
                </c:pt>
                <c:pt idx="371">
                  <c:v>122.03996698892009</c:v>
                </c:pt>
                <c:pt idx="372">
                  <c:v>136.7399554485423</c:v>
                </c:pt>
                <c:pt idx="373">
                  <c:v>136.7399554485423</c:v>
                </c:pt>
                <c:pt idx="374">
                  <c:v>127.63295564011254</c:v>
                </c:pt>
                <c:pt idx="375">
                  <c:v>100.33048698610882</c:v>
                </c:pt>
                <c:pt idx="376">
                  <c:v>99.579336832112546</c:v>
                </c:pt>
                <c:pt idx="377">
                  <c:v>71.945758336108824</c:v>
                </c:pt>
                <c:pt idx="378">
                  <c:v>67.971079946110677</c:v>
                </c:pt>
                <c:pt idx="379">
                  <c:v>104.56559778611255</c:v>
                </c:pt>
                <c:pt idx="380">
                  <c:v>83.662658064108825</c:v>
                </c:pt>
                <c:pt idx="381">
                  <c:v>77.396710249169701</c:v>
                </c:pt>
                <c:pt idx="382">
                  <c:v>91.492502105165968</c:v>
                </c:pt>
                <c:pt idx="383">
                  <c:v>85.583663863165967</c:v>
                </c:pt>
                <c:pt idx="384">
                  <c:v>42.565381023169692</c:v>
                </c:pt>
                <c:pt idx="385">
                  <c:v>47.772404891164108</c:v>
                </c:pt>
                <c:pt idx="386">
                  <c:v>99.232004461167833</c:v>
                </c:pt>
                <c:pt idx="387">
                  <c:v>122.74566688916782</c:v>
                </c:pt>
                <c:pt idx="388">
                  <c:v>100.42965473701706</c:v>
                </c:pt>
                <c:pt idx="389">
                  <c:v>99.636196313017052</c:v>
                </c:pt>
                <c:pt idx="390">
                  <c:v>85.399874501018914</c:v>
                </c:pt>
                <c:pt idx="391">
                  <c:v>51.572978185018918</c:v>
                </c:pt>
                <c:pt idx="392">
                  <c:v>21.847016741017054</c:v>
                </c:pt>
                <c:pt idx="393">
                  <c:v>49.455675601017049</c:v>
                </c:pt>
                <c:pt idx="394">
                  <c:v>59.894658513017056</c:v>
                </c:pt>
                <c:pt idx="395">
                  <c:v>74.566266266482387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7.2365445499773693E-3"/>
                  <c:y val="-0.17322834645669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4-47FA-BB99-C98DB6192FD9}"/>
                </c:ext>
              </c:extLst>
            </c:dLbl>
            <c:dLbl>
              <c:idx val="44"/>
              <c:layout>
                <c:manualLayout>
                  <c:x val="-5.4274084124830389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2663952962460425E-2"/>
                  <c:y val="-0.18372703412073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4-47FA-BB99-C98DB6192FD9}"/>
                </c:ext>
              </c:extLst>
            </c:dLbl>
            <c:dLbl>
              <c:idx val="75"/>
              <c:layout>
                <c:manualLayout>
                  <c:x val="1.0854816824966078E-2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4-47FA-BB99-C98DB6192FD9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-6.633422540949358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layout>
                <c:manualLayout>
                  <c:x val="0"/>
                  <c:y val="-5.2493438320209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4-47FA-BB99-C98DB6192FD9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4-47FA-BB99-C98DB6192FD9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8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4-47FA-BB99-C98DB6192FD9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24-47FA-BB99-C98DB6192FD9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layout>
                <c:manualLayout>
                  <c:x val="1.8091361374943465E-3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24-47FA-BB99-C98DB6192FD9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0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-7.236544549977518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24-47FA-BB99-C98DB6192FD9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132.5377482022528</c:v>
                </c:pt>
                <c:pt idx="43">
                  <c:v>0</c:v>
                </c:pt>
                <c:pt idx="45">
                  <c:v>129.30997561700028</c:v>
                </c:pt>
                <c:pt idx="74">
                  <c:v>0</c:v>
                </c:pt>
                <c:pt idx="75">
                  <c:v>104.0249711788601</c:v>
                </c:pt>
                <c:pt idx="104">
                  <c:v>0</c:v>
                </c:pt>
                <c:pt idx="106">
                  <c:v>64.512028542813908</c:v>
                </c:pt>
                <c:pt idx="135">
                  <c:v>0</c:v>
                </c:pt>
                <c:pt idx="136">
                  <c:v>28.410222830287367</c:v>
                </c:pt>
                <c:pt idx="165">
                  <c:v>0</c:v>
                </c:pt>
                <c:pt idx="167">
                  <c:v>17.313341416272394</c:v>
                </c:pt>
                <c:pt idx="196">
                  <c:v>0</c:v>
                </c:pt>
                <c:pt idx="198">
                  <c:v>20.95959048014743</c:v>
                </c:pt>
                <c:pt idx="227">
                  <c:v>0</c:v>
                </c:pt>
                <c:pt idx="228">
                  <c:v>41.360965957335978</c:v>
                </c:pt>
                <c:pt idx="257">
                  <c:v>0</c:v>
                </c:pt>
                <c:pt idx="259">
                  <c:v>85.678144231829236</c:v>
                </c:pt>
                <c:pt idx="288">
                  <c:v>0</c:v>
                </c:pt>
                <c:pt idx="289">
                  <c:v>109.27964473765024</c:v>
                </c:pt>
                <c:pt idx="318">
                  <c:v>0</c:v>
                </c:pt>
                <c:pt idx="320">
                  <c:v>124.46511188199077</c:v>
                </c:pt>
                <c:pt idx="349">
                  <c:v>0</c:v>
                </c:pt>
                <c:pt idx="351">
                  <c:v>125.57183874706618</c:v>
                </c:pt>
                <c:pt idx="379">
                  <c:v>136.7399554485423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3'!$F$43:$F$55</c:f>
              <c:numCache>
                <c:formatCode>#,##0\ _)</c:formatCode>
                <c:ptCount val="13"/>
                <c:pt idx="0">
                  <c:v>13779.121679499998</c:v>
                </c:pt>
                <c:pt idx="1">
                  <c:v>13901.975652950001</c:v>
                </c:pt>
                <c:pt idx="2">
                  <c:v>14115.337503700002</c:v>
                </c:pt>
                <c:pt idx="3">
                  <c:v>13804.115890500001</c:v>
                </c:pt>
                <c:pt idx="4">
                  <c:v>12335.885264499995</c:v>
                </c:pt>
                <c:pt idx="5">
                  <c:v>11008.379514400005</c:v>
                </c:pt>
                <c:pt idx="6">
                  <c:v>10216.987657999998</c:v>
                </c:pt>
                <c:pt idx="7">
                  <c:v>9860.0850484999992</c:v>
                </c:pt>
                <c:pt idx="8">
                  <c:v>11197.565775799998</c:v>
                </c:pt>
                <c:pt idx="9">
                  <c:v>13334.108503349993</c:v>
                </c:pt>
                <c:pt idx="10">
                  <c:v>13030.265303050002</c:v>
                </c:pt>
                <c:pt idx="11">
                  <c:v>13350.687899449997</c:v>
                </c:pt>
                <c:pt idx="12">
                  <c:v>13867.618216399997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3'!$G$43:$G$55</c:f>
              <c:numCache>
                <c:formatCode>#,##0\ _)</c:formatCode>
                <c:ptCount val="13"/>
                <c:pt idx="0">
                  <c:v>5822.9730064499981</c:v>
                </c:pt>
                <c:pt idx="1">
                  <c:v>7108.0951499999992</c:v>
                </c:pt>
                <c:pt idx="2">
                  <c:v>7120.6441199999972</c:v>
                </c:pt>
                <c:pt idx="3">
                  <c:v>6599.0676786489421</c:v>
                </c:pt>
                <c:pt idx="4">
                  <c:v>5738.8141714184449</c:v>
                </c:pt>
                <c:pt idx="5">
                  <c:v>5016.2080297901548</c:v>
                </c:pt>
                <c:pt idx="6">
                  <c:v>4709.6077613773832</c:v>
                </c:pt>
                <c:pt idx="7">
                  <c:v>4443.1848832624037</c:v>
                </c:pt>
                <c:pt idx="8">
                  <c:v>4806.2059127499997</c:v>
                </c:pt>
                <c:pt idx="9">
                  <c:v>5321.2928717999985</c:v>
                </c:pt>
                <c:pt idx="10">
                  <c:v>5467.9549016999981</c:v>
                </c:pt>
                <c:pt idx="11">
                  <c:v>5578.6608586499988</c:v>
                </c:pt>
                <c:pt idx="12">
                  <c:v>5886.7781087999983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3'!$H$43:$H$55</c:f>
              <c:numCache>
                <c:formatCode>#,##0\ _)</c:formatCode>
                <c:ptCount val="13"/>
                <c:pt idx="0">
                  <c:v>10516.451776491249</c:v>
                </c:pt>
                <c:pt idx="1">
                  <c:v>11159.497806794267</c:v>
                </c:pt>
                <c:pt idx="2">
                  <c:v>11373.399940146151</c:v>
                </c:pt>
                <c:pt idx="3">
                  <c:v>10842.247789768779</c:v>
                </c:pt>
                <c:pt idx="4">
                  <c:v>9747.2628189624047</c:v>
                </c:pt>
                <c:pt idx="5">
                  <c:v>8682.152701913692</c:v>
                </c:pt>
                <c:pt idx="6">
                  <c:v>7899.635656205076</c:v>
                </c:pt>
                <c:pt idx="7">
                  <c:v>7706.6327509883004</c:v>
                </c:pt>
                <c:pt idx="8">
                  <c:v>8149.1649360341953</c:v>
                </c:pt>
                <c:pt idx="9">
                  <c:v>8688.9230952214075</c:v>
                </c:pt>
                <c:pt idx="10">
                  <c:v>9460.7335985820428</c:v>
                </c:pt>
                <c:pt idx="11">
                  <c:v>10003.035437810451</c:v>
                </c:pt>
                <c:pt idx="12">
                  <c:v>10720.346582784256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3'!$E$43:$E$55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3'!$D$43:$D$55</c:f>
              <c:numCache>
                <c:formatCode>#,##0</c:formatCode>
                <c:ptCount val="13"/>
                <c:pt idx="0">
                  <c:v>10922.4629058602</c:v>
                </c:pt>
                <c:pt idx="1">
                  <c:v>12482.965359777099</c:v>
                </c:pt>
                <c:pt idx="2">
                  <c:v>12968.344471210001</c:v>
                </c:pt>
                <c:pt idx="3">
                  <c:v>12284.2351167291</c:v>
                </c:pt>
                <c:pt idx="4">
                  <c:v>11078.2673362971</c:v>
                </c:pt>
                <c:pt idx="5">
                  <c:v>9493.5710276489899</c:v>
                </c:pt>
                <c:pt idx="6">
                  <c:v>8414.2036093792703</c:v>
                </c:pt>
                <c:pt idx="7">
                  <c:v>8468.7189392685304</c:v>
                </c:pt>
                <c:pt idx="8">
                  <c:v>8407.9337983359892</c:v>
                </c:pt>
                <c:pt idx="9">
                  <c:v>9418.9304168690905</c:v>
                </c:pt>
                <c:pt idx="10">
                  <c:v>9758.5157368181899</c:v>
                </c:pt>
                <c:pt idx="11">
                  <c:v>12661.5058106672</c:v>
                </c:pt>
                <c:pt idx="12">
                  <c:v>12144.9267319585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7235772357723578"/>
                  <c:y val="7.8746719160104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1.5674920860468584</c:v>
                </c:pt>
                <c:pt idx="1">
                  <c:v>22.901233926720565</c:v>
                </c:pt>
                <c:pt idx="2">
                  <c:v>1.1509863121259081</c:v>
                </c:pt>
                <c:pt idx="3">
                  <c:v>7.8159736472131165</c:v>
                </c:pt>
                <c:pt idx="4">
                  <c:v>10.628481153952825</c:v>
                </c:pt>
                <c:pt idx="5">
                  <c:v>0.82309425948330772</c:v>
                </c:pt>
                <c:pt idx="6">
                  <c:v>0.29360712877854112</c:v>
                </c:pt>
                <c:pt idx="7">
                  <c:v>26.16162676069515</c:v>
                </c:pt>
                <c:pt idx="8">
                  <c:v>17.499159353836653</c:v>
                </c:pt>
                <c:pt idx="9">
                  <c:v>7.7797303906410455</c:v>
                </c:pt>
                <c:pt idx="10">
                  <c:v>1.682309989220939</c:v>
                </c:pt>
                <c:pt idx="11">
                  <c:v>1.6963049912850823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43.487232575235758</c:v>
                </c:pt>
                <c:pt idx="1">
                  <c:v>56.512767424764235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32748568171080877"/>
                  <c:y val="-6.535947712418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0.10457516339869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44.88726138554258</c:v>
                </c:pt>
                <c:pt idx="1">
                  <c:v>55.112738614457406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17/03/2021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8.455284552845535E-2"/>
                  <c:y val="0.12549019607843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4552845528455281E-2"/>
                  <c:y val="-8.3660130718954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31.580288424933716</c:v>
                </c:pt>
                <c:pt idx="1">
                  <c:v>68.419711575066287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6910569105691045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8.7804878048780483E-2"/>
                  <c:y val="0.2943914363645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26666666666666666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1.2374607343234656</c:v>
                </c:pt>
                <c:pt idx="1">
                  <c:v>18.588896546592469</c:v>
                </c:pt>
                <c:pt idx="2">
                  <c:v>0.93153942965207326</c:v>
                </c:pt>
                <c:pt idx="3">
                  <c:v>2.467757821673902</c:v>
                </c:pt>
                <c:pt idx="4">
                  <c:v>7.6386309500056413</c:v>
                </c:pt>
                <c:pt idx="5">
                  <c:v>0.71600294268616327</c:v>
                </c:pt>
                <c:pt idx="6">
                  <c:v>0.22439076138908859</c:v>
                </c:pt>
                <c:pt idx="7">
                  <c:v>44.808205721663619</c:v>
                </c:pt>
                <c:pt idx="8">
                  <c:v>10.865951650056967</c:v>
                </c:pt>
                <c:pt idx="9">
                  <c:v>8.5872268320903977</c:v>
                </c:pt>
                <c:pt idx="10">
                  <c:v>2.6528980355466145</c:v>
                </c:pt>
                <c:pt idx="11">
                  <c:v>1.2810385743196102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29.130739824734086</c:v>
                </c:pt>
                <c:pt idx="1">
                  <c:v>70.929190655012121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0.69660269407310405</c:v>
                </c:pt>
                <c:pt idx="1">
                  <c:v>17.489862884088932</c:v>
                </c:pt>
                <c:pt idx="2">
                  <c:v>0</c:v>
                </c:pt>
                <c:pt idx="3">
                  <c:v>2.9021959424754793</c:v>
                </c:pt>
                <c:pt idx="4">
                  <c:v>7.3764254200600385</c:v>
                </c:pt>
                <c:pt idx="5">
                  <c:v>0.66565288403653089</c:v>
                </c:pt>
                <c:pt idx="6">
                  <c:v>0.22910945517283371</c:v>
                </c:pt>
                <c:pt idx="7">
                  <c:v>49.457731151787286</c:v>
                </c:pt>
                <c:pt idx="8">
                  <c:v>15.821041154759005</c:v>
                </c:pt>
                <c:pt idx="9">
                  <c:v>3.4582605474159136</c:v>
                </c:pt>
                <c:pt idx="10">
                  <c:v>0.17257025511950264</c:v>
                </c:pt>
                <c:pt idx="11">
                  <c:v>1.7904780907575906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51.363275541624368</c:v>
                </c:pt>
                <c:pt idx="1">
                  <c:v>49.079302966668912</c:v>
                </c:pt>
                <c:pt idx="2">
                  <c:v>54.416545206339492</c:v>
                </c:pt>
                <c:pt idx="3">
                  <c:v>45.554914730448495</c:v>
                </c:pt>
                <c:pt idx="4">
                  <c:v>39.254501291658499</c:v>
                </c:pt>
                <c:pt idx="5">
                  <c:v>38.984551652076327</c:v>
                </c:pt>
                <c:pt idx="6">
                  <c:v>39.199366315904015</c:v>
                </c:pt>
                <c:pt idx="7">
                  <c:v>48.429321696340907</c:v>
                </c:pt>
                <c:pt idx="8">
                  <c:v>42.082593677627422</c:v>
                </c:pt>
                <c:pt idx="9">
                  <c:v>52.100836322105295</c:v>
                </c:pt>
                <c:pt idx="10">
                  <c:v>53.362157733576289</c:v>
                </c:pt>
                <c:pt idx="11">
                  <c:v>60.427689209010161</c:v>
                </c:pt>
                <c:pt idx="12">
                  <c:v>55.11273861445742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48.636724458375646</c:v>
                </c:pt>
                <c:pt idx="1">
                  <c:v>50.920697033331095</c:v>
                </c:pt>
                <c:pt idx="2">
                  <c:v>45.583454793660493</c:v>
                </c:pt>
                <c:pt idx="3">
                  <c:v>54.445085269551498</c:v>
                </c:pt>
                <c:pt idx="4">
                  <c:v>60.745498708341501</c:v>
                </c:pt>
                <c:pt idx="5">
                  <c:v>61.015448347923673</c:v>
                </c:pt>
                <c:pt idx="6">
                  <c:v>60.800633684095985</c:v>
                </c:pt>
                <c:pt idx="7">
                  <c:v>51.570678303659093</c:v>
                </c:pt>
                <c:pt idx="8">
                  <c:v>57.917406322372578</c:v>
                </c:pt>
                <c:pt idx="9">
                  <c:v>47.899163677894705</c:v>
                </c:pt>
                <c:pt idx="10">
                  <c:v>46.637842266423711</c:v>
                </c:pt>
                <c:pt idx="11">
                  <c:v>39.572310790989839</c:v>
                </c:pt>
                <c:pt idx="12">
                  <c:v>44.88726138554258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1859536.25596</c:v>
                </c:pt>
                <c:pt idx="1">
                  <c:v>1712763.9950000001</c:v>
                </c:pt>
                <c:pt idx="2">
                  <c:v>1827957.59782</c:v>
                </c:pt>
                <c:pt idx="3">
                  <c:v>2535372.0293899998</c:v>
                </c:pt>
                <c:pt idx="4">
                  <c:v>3357900.1650899998</c:v>
                </c:pt>
                <c:pt idx="5">
                  <c:v>3076782.1556899999</c:v>
                </c:pt>
                <c:pt idx="6">
                  <c:v>2874627.5634499998</c:v>
                </c:pt>
                <c:pt idx="7">
                  <c:v>2190686.3617799999</c:v>
                </c:pt>
                <c:pt idx="8">
                  <c:v>2472772.88014</c:v>
                </c:pt>
                <c:pt idx="9">
                  <c:v>2104721.4178900002</c:v>
                </c:pt>
                <c:pt idx="10">
                  <c:v>2304387.0578100001</c:v>
                </c:pt>
                <c:pt idx="11">
                  <c:v>1314871.0519699999</c:v>
                </c:pt>
                <c:pt idx="12">
                  <c:v>1737618.1438800001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78.717858716648067</c:v>
                </c:pt>
                <c:pt idx="1">
                  <c:v>75.444811609749536</c:v>
                </c:pt>
                <c:pt idx="2">
                  <c:v>73.811544229639338</c:v>
                </c:pt>
                <c:pt idx="3">
                  <c:v>66.072879792302089</c:v>
                </c:pt>
                <c:pt idx="4">
                  <c:v>62.546379431684976</c:v>
                </c:pt>
                <c:pt idx="5">
                  <c:v>63.775498984847594</c:v>
                </c:pt>
                <c:pt idx="6">
                  <c:v>64.071970906964054</c:v>
                </c:pt>
                <c:pt idx="7">
                  <c:v>72.271197428317706</c:v>
                </c:pt>
                <c:pt idx="8">
                  <c:v>67.664244519508046</c:v>
                </c:pt>
                <c:pt idx="9">
                  <c:v>76.676155978886854</c:v>
                </c:pt>
                <c:pt idx="10">
                  <c:v>77.115641510675658</c:v>
                </c:pt>
                <c:pt idx="11">
                  <c:v>83.923534765411148</c:v>
                </c:pt>
                <c:pt idx="12">
                  <c:v>79.581464627224861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21.282141283351937</c:v>
                </c:pt>
                <c:pt idx="1">
                  <c:v>24.555188390250464</c:v>
                </c:pt>
                <c:pt idx="2">
                  <c:v>26.188455770360648</c:v>
                </c:pt>
                <c:pt idx="3">
                  <c:v>33.927120207697918</c:v>
                </c:pt>
                <c:pt idx="4">
                  <c:v>37.453620568315046</c:v>
                </c:pt>
                <c:pt idx="5">
                  <c:v>36.224501015152406</c:v>
                </c:pt>
                <c:pt idx="6">
                  <c:v>35.928029093035939</c:v>
                </c:pt>
                <c:pt idx="7">
                  <c:v>27.728802571682301</c:v>
                </c:pt>
                <c:pt idx="8">
                  <c:v>32.335755480491947</c:v>
                </c:pt>
                <c:pt idx="9">
                  <c:v>23.32384402111316</c:v>
                </c:pt>
                <c:pt idx="10">
                  <c:v>22.884358489324324</c:v>
                </c:pt>
                <c:pt idx="11">
                  <c:v>16.076465234588884</c:v>
                </c:pt>
                <c:pt idx="12">
                  <c:v>20.418535372775157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3113.7620234460001</c:v>
                </c:pt>
                <c:pt idx="1">
                  <c:v>2862.0862255259999</c:v>
                </c:pt>
                <c:pt idx="2">
                  <c:v>2859.971565626</c:v>
                </c:pt>
                <c:pt idx="3">
                  <c:v>2262.29681415</c:v>
                </c:pt>
                <c:pt idx="4">
                  <c:v>1836.876773208</c:v>
                </c:pt>
                <c:pt idx="5">
                  <c:v>1886.0039274440001</c:v>
                </c:pt>
                <c:pt idx="6">
                  <c:v>1678.3274013719999</c:v>
                </c:pt>
                <c:pt idx="7">
                  <c:v>1892.9846669420001</c:v>
                </c:pt>
                <c:pt idx="8">
                  <c:v>2459.7328362960002</c:v>
                </c:pt>
                <c:pt idx="9">
                  <c:v>3191.3531995479998</c:v>
                </c:pt>
                <c:pt idx="10">
                  <c:v>4053.0916171819999</c:v>
                </c:pt>
                <c:pt idx="11">
                  <c:v>4512.0240679480003</c:v>
                </c:pt>
                <c:pt idx="12">
                  <c:v>3693.05355508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5503.5027019999998</c:v>
                </c:pt>
                <c:pt idx="1">
                  <c:v>3639.796961</c:v>
                </c:pt>
                <c:pt idx="2">
                  <c:v>3894.5800979999999</c:v>
                </c:pt>
                <c:pt idx="3">
                  <c:v>3240.1634920000001</c:v>
                </c:pt>
                <c:pt idx="4">
                  <c:v>4099.9316170000002</c:v>
                </c:pt>
                <c:pt idx="5">
                  <c:v>3508.4515270000002</c:v>
                </c:pt>
                <c:pt idx="6">
                  <c:v>3962.2430210000002</c:v>
                </c:pt>
                <c:pt idx="7">
                  <c:v>5669.7146759999996</c:v>
                </c:pt>
                <c:pt idx="8">
                  <c:v>4154.0834599999998</c:v>
                </c:pt>
                <c:pt idx="9">
                  <c:v>7378.7336489999998</c:v>
                </c:pt>
                <c:pt idx="10">
                  <c:v>6994.1254269999999</c:v>
                </c:pt>
                <c:pt idx="11">
                  <c:v>6234.7071649999998</c:v>
                </c:pt>
                <c:pt idx="12">
                  <c:v>5521.1960049999998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1036.7663419999999</c:v>
                </c:pt>
                <c:pt idx="1">
                  <c:v>1115.1015640000001</c:v>
                </c:pt>
                <c:pt idx="2">
                  <c:v>1597.8024949999999</c:v>
                </c:pt>
                <c:pt idx="3">
                  <c:v>1757.982127</c:v>
                </c:pt>
                <c:pt idx="4">
                  <c:v>1862.75749</c:v>
                </c:pt>
                <c:pt idx="5">
                  <c:v>1778.4640589999999</c:v>
                </c:pt>
                <c:pt idx="6">
                  <c:v>1426.722043</c:v>
                </c:pt>
                <c:pt idx="7">
                  <c:v>1283.3937249999999</c:v>
                </c:pt>
                <c:pt idx="8">
                  <c:v>788.93134899999995</c:v>
                </c:pt>
                <c:pt idx="9">
                  <c:v>719.15622399999995</c:v>
                </c:pt>
                <c:pt idx="10">
                  <c:v>810.44821300000001</c:v>
                </c:pt>
                <c:pt idx="11">
                  <c:v>935.81003399999997</c:v>
                </c:pt>
                <c:pt idx="12">
                  <c:v>1641.848068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235.96742</c:v>
                </c:pt>
                <c:pt idx="1">
                  <c:v>206.86543699999999</c:v>
                </c:pt>
                <c:pt idx="2">
                  <c:v>552.48475099999996</c:v>
                </c:pt>
                <c:pt idx="3">
                  <c:v>711.64684799999998</c:v>
                </c:pt>
                <c:pt idx="4">
                  <c:v>796.17204200000003</c:v>
                </c:pt>
                <c:pt idx="5">
                  <c:v>744.54166099999998</c:v>
                </c:pt>
                <c:pt idx="6">
                  <c:v>452.15923299999997</c:v>
                </c:pt>
                <c:pt idx="7">
                  <c:v>340.27470899999997</c:v>
                </c:pt>
                <c:pt idx="8">
                  <c:v>108.048269</c:v>
                </c:pt>
                <c:pt idx="9">
                  <c:v>76.225913000000006</c:v>
                </c:pt>
                <c:pt idx="10">
                  <c:v>102.634029</c:v>
                </c:pt>
                <c:pt idx="11">
                  <c:v>138.14309800000001</c:v>
                </c:pt>
                <c:pt idx="12">
                  <c:v>355.03767699999997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345.447835</c:v>
                </c:pt>
                <c:pt idx="1">
                  <c:v>336.902581</c:v>
                </c:pt>
                <c:pt idx="2">
                  <c:v>386.581592</c:v>
                </c:pt>
                <c:pt idx="3">
                  <c:v>379.163185</c:v>
                </c:pt>
                <c:pt idx="4">
                  <c:v>348.81331</c:v>
                </c:pt>
                <c:pt idx="5">
                  <c:v>367.860117</c:v>
                </c:pt>
                <c:pt idx="6">
                  <c:v>394.86022600000001</c:v>
                </c:pt>
                <c:pt idx="7">
                  <c:v>414.07609600000001</c:v>
                </c:pt>
                <c:pt idx="8">
                  <c:v>393.05924800000003</c:v>
                </c:pt>
                <c:pt idx="9">
                  <c:v>422.601923</c:v>
                </c:pt>
                <c:pt idx="10">
                  <c:v>388.97638499999999</c:v>
                </c:pt>
                <c:pt idx="11">
                  <c:v>363.03990499999998</c:v>
                </c:pt>
                <c:pt idx="12">
                  <c:v>357.99120699999997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51.389567499999998</c:v>
                </c:pt>
                <c:pt idx="1">
                  <c:v>29.749654499999998</c:v>
                </c:pt>
                <c:pt idx="2">
                  <c:v>30.791229000000001</c:v>
                </c:pt>
                <c:pt idx="3">
                  <c:v>27.458276000000001</c:v>
                </c:pt>
                <c:pt idx="4">
                  <c:v>31.820180000000001</c:v>
                </c:pt>
                <c:pt idx="5">
                  <c:v>66.037119500000003</c:v>
                </c:pt>
                <c:pt idx="6">
                  <c:v>58.507686499999998</c:v>
                </c:pt>
                <c:pt idx="7">
                  <c:v>64.967821499999999</c:v>
                </c:pt>
                <c:pt idx="8">
                  <c:v>67.556750500000007</c:v>
                </c:pt>
                <c:pt idx="9">
                  <c:v>66.683813999999998</c:v>
                </c:pt>
                <c:pt idx="10">
                  <c:v>52.059457500000001</c:v>
                </c:pt>
                <c:pt idx="11">
                  <c:v>57.768275000000003</c:v>
                </c:pt>
                <c:pt idx="12">
                  <c:v>61.963368000000003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0.76272</cdr:x>
      <cdr:y>0.06546</cdr:y>
    </cdr:from>
    <cdr:to>
      <cdr:x>0.7689</cdr:x>
      <cdr:y>0.89054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36307" y="238171"/>
          <a:ext cx="41617" cy="3002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0.74798</cdr:x>
      <cdr:y>0.0882</cdr:y>
    </cdr:from>
    <cdr:to>
      <cdr:x>0.74806</cdr:x>
      <cdr:y>0.75084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36534" y="270506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43050"/>
          <a:ext cx="23622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66676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1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95500"/>
          <a:ext cx="252000" cy="1976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38100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05000"/>
          <a:ext cx="252000" cy="2233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847724</xdr:colOff>
      <xdr:row>19</xdr:row>
      <xdr:rowOff>142875</xdr:rowOff>
    </xdr:from>
    <xdr:to>
      <xdr:col>4</xdr:col>
      <xdr:colOff>1085849</xdr:colOff>
      <xdr:row>20</xdr:row>
      <xdr:rowOff>85725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05099" y="3305175"/>
          <a:ext cx="238125" cy="1047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57150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0"/>
          <a:ext cx="320675" cy="16465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6.783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12.145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9525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43375"/>
          <a:ext cx="292100" cy="2074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Marzo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H18" sqref="H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Marzo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F43" sqref="F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Marzo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4" t="s">
        <v>25</v>
      </c>
      <c r="E7" s="114"/>
      <c r="F7" s="325" t="str">
        <f>Dat_01!A2</f>
        <v>Marzo 2021</v>
      </c>
      <c r="G7" s="326"/>
      <c r="H7" s="327" t="s">
        <v>27</v>
      </c>
      <c r="I7" s="32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4"/>
      <c r="E8" s="115" t="s">
        <v>28</v>
      </c>
      <c r="F8" s="309">
        <v>16696</v>
      </c>
      <c r="G8" s="310" t="s">
        <v>635</v>
      </c>
      <c r="H8" s="309">
        <v>19588</v>
      </c>
      <c r="I8" s="310" t="s">
        <v>615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7">
        <v>66.25</v>
      </c>
      <c r="G9" s="288" t="s">
        <v>634</v>
      </c>
      <c r="H9" s="283">
        <v>75.900000000000006</v>
      </c>
      <c r="I9" s="288" t="s">
        <v>595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4"/>
      <c r="I10" s="286"/>
      <c r="J10" s="28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H27" sqref="H2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Marzo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4" t="s">
        <v>604</v>
      </c>
      <c r="E7" s="4"/>
    </row>
    <row r="8" spans="3:34">
      <c r="C8" s="324"/>
      <c r="E8" s="4"/>
    </row>
    <row r="9" spans="3:34">
      <c r="C9" s="324"/>
      <c r="E9" s="4"/>
    </row>
    <row r="10" spans="3:34">
      <c r="C10" s="324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H18" sqref="H18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Marzo 2021</v>
      </c>
    </row>
    <row r="4" spans="2:22" ht="20.100000000000001" customHeight="1">
      <c r="B4" s="102" t="s">
        <v>560</v>
      </c>
      <c r="V4" s="54"/>
    </row>
    <row r="5" spans="2:22">
      <c r="V5" s="54"/>
    </row>
    <row r="6" spans="2:22">
      <c r="V6" s="54"/>
    </row>
    <row r="7" spans="2:22">
      <c r="B7" s="324" t="s">
        <v>26</v>
      </c>
      <c r="V7" s="54"/>
    </row>
    <row r="8" spans="2:22">
      <c r="B8" s="324"/>
      <c r="V8" s="54"/>
    </row>
    <row r="9" spans="2:22">
      <c r="B9" s="324"/>
      <c r="V9" s="54"/>
    </row>
    <row r="10" spans="2:22">
      <c r="B10" s="270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35" sqref="D3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Marzo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Marzo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4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4"/>
      <c r="D8" s="77"/>
      <c r="E8" s="78"/>
      <c r="P8" s="80"/>
      <c r="Q8" s="80"/>
      <c r="R8" s="80"/>
    </row>
    <row r="9" spans="2:18" s="74" customFormat="1" ht="12.75" customHeight="1">
      <c r="B9" s="73"/>
      <c r="C9" s="324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4"/>
    </row>
    <row r="29" spans="2:9">
      <c r="E29" s="314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181" zoomScaleNormal="100" workbookViewId="0"/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3.169433297211933</v>
      </c>
      <c r="E5" s="107"/>
      <c r="F5" s="108" t="s">
        <v>16</v>
      </c>
      <c r="G5" s="109">
        <f>SUM(D5:D10)</f>
        <v>43.487232575235758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6.771260104434627</v>
      </c>
      <c r="E6" s="107"/>
      <c r="F6" s="211" t="s">
        <v>17</v>
      </c>
      <c r="G6" s="212">
        <f>SUM(D11:D16)</f>
        <v>56.512767424764235</v>
      </c>
    </row>
    <row r="7" spans="2:7">
      <c r="B7" s="108" t="s">
        <v>4</v>
      </c>
      <c r="C7" s="127">
        <f>Dat_01!B35</f>
        <v>4642.5150000000003</v>
      </c>
      <c r="D7" s="109">
        <f t="shared" si="0"/>
        <v>4.4168042335972437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23.36769207659195</v>
      </c>
      <c r="E8" s="107"/>
    </row>
    <row r="9" spans="2:7">
      <c r="B9" s="108" t="s">
        <v>9</v>
      </c>
      <c r="C9" s="127">
        <f>Dat_01!B37</f>
        <v>5654.1225000000004</v>
      </c>
      <c r="D9" s="109">
        <f t="shared" si="0"/>
        <v>5.3792291883337864</v>
      </c>
      <c r="E9" s="107"/>
    </row>
    <row r="10" spans="2:7">
      <c r="B10" s="108" t="s">
        <v>70</v>
      </c>
      <c r="C10" s="127">
        <f>Dat_01!B38</f>
        <v>402.37650000000002</v>
      </c>
      <c r="D10" s="109">
        <f t="shared" si="0"/>
        <v>0.38281367506621761</v>
      </c>
      <c r="E10" s="107"/>
    </row>
    <row r="11" spans="2:7">
      <c r="B11" s="108" t="s">
        <v>69</v>
      </c>
      <c r="C11" s="127">
        <f>Dat_01!B39</f>
        <v>131.6275</v>
      </c>
      <c r="D11" s="109">
        <f t="shared" si="0"/>
        <v>0.12522800664248174</v>
      </c>
      <c r="E11" s="107"/>
    </row>
    <row r="12" spans="2:7">
      <c r="B12" s="108" t="s">
        <v>5</v>
      </c>
      <c r="C12" s="127">
        <f>Dat_01!B40</f>
        <v>27119.783500000001</v>
      </c>
      <c r="D12" s="109">
        <f t="shared" si="0"/>
        <v>25.801268186972077</v>
      </c>
      <c r="E12" s="107"/>
    </row>
    <row r="13" spans="2:7">
      <c r="B13" s="108" t="s">
        <v>2</v>
      </c>
      <c r="C13" s="127">
        <f>Dat_01!B41</f>
        <v>17091.827229999999</v>
      </c>
      <c r="D13" s="109">
        <f t="shared" si="0"/>
        <v>16.260853194739628</v>
      </c>
      <c r="E13" s="107"/>
    </row>
    <row r="14" spans="2:7">
      <c r="B14" s="108" t="s">
        <v>6</v>
      </c>
      <c r="C14" s="127">
        <f>Dat_01!B42</f>
        <v>11669.004046</v>
      </c>
      <c r="D14" s="109">
        <f t="shared" si="0"/>
        <v>11.101677963826969</v>
      </c>
      <c r="E14" s="107"/>
    </row>
    <row r="15" spans="2:7">
      <c r="B15" s="108" t="s">
        <v>7</v>
      </c>
      <c r="C15" s="127">
        <f>Dat_01!B43</f>
        <v>2304.0129999999999</v>
      </c>
      <c r="D15" s="109">
        <f t="shared" si="0"/>
        <v>2.1919960135105834</v>
      </c>
      <c r="E15" s="107"/>
    </row>
    <row r="16" spans="2:7">
      <c r="B16" s="108" t="s">
        <v>8</v>
      </c>
      <c r="C16" s="127">
        <f>Dat_01!B44</f>
        <v>1084.4690000000001</v>
      </c>
      <c r="D16" s="109">
        <f t="shared" si="0"/>
        <v>1.0317440590725002</v>
      </c>
      <c r="E16" s="107"/>
    </row>
    <row r="17" spans="2:7">
      <c r="B17" s="110" t="s">
        <v>15</v>
      </c>
      <c r="C17" s="128">
        <f>SUM(C5:C16)</f>
        <v>105110.27327600001</v>
      </c>
      <c r="D17" s="111">
        <f>SUM(D5:D16)</f>
        <v>100</v>
      </c>
      <c r="E17" s="107"/>
    </row>
    <row r="18" spans="2:7">
      <c r="B18" s="164"/>
      <c r="C18" s="164"/>
      <c r="D18" s="164"/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330.80630354200002</v>
      </c>
      <c r="D21" s="109">
        <f>C21/$C$33*100</f>
        <v>1.5674920860468584</v>
      </c>
      <c r="E21" s="107"/>
      <c r="F21" s="108" t="s">
        <v>16</v>
      </c>
      <c r="G21" s="109">
        <f>SUM(D21:D26)</f>
        <v>44.88726138554258</v>
      </c>
    </row>
    <row r="22" spans="2:7">
      <c r="B22" s="108" t="s">
        <v>3</v>
      </c>
      <c r="C22" s="127">
        <f>Dat_01!B51</f>
        <v>4833.1169319999999</v>
      </c>
      <c r="D22" s="109">
        <f t="shared" ref="D22:D24" si="1">C22/$C$33*100</f>
        <v>22.901233926720565</v>
      </c>
      <c r="E22" s="129"/>
      <c r="F22" s="211" t="s">
        <v>17</v>
      </c>
      <c r="G22" s="212">
        <f>SUM(D27:D32)</f>
        <v>55.112738614457406</v>
      </c>
    </row>
    <row r="23" spans="2:7">
      <c r="B23" s="108" t="s">
        <v>4</v>
      </c>
      <c r="C23" s="127">
        <f>Dat_01!B52</f>
        <v>242.90618799999999</v>
      </c>
      <c r="D23" s="109">
        <f t="shared" si="1"/>
        <v>1.1509863121259081</v>
      </c>
      <c r="E23" s="129"/>
    </row>
    <row r="24" spans="2:7">
      <c r="B24" s="108" t="s">
        <v>11</v>
      </c>
      <c r="C24" s="127">
        <f>Dat_01!B53</f>
        <v>1649.496909</v>
      </c>
      <c r="D24" s="109">
        <f t="shared" si="1"/>
        <v>7.8159736472131165</v>
      </c>
      <c r="E24" s="129"/>
    </row>
    <row r="25" spans="2:7">
      <c r="B25" s="108" t="s">
        <v>9</v>
      </c>
      <c r="C25" s="127">
        <f>Dat_01!B54</f>
        <v>2243.0534700000003</v>
      </c>
      <c r="D25" s="109">
        <f>C25/$C$33*100</f>
        <v>10.628481153952825</v>
      </c>
      <c r="E25" s="129"/>
    </row>
    <row r="26" spans="2:7">
      <c r="B26" s="108" t="s">
        <v>70</v>
      </c>
      <c r="C26" s="127">
        <f>Dat_01!B55</f>
        <v>173.707269</v>
      </c>
      <c r="D26" s="109">
        <f>C26/$C$33*100</f>
        <v>0.82309425948330772</v>
      </c>
      <c r="E26" s="129"/>
    </row>
    <row r="27" spans="2:7">
      <c r="B27" s="108" t="s">
        <v>69</v>
      </c>
      <c r="C27" s="127">
        <f>Dat_01!B56</f>
        <v>61.963368000000003</v>
      </c>
      <c r="D27" s="109">
        <f t="shared" ref="D27:D28" si="2">C27/$C$33*100</f>
        <v>0.29360712877854112</v>
      </c>
      <c r="E27" s="129"/>
    </row>
    <row r="28" spans="2:7">
      <c r="B28" s="108" t="s">
        <v>5</v>
      </c>
      <c r="C28" s="127">
        <f>Dat_01!B57</f>
        <v>5521.1960049999998</v>
      </c>
      <c r="D28" s="109">
        <f t="shared" si="2"/>
        <v>26.16162676069515</v>
      </c>
      <c r="E28" s="129"/>
    </row>
    <row r="29" spans="2:7">
      <c r="B29" s="108" t="s">
        <v>2</v>
      </c>
      <c r="C29" s="127">
        <f>Dat_01!B58</f>
        <v>3693.05355508</v>
      </c>
      <c r="D29" s="109">
        <f>C29/$C$33*100</f>
        <v>17.499159353836653</v>
      </c>
      <c r="E29" s="129"/>
    </row>
    <row r="30" spans="2:7">
      <c r="B30" s="108" t="s">
        <v>6</v>
      </c>
      <c r="C30" s="127">
        <f>Dat_01!B59</f>
        <v>1641.848068</v>
      </c>
      <c r="D30" s="109">
        <f t="shared" ref="D30:D32" si="3">C30/$C$33*100</f>
        <v>7.7797303906410455</v>
      </c>
      <c r="E30" s="129"/>
    </row>
    <row r="31" spans="2:7">
      <c r="B31" s="108" t="s">
        <v>7</v>
      </c>
      <c r="C31" s="127">
        <f>Dat_01!B60</f>
        <v>355.03767700000003</v>
      </c>
      <c r="D31" s="109">
        <f t="shared" si="3"/>
        <v>1.682309989220939</v>
      </c>
      <c r="E31" s="129"/>
    </row>
    <row r="32" spans="2:7">
      <c r="B32" s="108" t="s">
        <v>8</v>
      </c>
      <c r="C32" s="127">
        <f>Dat_01!B61</f>
        <v>357.99120699999997</v>
      </c>
      <c r="D32" s="109">
        <f t="shared" si="3"/>
        <v>1.6963049912850823</v>
      </c>
      <c r="E32" s="129"/>
    </row>
    <row r="33" spans="2:6">
      <c r="B33" s="110" t="s">
        <v>15</v>
      </c>
      <c r="C33" s="128">
        <f>SUM(C21:C32)</f>
        <v>21104.176951622001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525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1.2374607343234656</v>
      </c>
      <c r="D37" s="107"/>
      <c r="E37" s="108" t="s">
        <v>16</v>
      </c>
      <c r="F37" s="109">
        <f>SUM(C37:C42)</f>
        <v>31.580288424933716</v>
      </c>
    </row>
    <row r="38" spans="2:6">
      <c r="B38" s="108" t="s">
        <v>3</v>
      </c>
      <c r="C38" s="109">
        <f>Dat_01!B95</f>
        <v>18.588896546592469</v>
      </c>
      <c r="D38" s="107"/>
      <c r="E38" s="211" t="s">
        <v>17</v>
      </c>
      <c r="F38" s="212">
        <f>SUM(C43:C48)</f>
        <v>68.419711575066287</v>
      </c>
    </row>
    <row r="39" spans="2:6">
      <c r="B39" s="108" t="s">
        <v>4</v>
      </c>
      <c r="C39" s="109">
        <f>Dat_01!B96</f>
        <v>0.93153942965207326</v>
      </c>
      <c r="D39" s="107"/>
    </row>
    <row r="40" spans="2:6">
      <c r="B40" s="108" t="s">
        <v>11</v>
      </c>
      <c r="C40" s="109">
        <f>Dat_01!B97</f>
        <v>2.467757821673902</v>
      </c>
      <c r="D40" s="107"/>
    </row>
    <row r="41" spans="2:6">
      <c r="B41" s="108" t="s">
        <v>9</v>
      </c>
      <c r="C41" s="109">
        <f>Dat_01!B98</f>
        <v>7.6386309500056413</v>
      </c>
      <c r="D41" s="107"/>
      <c r="E41" s="107"/>
      <c r="F41" s="107"/>
    </row>
    <row r="42" spans="2:6">
      <c r="B42" s="108" t="s">
        <v>70</v>
      </c>
      <c r="C42" s="109">
        <f>Dat_01!B99</f>
        <v>0.71600294268616327</v>
      </c>
      <c r="D42" s="107"/>
      <c r="E42" s="107"/>
      <c r="F42" s="107"/>
    </row>
    <row r="43" spans="2:6">
      <c r="B43" s="108" t="s">
        <v>69</v>
      </c>
      <c r="C43" s="109">
        <f>Dat_01!B100</f>
        <v>0.22439076138908859</v>
      </c>
      <c r="D43" s="107"/>
      <c r="E43" s="107"/>
      <c r="F43" s="107"/>
    </row>
    <row r="44" spans="2:6">
      <c r="B44" s="108" t="s">
        <v>5</v>
      </c>
      <c r="C44" s="109">
        <f>Dat_01!B101</f>
        <v>44.808205721663619</v>
      </c>
      <c r="D44" s="107"/>
      <c r="E44" s="107"/>
      <c r="F44" s="107"/>
    </row>
    <row r="45" spans="2:6">
      <c r="B45" s="108" t="s">
        <v>2</v>
      </c>
      <c r="C45" s="109">
        <f>Dat_01!B102</f>
        <v>10.865951650056967</v>
      </c>
      <c r="D45" s="107"/>
      <c r="E45" s="107"/>
      <c r="F45" s="107"/>
    </row>
    <row r="46" spans="2:6">
      <c r="B46" s="108" t="s">
        <v>6</v>
      </c>
      <c r="C46" s="109">
        <f>Dat_01!B103</f>
        <v>8.5872268320903977</v>
      </c>
      <c r="D46" s="107"/>
      <c r="E46" s="107"/>
      <c r="F46" s="107"/>
    </row>
    <row r="47" spans="2:6">
      <c r="B47" s="108" t="s">
        <v>7</v>
      </c>
      <c r="C47" s="109">
        <f>Dat_01!B104</f>
        <v>2.6528980355466145</v>
      </c>
      <c r="D47" s="107"/>
      <c r="E47" s="107"/>
      <c r="F47" s="107"/>
    </row>
    <row r="48" spans="2:6">
      <c r="B48" s="108" t="s">
        <v>8</v>
      </c>
      <c r="C48" s="109">
        <f>Dat_01!B105</f>
        <v>1.2810385743196102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0.69660269407310405</v>
      </c>
      <c r="D53" s="107"/>
      <c r="E53" s="108" t="s">
        <v>16</v>
      </c>
      <c r="F53" s="109">
        <f>SUM(C53:C58)</f>
        <v>29.130739824734086</v>
      </c>
    </row>
    <row r="54" spans="2:6">
      <c r="B54" s="108" t="s">
        <v>3</v>
      </c>
      <c r="C54" s="109">
        <f>Dat_01!H95</f>
        <v>17.489862884088932</v>
      </c>
      <c r="D54" s="107"/>
      <c r="E54" s="211" t="s">
        <v>17</v>
      </c>
      <c r="F54" s="212">
        <f>SUM(C59:C64)</f>
        <v>70.929190655012121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2.9021959424754793</v>
      </c>
      <c r="D56" s="107"/>
    </row>
    <row r="57" spans="2:6">
      <c r="B57" s="108" t="s">
        <v>9</v>
      </c>
      <c r="C57" s="109">
        <f>Dat_01!H98</f>
        <v>7.3764254200600385</v>
      </c>
      <c r="D57" s="107"/>
      <c r="E57" s="107"/>
      <c r="F57" s="107"/>
    </row>
    <row r="58" spans="2:6">
      <c r="B58" s="108" t="s">
        <v>70</v>
      </c>
      <c r="C58" s="109">
        <f>Dat_01!H99</f>
        <v>0.66565288403653089</v>
      </c>
      <c r="D58" s="107"/>
      <c r="E58" s="107"/>
      <c r="F58" s="107"/>
    </row>
    <row r="59" spans="2:6">
      <c r="B59" s="108" t="s">
        <v>69</v>
      </c>
      <c r="C59" s="109">
        <f>Dat_01!H100</f>
        <v>0.22910945517283371</v>
      </c>
      <c r="D59" s="107"/>
      <c r="E59" s="107"/>
      <c r="F59" s="107"/>
    </row>
    <row r="60" spans="2:6">
      <c r="B60" s="108" t="s">
        <v>5</v>
      </c>
      <c r="C60" s="109">
        <f>Dat_01!H101</f>
        <v>49.457731151787286</v>
      </c>
      <c r="D60" s="107"/>
      <c r="E60" s="107"/>
      <c r="F60" s="107"/>
    </row>
    <row r="61" spans="2:6">
      <c r="B61" s="108" t="s">
        <v>2</v>
      </c>
      <c r="C61" s="109">
        <f>Dat_01!H102</f>
        <v>15.821041154759005</v>
      </c>
      <c r="D61" s="107"/>
      <c r="E61" s="107"/>
      <c r="F61" s="107"/>
    </row>
    <row r="62" spans="2:6">
      <c r="B62" s="108" t="s">
        <v>6</v>
      </c>
      <c r="C62" s="109">
        <f>Dat_01!H103</f>
        <v>3.4582605474159136</v>
      </c>
      <c r="D62" s="107"/>
      <c r="E62" s="107"/>
      <c r="F62" s="107"/>
    </row>
    <row r="63" spans="2:6">
      <c r="B63" s="108" t="s">
        <v>7</v>
      </c>
      <c r="C63" s="109">
        <f>Dat_01!H104</f>
        <v>0.17257025511950264</v>
      </c>
      <c r="D63" s="107"/>
      <c r="E63" s="107"/>
      <c r="F63" s="107"/>
    </row>
    <row r="64" spans="2:6">
      <c r="B64" s="108" t="s">
        <v>8</v>
      </c>
      <c r="C64" s="109">
        <f>Dat_01!H105</f>
        <v>1.7904780907575906</v>
      </c>
    </row>
    <row r="65" spans="2:16">
      <c r="B65" s="110" t="s">
        <v>15</v>
      </c>
      <c r="C65" s="111">
        <f>SUM(C53:C64)</f>
        <v>100.05993047974621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M</v>
      </c>
      <c r="D68" s="216" t="str">
        <f>Dat_01!C140</f>
        <v>A</v>
      </c>
      <c r="E68" s="216" t="str">
        <f>Dat_01!D140</f>
        <v>M</v>
      </c>
      <c r="F68" s="216" t="str">
        <f>Dat_01!E140</f>
        <v>J</v>
      </c>
      <c r="G68" s="216" t="str">
        <f>Dat_01!F140</f>
        <v>J</v>
      </c>
      <c r="H68" s="216" t="str">
        <f>Dat_01!G140</f>
        <v>A</v>
      </c>
      <c r="I68" s="216" t="str">
        <f>Dat_01!H140</f>
        <v>S</v>
      </c>
      <c r="J68" s="216" t="str">
        <f>Dat_01!I140</f>
        <v>O</v>
      </c>
      <c r="K68" s="216" t="str">
        <f>Dat_01!J140</f>
        <v>N</v>
      </c>
      <c r="L68" s="216" t="str">
        <f>Dat_01!K140</f>
        <v>D</v>
      </c>
      <c r="M68" s="216" t="str">
        <f>Dat_01!L140</f>
        <v>E</v>
      </c>
      <c r="N68" s="216" t="str">
        <f>Dat_01!M140</f>
        <v>F</v>
      </c>
      <c r="O68" s="216" t="str">
        <f>Dat_01!N140</f>
        <v>M</v>
      </c>
      <c r="P68" s="217"/>
    </row>
    <row r="69" spans="2:16">
      <c r="B69" s="218" t="s">
        <v>2</v>
      </c>
      <c r="C69" s="219">
        <f>Dat_01!B142</f>
        <v>3113.7620234460001</v>
      </c>
      <c r="D69" s="219">
        <f>Dat_01!C142</f>
        <v>2862.0862255259999</v>
      </c>
      <c r="E69" s="219">
        <f>Dat_01!D142</f>
        <v>2859.971565626</v>
      </c>
      <c r="F69" s="219">
        <f>Dat_01!E142</f>
        <v>2262.29681415</v>
      </c>
      <c r="G69" s="219">
        <f>Dat_01!F142</f>
        <v>1836.876773208</v>
      </c>
      <c r="H69" s="219">
        <f>Dat_01!G142</f>
        <v>1886.0039274440001</v>
      </c>
      <c r="I69" s="219">
        <f>Dat_01!H142</f>
        <v>1678.3274013719999</v>
      </c>
      <c r="J69" s="219">
        <f>Dat_01!I142</f>
        <v>1892.9846669420001</v>
      </c>
      <c r="K69" s="219">
        <f>Dat_01!J142</f>
        <v>2459.7328362960002</v>
      </c>
      <c r="L69" s="219">
        <f>Dat_01!K142</f>
        <v>3191.3531995479998</v>
      </c>
      <c r="M69" s="219">
        <f>Dat_01!L142</f>
        <v>4053.0916171819999</v>
      </c>
      <c r="N69" s="219">
        <f>Dat_01!M142</f>
        <v>4512.0240679480003</v>
      </c>
      <c r="O69" s="219">
        <f>Dat_01!N142</f>
        <v>3693.05355508</v>
      </c>
    </row>
    <row r="70" spans="2:16">
      <c r="B70" s="218" t="s">
        <v>81</v>
      </c>
      <c r="C70" s="219">
        <f>Dat_01!B143</f>
        <v>303.52379088800001</v>
      </c>
      <c r="D70" s="219">
        <f>Dat_01!C143</f>
        <v>314.35098405000002</v>
      </c>
      <c r="E70" s="219">
        <f>Dat_01!D143</f>
        <v>243.63992918599999</v>
      </c>
      <c r="F70" s="219">
        <f>Dat_01!E143</f>
        <v>152.39581989600001</v>
      </c>
      <c r="G70" s="219">
        <f>Dat_01!F143</f>
        <v>167.16093403400001</v>
      </c>
      <c r="H70" s="219">
        <f>Dat_01!G143</f>
        <v>158.85512120000001</v>
      </c>
      <c r="I70" s="219">
        <f>Dat_01!H143</f>
        <v>187.668031348</v>
      </c>
      <c r="J70" s="219">
        <f>Dat_01!I143</f>
        <v>229.96202238999999</v>
      </c>
      <c r="K70" s="219">
        <f>Dat_01!J143</f>
        <v>205.997806862</v>
      </c>
      <c r="L70" s="219">
        <f>Dat_01!K143</f>
        <v>320.93024189800002</v>
      </c>
      <c r="M70" s="219">
        <f>Dat_01!L143</f>
        <v>320.50895240800003</v>
      </c>
      <c r="N70" s="219">
        <f>Dat_01!M143</f>
        <v>401.29321896599998</v>
      </c>
      <c r="O70" s="219">
        <f>Dat_01!N143</f>
        <v>330.80630354200002</v>
      </c>
    </row>
    <row r="71" spans="2:16">
      <c r="B71" s="218" t="s">
        <v>3</v>
      </c>
      <c r="C71" s="219">
        <f>Dat_01!B144</f>
        <v>5174.9451150000004</v>
      </c>
      <c r="D71" s="219">
        <f>Dat_01!C144</f>
        <v>4085.604789</v>
      </c>
      <c r="E71" s="219">
        <f>Dat_01!D144</f>
        <v>3078.9577610000001</v>
      </c>
      <c r="F71" s="219">
        <f>Dat_01!E144</f>
        <v>3621.3812859999998</v>
      </c>
      <c r="G71" s="219">
        <f>Dat_01!F144</f>
        <v>5159.0193049999998</v>
      </c>
      <c r="H71" s="219">
        <f>Dat_01!G144</f>
        <v>5151.9174220000004</v>
      </c>
      <c r="I71" s="219">
        <f>Dat_01!H144</f>
        <v>4871.2094020000004</v>
      </c>
      <c r="J71" s="219">
        <f>Dat_01!I144</f>
        <v>4528.3442359999999</v>
      </c>
      <c r="K71" s="219">
        <f>Dat_01!J144</f>
        <v>4639.755709</v>
      </c>
      <c r="L71" s="219">
        <f>Dat_01!K144</f>
        <v>5270.8108380000003</v>
      </c>
      <c r="M71" s="219">
        <f>Dat_01!L144</f>
        <v>5199.7871770000002</v>
      </c>
      <c r="N71" s="219">
        <f>Dat_01!M144</f>
        <v>4358.5151070000002</v>
      </c>
      <c r="O71" s="219">
        <f>Dat_01!N144</f>
        <v>4833.1169319999999</v>
      </c>
    </row>
    <row r="72" spans="2:16">
      <c r="B72" s="218" t="s">
        <v>4</v>
      </c>
      <c r="C72" s="219">
        <f>Dat_01!B145</f>
        <v>476.48416300000002</v>
      </c>
      <c r="D72" s="219">
        <f>Dat_01!C145</f>
        <v>306.82421299999999</v>
      </c>
      <c r="E72" s="219">
        <f>Dat_01!D145</f>
        <v>244.56557599999999</v>
      </c>
      <c r="F72" s="219">
        <f>Dat_01!E145</f>
        <v>362.74284999999998</v>
      </c>
      <c r="G72" s="219">
        <f>Dat_01!F145</f>
        <v>303.34445399999998</v>
      </c>
      <c r="H72" s="219">
        <f>Dat_01!G145</f>
        <v>338.34884299999999</v>
      </c>
      <c r="I72" s="219">
        <f>Dat_01!H145</f>
        <v>282.55493999999999</v>
      </c>
      <c r="J72" s="219">
        <f>Dat_01!I145</f>
        <v>235.11278300000001</v>
      </c>
      <c r="K72" s="219">
        <f>Dat_01!J145</f>
        <v>336.18096000000003</v>
      </c>
      <c r="L72" s="219">
        <f>Dat_01!K145</f>
        <v>222.17338899999999</v>
      </c>
      <c r="M72" s="219">
        <f>Dat_01!L145</f>
        <v>558.54769199999998</v>
      </c>
      <c r="N72" s="219">
        <f>Dat_01!M145</f>
        <v>177.07270399999999</v>
      </c>
      <c r="O72" s="219">
        <f>Dat_01!N145</f>
        <v>242.90618799999999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1386.2401620000001</v>
      </c>
      <c r="D74" s="219">
        <f>Dat_01!C146</f>
        <v>1730.7334739999999</v>
      </c>
      <c r="E74" s="219">
        <f>Dat_01!D146</f>
        <v>2017.855785</v>
      </c>
      <c r="F74" s="219">
        <f>Dat_01!E146</f>
        <v>3556.3490299999999</v>
      </c>
      <c r="G74" s="219">
        <f>Dat_01!F146</f>
        <v>5829.9045759999999</v>
      </c>
      <c r="H74" s="219">
        <f>Dat_01!G146</f>
        <v>5051.1759519999996</v>
      </c>
      <c r="I74" s="219">
        <f>Dat_01!H146</f>
        <v>4546.4757390000004</v>
      </c>
      <c r="J74" s="219">
        <f>Dat_01!I146</f>
        <v>2791.0383710000001</v>
      </c>
      <c r="K74" s="219">
        <f>Dat_01!J146</f>
        <v>3221.3084140000001</v>
      </c>
      <c r="L74" s="219">
        <f>Dat_01!K146</f>
        <v>2564.8316060000002</v>
      </c>
      <c r="M74" s="219">
        <f>Dat_01!L146</f>
        <v>2188.3292900000001</v>
      </c>
      <c r="N74" s="219">
        <f>Dat_01!M146</f>
        <v>1086.8814580000001</v>
      </c>
      <c r="O74" s="219">
        <f>Dat_01!N146</f>
        <v>1649.496909</v>
      </c>
    </row>
    <row r="75" spans="2:16">
      <c r="B75" s="218" t="s">
        <v>5</v>
      </c>
      <c r="C75" s="219">
        <f>Dat_01!B147</f>
        <v>5503.5027019999998</v>
      </c>
      <c r="D75" s="219">
        <f>Dat_01!C147</f>
        <v>3639.796961</v>
      </c>
      <c r="E75" s="219">
        <f>Dat_01!D147</f>
        <v>3894.5800979999999</v>
      </c>
      <c r="F75" s="219">
        <f>Dat_01!E147</f>
        <v>3240.1634920000001</v>
      </c>
      <c r="G75" s="219">
        <f>Dat_01!F147</f>
        <v>4099.9316170000002</v>
      </c>
      <c r="H75" s="219">
        <f>Dat_01!G147</f>
        <v>3508.4515270000002</v>
      </c>
      <c r="I75" s="219">
        <f>Dat_01!H147</f>
        <v>3962.2430210000002</v>
      </c>
      <c r="J75" s="219">
        <f>Dat_01!I147</f>
        <v>5669.7146759999996</v>
      </c>
      <c r="K75" s="219">
        <f>Dat_01!J147</f>
        <v>4154.0834599999998</v>
      </c>
      <c r="L75" s="219">
        <f>Dat_01!K147</f>
        <v>7378.7336489999998</v>
      </c>
      <c r="M75" s="219">
        <f>Dat_01!L147</f>
        <v>6994.1254269999999</v>
      </c>
      <c r="N75" s="219">
        <f>Dat_01!M147</f>
        <v>6234.7071649999998</v>
      </c>
      <c r="O75" s="219">
        <f>Dat_01!N147</f>
        <v>5521.1960049999998</v>
      </c>
    </row>
    <row r="76" spans="2:16">
      <c r="B76" s="218" t="s">
        <v>132</v>
      </c>
      <c r="C76" s="219">
        <f>Dat_01!B148</f>
        <v>1036.7663419999999</v>
      </c>
      <c r="D76" s="219">
        <f>Dat_01!C148</f>
        <v>1115.1015640000001</v>
      </c>
      <c r="E76" s="219">
        <f>Dat_01!D148</f>
        <v>1597.8024949999999</v>
      </c>
      <c r="F76" s="219">
        <f>Dat_01!E148</f>
        <v>1757.982127</v>
      </c>
      <c r="G76" s="219">
        <f>Dat_01!F148</f>
        <v>1862.75749</v>
      </c>
      <c r="H76" s="219">
        <f>Dat_01!G148</f>
        <v>1778.4640589999999</v>
      </c>
      <c r="I76" s="219">
        <f>Dat_01!H148</f>
        <v>1426.722043</v>
      </c>
      <c r="J76" s="219">
        <f>Dat_01!I148</f>
        <v>1283.3937249999999</v>
      </c>
      <c r="K76" s="219">
        <f>Dat_01!J148</f>
        <v>788.93134899999995</v>
      </c>
      <c r="L76" s="219">
        <f>Dat_01!K148</f>
        <v>719.15622399999995</v>
      </c>
      <c r="M76" s="219">
        <f>Dat_01!L148</f>
        <v>810.44821300000001</v>
      </c>
      <c r="N76" s="219">
        <f>Dat_01!M148</f>
        <v>935.81003399999997</v>
      </c>
      <c r="O76" s="219">
        <f>Dat_01!N148</f>
        <v>1641.848068</v>
      </c>
    </row>
    <row r="77" spans="2:16">
      <c r="B77" s="218" t="s">
        <v>133</v>
      </c>
      <c r="C77" s="219">
        <f>Dat_01!B149</f>
        <v>235.96742</v>
      </c>
      <c r="D77" s="219">
        <f>Dat_01!C149</f>
        <v>206.86543699999999</v>
      </c>
      <c r="E77" s="219">
        <f>Dat_01!D149</f>
        <v>552.48475099999996</v>
      </c>
      <c r="F77" s="219">
        <f>Dat_01!E149</f>
        <v>711.64684799999998</v>
      </c>
      <c r="G77" s="219">
        <f>Dat_01!F149</f>
        <v>796.17204200000003</v>
      </c>
      <c r="H77" s="219">
        <f>Dat_01!G149</f>
        <v>744.54166099999998</v>
      </c>
      <c r="I77" s="219">
        <f>Dat_01!H149</f>
        <v>452.15923299999997</v>
      </c>
      <c r="J77" s="219">
        <f>Dat_01!I149</f>
        <v>340.27470899999997</v>
      </c>
      <c r="K77" s="219">
        <f>Dat_01!J149</f>
        <v>108.048269</v>
      </c>
      <c r="L77" s="219">
        <f>Dat_01!K149</f>
        <v>76.225913000000006</v>
      </c>
      <c r="M77" s="219">
        <f>Dat_01!L149</f>
        <v>102.634029</v>
      </c>
      <c r="N77" s="219">
        <f>Dat_01!M149</f>
        <v>138.14309800000001</v>
      </c>
      <c r="O77" s="219">
        <f>Dat_01!N149</f>
        <v>355.03767699999997</v>
      </c>
    </row>
    <row r="78" spans="2:16">
      <c r="B78" s="218" t="s">
        <v>9</v>
      </c>
      <c r="C78" s="219">
        <f>Dat_01!B151</f>
        <v>2233.481276</v>
      </c>
      <c r="D78" s="219">
        <f>Dat_01!C151</f>
        <v>1926.0522579999999</v>
      </c>
      <c r="E78" s="219">
        <f>Dat_01!D151</f>
        <v>2084.4744719999999</v>
      </c>
      <c r="F78" s="219">
        <f>Dat_01!E151</f>
        <v>2186.730004</v>
      </c>
      <c r="G78" s="219">
        <f>Dat_01!F151</f>
        <v>2301.546304</v>
      </c>
      <c r="H78" s="219">
        <f>Dat_01!G151</f>
        <v>2191.606194</v>
      </c>
      <c r="I78" s="219">
        <f>Dat_01!H151</f>
        <v>2304.531516</v>
      </c>
      <c r="J78" s="219">
        <f>Dat_01!I151</f>
        <v>2351.3923199999999</v>
      </c>
      <c r="K78" s="219">
        <f>Dat_01!J151</f>
        <v>2386.903992</v>
      </c>
      <c r="L78" s="219">
        <f>Dat_01!K151</f>
        <v>2339.665661</v>
      </c>
      <c r="M78" s="219">
        <f>Dat_01!L151</f>
        <v>2396.3016130000001</v>
      </c>
      <c r="N78" s="219">
        <f>Dat_01!M151</f>
        <v>1832.501532</v>
      </c>
      <c r="O78" s="219">
        <f>Dat_01!N151</f>
        <v>2243.0534699999998</v>
      </c>
    </row>
    <row r="79" spans="2:16">
      <c r="B79" s="218" t="s">
        <v>134</v>
      </c>
      <c r="C79" s="219">
        <f>Dat_01!B152</f>
        <v>166.0983985</v>
      </c>
      <c r="D79" s="219">
        <f>Dat_01!C152</f>
        <v>134.23411250000001</v>
      </c>
      <c r="E79" s="219">
        <f>Dat_01!D152</f>
        <v>139.503086</v>
      </c>
      <c r="F79" s="219">
        <f>Dat_01!E152</f>
        <v>134.24086700000001</v>
      </c>
      <c r="G79" s="219">
        <f>Dat_01!F152</f>
        <v>129.766637</v>
      </c>
      <c r="H79" s="219">
        <f>Dat_01!G152</f>
        <v>178.96316150000001</v>
      </c>
      <c r="I79" s="219">
        <f>Dat_01!H152</f>
        <v>173.89508950000001</v>
      </c>
      <c r="J79" s="219">
        <f>Dat_01!I152</f>
        <v>156.50662750000001</v>
      </c>
      <c r="K79" s="219">
        <f>Dat_01!J152</f>
        <v>180.74303649999999</v>
      </c>
      <c r="L79" s="219">
        <f>Dat_01!K152</f>
        <v>180.31613300000001</v>
      </c>
      <c r="M79" s="219">
        <f>Dat_01!L152</f>
        <v>175.13331149999999</v>
      </c>
      <c r="N79" s="219">
        <f>Dat_01!M152</f>
        <v>160.328272</v>
      </c>
      <c r="O79" s="219">
        <f>Dat_01!N152</f>
        <v>173.707269</v>
      </c>
    </row>
    <row r="80" spans="2:16">
      <c r="B80" s="218" t="s">
        <v>135</v>
      </c>
      <c r="C80" s="219">
        <f>Dat_01!B153</f>
        <v>51.389567499999998</v>
      </c>
      <c r="D80" s="219">
        <f>Dat_01!C153</f>
        <v>29.749654499999998</v>
      </c>
      <c r="E80" s="219">
        <f>Dat_01!D153</f>
        <v>30.791229000000001</v>
      </c>
      <c r="F80" s="219">
        <f>Dat_01!E153</f>
        <v>27.458276000000001</v>
      </c>
      <c r="G80" s="219">
        <f>Dat_01!F153</f>
        <v>31.820180000000001</v>
      </c>
      <c r="H80" s="219">
        <f>Dat_01!G153</f>
        <v>66.037119500000003</v>
      </c>
      <c r="I80" s="219">
        <f>Dat_01!H153</f>
        <v>58.507686499999998</v>
      </c>
      <c r="J80" s="219">
        <f>Dat_01!I153</f>
        <v>64.967821499999999</v>
      </c>
      <c r="K80" s="219">
        <f>Dat_01!J153</f>
        <v>67.556750500000007</v>
      </c>
      <c r="L80" s="219">
        <f>Dat_01!K153</f>
        <v>66.683813999999998</v>
      </c>
      <c r="M80" s="219">
        <f>Dat_01!L153</f>
        <v>52.059457500000001</v>
      </c>
      <c r="N80" s="219">
        <f>Dat_01!M153</f>
        <v>57.768275000000003</v>
      </c>
      <c r="O80" s="219">
        <f>Dat_01!N153</f>
        <v>61.963368000000003</v>
      </c>
    </row>
    <row r="81" spans="2:15">
      <c r="B81" s="218" t="s">
        <v>136</v>
      </c>
      <c r="C81" s="219">
        <f>Dat_01!B150</f>
        <v>345.447835</v>
      </c>
      <c r="D81" s="219">
        <f>Dat_01!C150</f>
        <v>336.902581</v>
      </c>
      <c r="E81" s="219">
        <f>Dat_01!D150</f>
        <v>386.581592</v>
      </c>
      <c r="F81" s="219">
        <f>Dat_01!E150</f>
        <v>379.163185</v>
      </c>
      <c r="G81" s="219">
        <f>Dat_01!F150</f>
        <v>348.81331</v>
      </c>
      <c r="H81" s="219">
        <f>Dat_01!G150</f>
        <v>367.860117</v>
      </c>
      <c r="I81" s="219">
        <f>Dat_01!H150</f>
        <v>394.86022600000001</v>
      </c>
      <c r="J81" s="219">
        <f>Dat_01!I150</f>
        <v>414.07609600000001</v>
      </c>
      <c r="K81" s="219">
        <f>Dat_01!J150</f>
        <v>393.05924800000003</v>
      </c>
      <c r="L81" s="219">
        <f>Dat_01!K150</f>
        <v>422.601923</v>
      </c>
      <c r="M81" s="219">
        <f>Dat_01!L150</f>
        <v>388.97638499999999</v>
      </c>
      <c r="N81" s="219">
        <f>Dat_01!M150</f>
        <v>363.03990499999998</v>
      </c>
      <c r="O81" s="219">
        <f>Dat_01!N150</f>
        <v>357.99120699999997</v>
      </c>
    </row>
    <row r="82" spans="2:15">
      <c r="B82" s="218" t="s">
        <v>137</v>
      </c>
      <c r="C82" s="219">
        <f>Dat_01!B154</f>
        <v>20027.608795333996</v>
      </c>
      <c r="D82" s="219">
        <f>Dat_01!C154</f>
        <v>16688.302253575999</v>
      </c>
      <c r="E82" s="219">
        <f>Dat_01!D154</f>
        <v>17131.208339812001</v>
      </c>
      <c r="F82" s="219">
        <f>Dat_01!E154</f>
        <v>18392.550599046001</v>
      </c>
      <c r="G82" s="219">
        <f>Dat_01!F154</f>
        <v>22867.113622241995</v>
      </c>
      <c r="H82" s="219">
        <f>Dat_01!G154</f>
        <v>21422.225104644</v>
      </c>
      <c r="I82" s="219">
        <f>Dat_01!H154</f>
        <v>20339.15432872</v>
      </c>
      <c r="J82" s="219">
        <f>Dat_01!I154</f>
        <v>19957.768054331998</v>
      </c>
      <c r="K82" s="219">
        <f>Dat_01!J154</f>
        <v>18942.301831158002</v>
      </c>
      <c r="L82" s="219">
        <f>Dat_01!K154</f>
        <v>22753.482591445994</v>
      </c>
      <c r="M82" s="219">
        <f>Dat_01!L154</f>
        <v>23239.943164590004</v>
      </c>
      <c r="N82" s="219">
        <f>Dat_01!M154</f>
        <v>20258.084836913993</v>
      </c>
      <c r="O82" s="219">
        <f>Dat_01!N154</f>
        <v>21104.176951621997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10286.835889946</v>
      </c>
      <c r="D88" s="223">
        <f t="shared" si="4"/>
        <v>8190.5024230260015</v>
      </c>
      <c r="E88" s="223">
        <f t="shared" si="4"/>
        <v>9322.2117306260006</v>
      </c>
      <c r="F88" s="223">
        <f t="shared" si="4"/>
        <v>8378.7107421500004</v>
      </c>
      <c r="G88" s="223">
        <f t="shared" si="4"/>
        <v>8976.371412208</v>
      </c>
      <c r="H88" s="223">
        <f t="shared" si="4"/>
        <v>8351.3584109439998</v>
      </c>
      <c r="I88" s="223">
        <f t="shared" si="4"/>
        <v>7972.8196108720003</v>
      </c>
      <c r="J88" s="223">
        <f t="shared" si="4"/>
        <v>9665.4116944420002</v>
      </c>
      <c r="K88" s="223">
        <f t="shared" si="4"/>
        <v>7971.4119127960003</v>
      </c>
      <c r="L88" s="223">
        <f t="shared" si="4"/>
        <v>11854.754722547999</v>
      </c>
      <c r="M88" s="223">
        <f t="shared" si="4"/>
        <v>12401.335128682</v>
      </c>
      <c r="N88" s="223">
        <f t="shared" si="4"/>
        <v>12241.492544948002</v>
      </c>
      <c r="O88" s="223">
        <f t="shared" si="4"/>
        <v>11631.089880079999</v>
      </c>
    </row>
    <row r="89" spans="2:15">
      <c r="B89" s="220" t="s">
        <v>16</v>
      </c>
      <c r="C89" s="221">
        <f t="shared" ref="C89:O89" si="5">SUM(C70:C74,C78:C79)</f>
        <v>9740.7729053880012</v>
      </c>
      <c r="D89" s="221">
        <f t="shared" si="5"/>
        <v>8497.7998305500005</v>
      </c>
      <c r="E89" s="221">
        <f t="shared" si="5"/>
        <v>7808.9966091859997</v>
      </c>
      <c r="F89" s="221">
        <f t="shared" si="5"/>
        <v>10013.839856896</v>
      </c>
      <c r="G89" s="221">
        <f t="shared" si="5"/>
        <v>13890.742210034001</v>
      </c>
      <c r="H89" s="221">
        <f t="shared" si="5"/>
        <v>13070.8666937</v>
      </c>
      <c r="I89" s="221">
        <f t="shared" si="5"/>
        <v>12366.334717848002</v>
      </c>
      <c r="J89" s="221">
        <f t="shared" si="5"/>
        <v>10292.356359890002</v>
      </c>
      <c r="K89" s="221">
        <f t="shared" si="5"/>
        <v>10970.889918362</v>
      </c>
      <c r="L89" s="221">
        <f t="shared" si="5"/>
        <v>10898.727868898</v>
      </c>
      <c r="M89" s="221">
        <f t="shared" si="5"/>
        <v>10838.608035908001</v>
      </c>
      <c r="N89" s="221">
        <f t="shared" si="5"/>
        <v>8016.5922919659997</v>
      </c>
      <c r="O89" s="221">
        <f t="shared" si="5"/>
        <v>9473.0870715420006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51.363275541624361</v>
      </c>
      <c r="D91" s="224">
        <f t="shared" ref="D91:O91" si="6">SUM(D69/SUM(D88:D89)*100,D75/SUM(D88:D89)*100,D76/SUM(D88:D89)*100,D77/SUM(D88:D89)*100,D80/SUM(D88:D89)*100,D81/SUM(D88:D89)*100)</f>
        <v>49.079302966668912</v>
      </c>
      <c r="E91" s="224">
        <f t="shared" si="6"/>
        <v>54.416545206339492</v>
      </c>
      <c r="F91" s="224">
        <f t="shared" si="6"/>
        <v>45.554914730448495</v>
      </c>
      <c r="G91" s="224">
        <f t="shared" si="6"/>
        <v>39.254501291658485</v>
      </c>
      <c r="H91" s="224">
        <f t="shared" si="6"/>
        <v>38.984551652076327</v>
      </c>
      <c r="I91" s="224">
        <f t="shared" si="6"/>
        <v>39.199366315904008</v>
      </c>
      <c r="J91" s="224">
        <f t="shared" si="6"/>
        <v>48.429321696340899</v>
      </c>
      <c r="K91" s="224">
        <f t="shared" si="6"/>
        <v>42.082593677627422</v>
      </c>
      <c r="L91" s="224">
        <f t="shared" si="6"/>
        <v>52.100836322105273</v>
      </c>
      <c r="M91" s="224">
        <f t="shared" si="6"/>
        <v>53.362157733576304</v>
      </c>
      <c r="N91" s="224">
        <f t="shared" si="6"/>
        <v>60.42768920901014</v>
      </c>
      <c r="O91" s="224">
        <f t="shared" si="6"/>
        <v>55.112738614457413</v>
      </c>
    </row>
    <row r="92" spans="2:15">
      <c r="B92" s="220" t="s">
        <v>16</v>
      </c>
      <c r="C92" s="308">
        <f t="shared" ref="C92" si="7">100-C91</f>
        <v>48.636724458375639</v>
      </c>
      <c r="D92" s="308">
        <f t="shared" ref="D92:O92" si="8">100-D91</f>
        <v>50.920697033331088</v>
      </c>
      <c r="E92" s="308">
        <f t="shared" si="8"/>
        <v>45.583454793660508</v>
      </c>
      <c r="F92" s="308">
        <f t="shared" si="8"/>
        <v>54.445085269551505</v>
      </c>
      <c r="G92" s="308">
        <f t="shared" si="8"/>
        <v>60.745498708341515</v>
      </c>
      <c r="H92" s="308">
        <f t="shared" si="8"/>
        <v>61.015448347923673</v>
      </c>
      <c r="I92" s="308">
        <f t="shared" si="8"/>
        <v>60.800633684095992</v>
      </c>
      <c r="J92" s="308">
        <f t="shared" si="8"/>
        <v>51.570678303659101</v>
      </c>
      <c r="K92" s="308">
        <f t="shared" si="8"/>
        <v>57.917406322372578</v>
      </c>
      <c r="L92" s="308">
        <f t="shared" si="8"/>
        <v>47.899163677894727</v>
      </c>
      <c r="M92" s="308">
        <f t="shared" si="8"/>
        <v>46.637842266423696</v>
      </c>
      <c r="N92" s="308">
        <f t="shared" si="8"/>
        <v>39.57231079098986</v>
      </c>
      <c r="O92" s="308">
        <f t="shared" si="8"/>
        <v>44.887261385542587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M</v>
      </c>
      <c r="D98" s="216" t="str">
        <f>Dat_01!C140</f>
        <v>A</v>
      </c>
      <c r="E98" s="216" t="str">
        <f>Dat_01!D140</f>
        <v>M</v>
      </c>
      <c r="F98" s="216" t="str">
        <f>Dat_01!E140</f>
        <v>J</v>
      </c>
      <c r="G98" s="216" t="str">
        <f>Dat_01!F140</f>
        <v>J</v>
      </c>
      <c r="H98" s="216" t="str">
        <f>Dat_01!G140</f>
        <v>A</v>
      </c>
      <c r="I98" s="216" t="str">
        <f>Dat_01!H140</f>
        <v>S</v>
      </c>
      <c r="J98" s="216" t="str">
        <f>Dat_01!I140</f>
        <v>O</v>
      </c>
      <c r="K98" s="216" t="str">
        <f>Dat_01!J140</f>
        <v>N</v>
      </c>
      <c r="L98" s="216" t="str">
        <f>Dat_01!K140</f>
        <v>D</v>
      </c>
      <c r="M98" s="216" t="str">
        <f>Dat_01!L140</f>
        <v>E</v>
      </c>
      <c r="N98" s="216" t="str">
        <f>Dat_01!M140</f>
        <v>F</v>
      </c>
      <c r="O98" s="216" t="str">
        <f>Dat_01!N140</f>
        <v>M</v>
      </c>
      <c r="P98" s="217"/>
    </row>
    <row r="99" spans="2:16">
      <c r="B99" s="218" t="s">
        <v>2</v>
      </c>
      <c r="C99" s="219">
        <f>C69</f>
        <v>3113.7620234460001</v>
      </c>
      <c r="D99" s="219">
        <f t="shared" ref="D99:O99" si="9">D69</f>
        <v>2862.0862255259999</v>
      </c>
      <c r="E99" s="219">
        <f t="shared" si="9"/>
        <v>2859.971565626</v>
      </c>
      <c r="F99" s="219">
        <f t="shared" si="9"/>
        <v>2262.29681415</v>
      </c>
      <c r="G99" s="219">
        <f t="shared" si="9"/>
        <v>1836.876773208</v>
      </c>
      <c r="H99" s="219">
        <f t="shared" si="9"/>
        <v>1886.0039274440001</v>
      </c>
      <c r="I99" s="219">
        <f t="shared" si="9"/>
        <v>1678.3274013719999</v>
      </c>
      <c r="J99" s="219">
        <f t="shared" si="9"/>
        <v>1892.9846669420001</v>
      </c>
      <c r="K99" s="219">
        <f t="shared" si="9"/>
        <v>2459.7328362960002</v>
      </c>
      <c r="L99" s="219">
        <f t="shared" si="9"/>
        <v>3191.3531995479998</v>
      </c>
      <c r="M99" s="219">
        <f t="shared" si="9"/>
        <v>4053.0916171819999</v>
      </c>
      <c r="N99" s="219">
        <f t="shared" si="9"/>
        <v>4512.0240679480003</v>
      </c>
      <c r="O99" s="219">
        <f t="shared" si="9"/>
        <v>3693.05355508</v>
      </c>
    </row>
    <row r="100" spans="2:16">
      <c r="B100" s="218" t="s">
        <v>81</v>
      </c>
      <c r="C100" s="219">
        <f t="shared" ref="C100:O112" si="10">C70</f>
        <v>303.52379088800001</v>
      </c>
      <c r="D100" s="219">
        <f t="shared" si="10"/>
        <v>314.35098405000002</v>
      </c>
      <c r="E100" s="219">
        <f t="shared" si="10"/>
        <v>243.63992918599999</v>
      </c>
      <c r="F100" s="219">
        <f t="shared" si="10"/>
        <v>152.39581989600001</v>
      </c>
      <c r="G100" s="219">
        <f t="shared" si="10"/>
        <v>167.16093403400001</v>
      </c>
      <c r="H100" s="219">
        <f t="shared" si="10"/>
        <v>158.85512120000001</v>
      </c>
      <c r="I100" s="219">
        <f t="shared" si="10"/>
        <v>187.668031348</v>
      </c>
      <c r="J100" s="219">
        <f t="shared" si="10"/>
        <v>229.96202238999999</v>
      </c>
      <c r="K100" s="219">
        <f t="shared" si="10"/>
        <v>205.997806862</v>
      </c>
      <c r="L100" s="219">
        <f t="shared" si="10"/>
        <v>320.93024189800002</v>
      </c>
      <c r="M100" s="219">
        <f t="shared" si="10"/>
        <v>320.50895240800003</v>
      </c>
      <c r="N100" s="219">
        <f t="shared" si="10"/>
        <v>401.29321896599998</v>
      </c>
      <c r="O100" s="219">
        <f t="shared" si="10"/>
        <v>330.80630354200002</v>
      </c>
    </row>
    <row r="101" spans="2:16">
      <c r="B101" s="218" t="s">
        <v>3</v>
      </c>
      <c r="C101" s="219">
        <f t="shared" si="10"/>
        <v>5174.9451150000004</v>
      </c>
      <c r="D101" s="219">
        <f t="shared" si="10"/>
        <v>4085.604789</v>
      </c>
      <c r="E101" s="219">
        <f t="shared" si="10"/>
        <v>3078.9577610000001</v>
      </c>
      <c r="F101" s="219">
        <f t="shared" si="10"/>
        <v>3621.3812859999998</v>
      </c>
      <c r="G101" s="219">
        <f t="shared" si="10"/>
        <v>5159.0193049999998</v>
      </c>
      <c r="H101" s="219">
        <f t="shared" si="10"/>
        <v>5151.9174220000004</v>
      </c>
      <c r="I101" s="219">
        <f t="shared" si="10"/>
        <v>4871.2094020000004</v>
      </c>
      <c r="J101" s="219">
        <f t="shared" si="10"/>
        <v>4528.3442359999999</v>
      </c>
      <c r="K101" s="219">
        <f t="shared" si="10"/>
        <v>4639.755709</v>
      </c>
      <c r="L101" s="219">
        <f t="shared" si="10"/>
        <v>5270.8108380000003</v>
      </c>
      <c r="M101" s="219">
        <f t="shared" si="10"/>
        <v>5199.7871770000002</v>
      </c>
      <c r="N101" s="219">
        <f t="shared" si="10"/>
        <v>4358.5151070000002</v>
      </c>
      <c r="O101" s="219">
        <f t="shared" si="10"/>
        <v>4833.1169319999999</v>
      </c>
    </row>
    <row r="102" spans="2:16">
      <c r="B102" s="218" t="s">
        <v>4</v>
      </c>
      <c r="C102" s="219">
        <f t="shared" si="10"/>
        <v>476.48416300000002</v>
      </c>
      <c r="D102" s="219">
        <f t="shared" si="10"/>
        <v>306.82421299999999</v>
      </c>
      <c r="E102" s="219">
        <f t="shared" si="10"/>
        <v>244.56557599999999</v>
      </c>
      <c r="F102" s="219">
        <f t="shared" si="10"/>
        <v>362.74284999999998</v>
      </c>
      <c r="G102" s="219">
        <f t="shared" si="10"/>
        <v>303.34445399999998</v>
      </c>
      <c r="H102" s="219">
        <f t="shared" si="10"/>
        <v>338.34884299999999</v>
      </c>
      <c r="I102" s="219">
        <f t="shared" si="10"/>
        <v>282.55493999999999</v>
      </c>
      <c r="J102" s="219">
        <f t="shared" si="10"/>
        <v>235.11278300000001</v>
      </c>
      <c r="K102" s="219">
        <f t="shared" si="10"/>
        <v>336.18096000000003</v>
      </c>
      <c r="L102" s="219">
        <f t="shared" si="10"/>
        <v>222.17338899999999</v>
      </c>
      <c r="M102" s="219">
        <f t="shared" si="10"/>
        <v>558.54769199999998</v>
      </c>
      <c r="N102" s="219">
        <f t="shared" si="10"/>
        <v>177.07270399999999</v>
      </c>
      <c r="O102" s="219">
        <f t="shared" si="10"/>
        <v>242.90618799999999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1386.2401620000001</v>
      </c>
      <c r="D104" s="219">
        <f t="shared" si="10"/>
        <v>1730.7334739999999</v>
      </c>
      <c r="E104" s="219">
        <f t="shared" si="10"/>
        <v>2017.855785</v>
      </c>
      <c r="F104" s="219">
        <f t="shared" si="10"/>
        <v>3556.3490299999999</v>
      </c>
      <c r="G104" s="219">
        <f t="shared" si="10"/>
        <v>5829.9045759999999</v>
      </c>
      <c r="H104" s="219">
        <f t="shared" si="10"/>
        <v>5051.1759519999996</v>
      </c>
      <c r="I104" s="219">
        <f t="shared" si="10"/>
        <v>4546.4757390000004</v>
      </c>
      <c r="J104" s="219">
        <f t="shared" si="10"/>
        <v>2791.0383710000001</v>
      </c>
      <c r="K104" s="219">
        <f t="shared" si="10"/>
        <v>3221.3084140000001</v>
      </c>
      <c r="L104" s="219">
        <f t="shared" si="10"/>
        <v>2564.8316060000002</v>
      </c>
      <c r="M104" s="219">
        <f t="shared" si="10"/>
        <v>2188.3292900000001</v>
      </c>
      <c r="N104" s="219">
        <f t="shared" si="10"/>
        <v>1086.8814580000001</v>
      </c>
      <c r="O104" s="219">
        <f t="shared" si="10"/>
        <v>1649.496909</v>
      </c>
    </row>
    <row r="105" spans="2:16">
      <c r="B105" s="218" t="s">
        <v>5</v>
      </c>
      <c r="C105" s="219">
        <f t="shared" si="10"/>
        <v>5503.5027019999998</v>
      </c>
      <c r="D105" s="219">
        <f t="shared" si="10"/>
        <v>3639.796961</v>
      </c>
      <c r="E105" s="219">
        <f t="shared" si="10"/>
        <v>3894.5800979999999</v>
      </c>
      <c r="F105" s="219">
        <f t="shared" si="10"/>
        <v>3240.1634920000001</v>
      </c>
      <c r="G105" s="219">
        <f t="shared" si="10"/>
        <v>4099.9316170000002</v>
      </c>
      <c r="H105" s="219">
        <f t="shared" si="10"/>
        <v>3508.4515270000002</v>
      </c>
      <c r="I105" s="219">
        <f t="shared" si="10"/>
        <v>3962.2430210000002</v>
      </c>
      <c r="J105" s="219">
        <f t="shared" si="10"/>
        <v>5669.7146759999996</v>
      </c>
      <c r="K105" s="219">
        <f t="shared" si="10"/>
        <v>4154.0834599999998</v>
      </c>
      <c r="L105" s="219">
        <f t="shared" si="10"/>
        <v>7378.7336489999998</v>
      </c>
      <c r="M105" s="219">
        <f t="shared" si="10"/>
        <v>6994.1254269999999</v>
      </c>
      <c r="N105" s="219">
        <f t="shared" si="10"/>
        <v>6234.7071649999998</v>
      </c>
      <c r="O105" s="219">
        <f t="shared" si="10"/>
        <v>5521.1960049999998</v>
      </c>
    </row>
    <row r="106" spans="2:16">
      <c r="B106" s="218" t="s">
        <v>132</v>
      </c>
      <c r="C106" s="219">
        <f t="shared" si="10"/>
        <v>1036.7663419999999</v>
      </c>
      <c r="D106" s="219">
        <f t="shared" si="10"/>
        <v>1115.1015640000001</v>
      </c>
      <c r="E106" s="219">
        <f t="shared" si="10"/>
        <v>1597.8024949999999</v>
      </c>
      <c r="F106" s="219">
        <f t="shared" si="10"/>
        <v>1757.982127</v>
      </c>
      <c r="G106" s="219">
        <f t="shared" si="10"/>
        <v>1862.75749</v>
      </c>
      <c r="H106" s="219">
        <f t="shared" si="10"/>
        <v>1778.4640589999999</v>
      </c>
      <c r="I106" s="219">
        <f t="shared" si="10"/>
        <v>1426.722043</v>
      </c>
      <c r="J106" s="219">
        <f t="shared" si="10"/>
        <v>1283.3937249999999</v>
      </c>
      <c r="K106" s="219">
        <f t="shared" si="10"/>
        <v>788.93134899999995</v>
      </c>
      <c r="L106" s="219">
        <f t="shared" si="10"/>
        <v>719.15622399999995</v>
      </c>
      <c r="M106" s="219">
        <f t="shared" si="10"/>
        <v>810.44821300000001</v>
      </c>
      <c r="N106" s="219">
        <f t="shared" si="10"/>
        <v>935.81003399999997</v>
      </c>
      <c r="O106" s="219">
        <f t="shared" si="10"/>
        <v>1641.848068</v>
      </c>
    </row>
    <row r="107" spans="2:16">
      <c r="B107" s="218" t="s">
        <v>133</v>
      </c>
      <c r="C107" s="219">
        <f t="shared" si="10"/>
        <v>235.96742</v>
      </c>
      <c r="D107" s="219">
        <f t="shared" si="10"/>
        <v>206.86543699999999</v>
      </c>
      <c r="E107" s="219">
        <f t="shared" si="10"/>
        <v>552.48475099999996</v>
      </c>
      <c r="F107" s="219">
        <f t="shared" si="10"/>
        <v>711.64684799999998</v>
      </c>
      <c r="G107" s="219">
        <f t="shared" si="10"/>
        <v>796.17204200000003</v>
      </c>
      <c r="H107" s="219">
        <f t="shared" si="10"/>
        <v>744.54166099999998</v>
      </c>
      <c r="I107" s="219">
        <f t="shared" si="10"/>
        <v>452.15923299999997</v>
      </c>
      <c r="J107" s="219">
        <f t="shared" si="10"/>
        <v>340.27470899999997</v>
      </c>
      <c r="K107" s="219">
        <f t="shared" si="10"/>
        <v>108.048269</v>
      </c>
      <c r="L107" s="219">
        <f t="shared" si="10"/>
        <v>76.225913000000006</v>
      </c>
      <c r="M107" s="219">
        <f t="shared" si="10"/>
        <v>102.634029</v>
      </c>
      <c r="N107" s="219">
        <f t="shared" si="10"/>
        <v>138.14309800000001</v>
      </c>
      <c r="O107" s="219">
        <f t="shared" si="10"/>
        <v>355.03767699999997</v>
      </c>
    </row>
    <row r="108" spans="2:16">
      <c r="B108" s="218" t="s">
        <v>9</v>
      </c>
      <c r="C108" s="219">
        <f t="shared" si="10"/>
        <v>2233.481276</v>
      </c>
      <c r="D108" s="219">
        <f t="shared" si="10"/>
        <v>1926.0522579999999</v>
      </c>
      <c r="E108" s="219">
        <f t="shared" si="10"/>
        <v>2084.4744719999999</v>
      </c>
      <c r="F108" s="219">
        <f t="shared" si="10"/>
        <v>2186.730004</v>
      </c>
      <c r="G108" s="219">
        <f t="shared" si="10"/>
        <v>2301.546304</v>
      </c>
      <c r="H108" s="219">
        <f t="shared" si="10"/>
        <v>2191.606194</v>
      </c>
      <c r="I108" s="219">
        <f t="shared" si="10"/>
        <v>2304.531516</v>
      </c>
      <c r="J108" s="219">
        <f t="shared" si="10"/>
        <v>2351.3923199999999</v>
      </c>
      <c r="K108" s="219">
        <f t="shared" si="10"/>
        <v>2386.903992</v>
      </c>
      <c r="L108" s="219">
        <f t="shared" si="10"/>
        <v>2339.665661</v>
      </c>
      <c r="M108" s="219">
        <f t="shared" si="10"/>
        <v>2396.3016130000001</v>
      </c>
      <c r="N108" s="219">
        <f t="shared" si="10"/>
        <v>1832.501532</v>
      </c>
      <c r="O108" s="219">
        <f t="shared" si="10"/>
        <v>2243.0534699999998</v>
      </c>
    </row>
    <row r="109" spans="2:16">
      <c r="B109" s="218" t="s">
        <v>134</v>
      </c>
      <c r="C109" s="219">
        <f t="shared" si="10"/>
        <v>166.0983985</v>
      </c>
      <c r="D109" s="219">
        <f t="shared" si="10"/>
        <v>134.23411250000001</v>
      </c>
      <c r="E109" s="219">
        <f t="shared" si="10"/>
        <v>139.503086</v>
      </c>
      <c r="F109" s="219">
        <f t="shared" si="10"/>
        <v>134.24086700000001</v>
      </c>
      <c r="G109" s="219">
        <f t="shared" si="10"/>
        <v>129.766637</v>
      </c>
      <c r="H109" s="219">
        <f t="shared" si="10"/>
        <v>178.96316150000001</v>
      </c>
      <c r="I109" s="219">
        <f t="shared" si="10"/>
        <v>173.89508950000001</v>
      </c>
      <c r="J109" s="219">
        <f t="shared" si="10"/>
        <v>156.50662750000001</v>
      </c>
      <c r="K109" s="219">
        <f t="shared" si="10"/>
        <v>180.74303649999999</v>
      </c>
      <c r="L109" s="219">
        <f t="shared" si="10"/>
        <v>180.31613300000001</v>
      </c>
      <c r="M109" s="219">
        <f t="shared" si="10"/>
        <v>175.13331149999999</v>
      </c>
      <c r="N109" s="219">
        <f t="shared" si="10"/>
        <v>160.328272</v>
      </c>
      <c r="O109" s="219">
        <f t="shared" si="10"/>
        <v>173.707269</v>
      </c>
    </row>
    <row r="110" spans="2:16">
      <c r="B110" s="218" t="s">
        <v>135</v>
      </c>
      <c r="C110" s="219">
        <f t="shared" si="10"/>
        <v>51.389567499999998</v>
      </c>
      <c r="D110" s="219">
        <f t="shared" si="10"/>
        <v>29.749654499999998</v>
      </c>
      <c r="E110" s="219">
        <f t="shared" si="10"/>
        <v>30.791229000000001</v>
      </c>
      <c r="F110" s="219">
        <f t="shared" si="10"/>
        <v>27.458276000000001</v>
      </c>
      <c r="G110" s="219">
        <f t="shared" si="10"/>
        <v>31.820180000000001</v>
      </c>
      <c r="H110" s="219">
        <f t="shared" si="10"/>
        <v>66.037119500000003</v>
      </c>
      <c r="I110" s="219">
        <f t="shared" si="10"/>
        <v>58.507686499999998</v>
      </c>
      <c r="J110" s="219">
        <f t="shared" si="10"/>
        <v>64.967821499999999</v>
      </c>
      <c r="K110" s="219">
        <f t="shared" si="10"/>
        <v>67.556750500000007</v>
      </c>
      <c r="L110" s="219">
        <f t="shared" si="10"/>
        <v>66.683813999999998</v>
      </c>
      <c r="M110" s="219">
        <f t="shared" si="10"/>
        <v>52.059457500000001</v>
      </c>
      <c r="N110" s="219">
        <f t="shared" si="10"/>
        <v>57.768275000000003</v>
      </c>
      <c r="O110" s="219">
        <f t="shared" si="10"/>
        <v>61.963368000000003</v>
      </c>
    </row>
    <row r="111" spans="2:16">
      <c r="B111" s="218" t="s">
        <v>136</v>
      </c>
      <c r="C111" s="219">
        <f t="shared" si="10"/>
        <v>345.447835</v>
      </c>
      <c r="D111" s="219">
        <f t="shared" si="10"/>
        <v>336.902581</v>
      </c>
      <c r="E111" s="219">
        <f t="shared" si="10"/>
        <v>386.581592</v>
      </c>
      <c r="F111" s="219">
        <f t="shared" si="10"/>
        <v>379.163185</v>
      </c>
      <c r="G111" s="219">
        <f t="shared" si="10"/>
        <v>348.81331</v>
      </c>
      <c r="H111" s="219">
        <f t="shared" si="10"/>
        <v>367.860117</v>
      </c>
      <c r="I111" s="219">
        <f t="shared" si="10"/>
        <v>394.86022600000001</v>
      </c>
      <c r="J111" s="219">
        <f t="shared" si="10"/>
        <v>414.07609600000001</v>
      </c>
      <c r="K111" s="219">
        <f t="shared" si="10"/>
        <v>393.05924800000003</v>
      </c>
      <c r="L111" s="219">
        <f t="shared" si="10"/>
        <v>422.601923</v>
      </c>
      <c r="M111" s="219">
        <f t="shared" si="10"/>
        <v>388.97638499999999</v>
      </c>
      <c r="N111" s="219">
        <f t="shared" si="10"/>
        <v>363.03990499999998</v>
      </c>
      <c r="O111" s="219">
        <f t="shared" si="10"/>
        <v>357.99120699999997</v>
      </c>
    </row>
    <row r="112" spans="2:16">
      <c r="B112" s="218" t="s">
        <v>137</v>
      </c>
      <c r="C112" s="219">
        <f t="shared" si="10"/>
        <v>20027.608795333996</v>
      </c>
      <c r="D112" s="219">
        <f t="shared" si="10"/>
        <v>16688.302253575999</v>
      </c>
      <c r="E112" s="219">
        <f t="shared" si="10"/>
        <v>17131.208339812001</v>
      </c>
      <c r="F112" s="219">
        <f t="shared" si="10"/>
        <v>18392.550599046001</v>
      </c>
      <c r="G112" s="219">
        <f t="shared" si="10"/>
        <v>22867.113622241995</v>
      </c>
      <c r="H112" s="219">
        <f t="shared" si="10"/>
        <v>21422.225104644</v>
      </c>
      <c r="I112" s="219">
        <f t="shared" si="10"/>
        <v>20339.15432872</v>
      </c>
      <c r="J112" s="219">
        <f t="shared" si="10"/>
        <v>19957.768054331998</v>
      </c>
      <c r="K112" s="219">
        <f t="shared" si="10"/>
        <v>18942.301831158002</v>
      </c>
      <c r="L112" s="219">
        <f t="shared" si="10"/>
        <v>22753.482591445994</v>
      </c>
      <c r="M112" s="219">
        <f t="shared" si="10"/>
        <v>23239.943164590004</v>
      </c>
      <c r="N112" s="219">
        <f t="shared" si="10"/>
        <v>20258.084836913993</v>
      </c>
      <c r="O112" s="219">
        <f t="shared" si="10"/>
        <v>21104.176951621997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585</v>
      </c>
      <c r="C118" s="223">
        <f>SUM(C99:C101,C105:C107,C110:C111)</f>
        <v>15765.304795834003</v>
      </c>
      <c r="D118" s="223">
        <f t="shared" ref="D118:O118" si="11">SUM(D99:D101,D105:D107,D110:D111)</f>
        <v>12590.458196076001</v>
      </c>
      <c r="E118" s="223">
        <f t="shared" si="11"/>
        <v>12644.809420812</v>
      </c>
      <c r="F118" s="223">
        <f t="shared" si="11"/>
        <v>12152.487848045997</v>
      </c>
      <c r="G118" s="223">
        <f t="shared" si="11"/>
        <v>14302.551651242</v>
      </c>
      <c r="H118" s="223">
        <f t="shared" si="11"/>
        <v>13662.130954144</v>
      </c>
      <c r="I118" s="223">
        <f t="shared" si="11"/>
        <v>13031.69704422</v>
      </c>
      <c r="J118" s="223">
        <f t="shared" si="11"/>
        <v>14423.717952831999</v>
      </c>
      <c r="K118" s="223">
        <f t="shared" si="11"/>
        <v>12817.165428658</v>
      </c>
      <c r="L118" s="223">
        <f t="shared" si="11"/>
        <v>17446.495802445996</v>
      </c>
      <c r="M118" s="223">
        <f t="shared" si="11"/>
        <v>17921.631258090001</v>
      </c>
      <c r="N118" s="223">
        <f t="shared" si="11"/>
        <v>17001.300870913998</v>
      </c>
      <c r="O118" s="223">
        <f t="shared" si="11"/>
        <v>16795.013115621998</v>
      </c>
    </row>
    <row r="119" spans="2:18">
      <c r="B119" s="220" t="s">
        <v>586</v>
      </c>
      <c r="C119" s="221">
        <f>SUM(C102:C104,C108:C109)</f>
        <v>4262.3039994999999</v>
      </c>
      <c r="D119" s="221">
        <f t="shared" ref="D119:O119" si="12">SUM(D102:D104,D108:D109)</f>
        <v>4097.8440575000004</v>
      </c>
      <c r="E119" s="221">
        <f t="shared" si="12"/>
        <v>4486.3989190000002</v>
      </c>
      <c r="F119" s="221">
        <f t="shared" si="12"/>
        <v>6240.0627510000004</v>
      </c>
      <c r="G119" s="221">
        <f t="shared" si="12"/>
        <v>8564.561971000001</v>
      </c>
      <c r="H119" s="221">
        <f t="shared" si="12"/>
        <v>7760.0941504999992</v>
      </c>
      <c r="I119" s="221">
        <f t="shared" si="12"/>
        <v>7307.4572845000002</v>
      </c>
      <c r="J119" s="221">
        <f t="shared" si="12"/>
        <v>5534.0501015</v>
      </c>
      <c r="K119" s="221">
        <f t="shared" si="12"/>
        <v>6125.1364025000003</v>
      </c>
      <c r="L119" s="221">
        <f t="shared" si="12"/>
        <v>5306.9867890000005</v>
      </c>
      <c r="M119" s="221">
        <f t="shared" si="12"/>
        <v>5318.3119065000001</v>
      </c>
      <c r="N119" s="221">
        <f t="shared" si="12"/>
        <v>3256.7839660000004</v>
      </c>
      <c r="O119" s="221">
        <f t="shared" si="12"/>
        <v>4309.1638359999997</v>
      </c>
      <c r="R119" s="225"/>
    </row>
    <row r="121" spans="2:18">
      <c r="B121" s="222" t="s">
        <v>584</v>
      </c>
      <c r="C121" s="224">
        <f>SUM(C99/SUM(C118:C119)*100,C100/SUM(C118:C119)*100,C101/SUM(C118:C119)*100,C105/SUM(C118:C119)*100,C106/SUM(C118:C119)*100,C107/SUM(C118:C119)*100,C111/SUM(C118:C119)*100,C110/SUM(C118:C119)*100)</f>
        <v>78.717858716648053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75.444811609749522</v>
      </c>
      <c r="E121" s="224">
        <f t="shared" si="13"/>
        <v>73.811544229639324</v>
      </c>
      <c r="F121" s="224">
        <f t="shared" si="13"/>
        <v>66.072879792302089</v>
      </c>
      <c r="G121" s="224">
        <f t="shared" si="13"/>
        <v>62.546379431684954</v>
      </c>
      <c r="H121" s="224">
        <f t="shared" si="13"/>
        <v>63.775498984847601</v>
      </c>
      <c r="I121" s="224">
        <f t="shared" si="13"/>
        <v>64.071970906964069</v>
      </c>
      <c r="J121" s="224">
        <f t="shared" si="13"/>
        <v>72.271197428317706</v>
      </c>
      <c r="K121" s="224">
        <f t="shared" si="13"/>
        <v>67.664244519508046</v>
      </c>
      <c r="L121" s="224">
        <f t="shared" si="13"/>
        <v>76.676155978886854</v>
      </c>
      <c r="M121" s="224">
        <f t="shared" si="13"/>
        <v>77.115641510675673</v>
      </c>
      <c r="N121" s="224">
        <f t="shared" si="13"/>
        <v>83.923534765411119</v>
      </c>
      <c r="O121" s="224">
        <f t="shared" si="13"/>
        <v>79.581464627224861</v>
      </c>
    </row>
    <row r="122" spans="2:18">
      <c r="B122" s="220" t="s">
        <v>587</v>
      </c>
      <c r="C122" s="308">
        <f t="shared" ref="C122:O122" si="14">100-C121</f>
        <v>21.282141283351947</v>
      </c>
      <c r="D122" s="308">
        <f t="shared" si="14"/>
        <v>24.555188390250478</v>
      </c>
      <c r="E122" s="308">
        <f t="shared" si="14"/>
        <v>26.188455770360676</v>
      </c>
      <c r="F122" s="308">
        <f t="shared" si="14"/>
        <v>33.927120207697911</v>
      </c>
      <c r="G122" s="308">
        <f t="shared" si="14"/>
        <v>37.453620568315046</v>
      </c>
      <c r="H122" s="308">
        <f t="shared" si="14"/>
        <v>36.224501015152399</v>
      </c>
      <c r="I122" s="308">
        <f t="shared" si="14"/>
        <v>35.928029093035931</v>
      </c>
      <c r="J122" s="308">
        <f t="shared" si="14"/>
        <v>27.728802571682294</v>
      </c>
      <c r="K122" s="308">
        <f t="shared" si="14"/>
        <v>32.335755480491954</v>
      </c>
      <c r="L122" s="308">
        <f t="shared" si="14"/>
        <v>23.323844021113146</v>
      </c>
      <c r="M122" s="308">
        <f t="shared" si="14"/>
        <v>22.884358489324327</v>
      </c>
      <c r="N122" s="308">
        <f t="shared" si="14"/>
        <v>16.076465234588881</v>
      </c>
      <c r="O122" s="308">
        <f t="shared" si="14"/>
        <v>20.418535372775139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M</v>
      </c>
      <c r="D125" s="216" t="str">
        <f>Dat_01!C140</f>
        <v>A</v>
      </c>
      <c r="E125" s="216" t="str">
        <f>Dat_01!D140</f>
        <v>M</v>
      </c>
      <c r="F125" s="216" t="str">
        <f>Dat_01!E140</f>
        <v>J</v>
      </c>
      <c r="G125" s="216" t="str">
        <f>Dat_01!F140</f>
        <v>J</v>
      </c>
      <c r="H125" s="216" t="str">
        <f>Dat_01!G140</f>
        <v>A</v>
      </c>
      <c r="I125" s="216" t="str">
        <f>Dat_01!H140</f>
        <v>S</v>
      </c>
      <c r="J125" s="216" t="str">
        <f>Dat_01!I140</f>
        <v>O</v>
      </c>
      <c r="K125" s="216" t="str">
        <f>Dat_01!J140</f>
        <v>N</v>
      </c>
      <c r="L125" s="216" t="str">
        <f>Dat_01!K140</f>
        <v>D</v>
      </c>
      <c r="M125" s="216" t="str">
        <f>Dat_01!L140</f>
        <v>E</v>
      </c>
      <c r="N125" s="216" t="str">
        <f>Dat_01!M140</f>
        <v>F</v>
      </c>
      <c r="O125" s="216" t="str">
        <f>Dat_01!N140</f>
        <v>M</v>
      </c>
    </row>
    <row r="126" spans="2:18">
      <c r="B126" s="218" t="s">
        <v>2</v>
      </c>
      <c r="C126" s="219">
        <f>C69</f>
        <v>3113.7620234460001</v>
      </c>
      <c r="D126" s="219">
        <f t="shared" ref="D126:O126" si="15">D69</f>
        <v>2862.0862255259999</v>
      </c>
      <c r="E126" s="219">
        <f t="shared" si="15"/>
        <v>2859.971565626</v>
      </c>
      <c r="F126" s="219">
        <f t="shared" si="15"/>
        <v>2262.29681415</v>
      </c>
      <c r="G126" s="219">
        <f t="shared" si="15"/>
        <v>1836.876773208</v>
      </c>
      <c r="H126" s="219">
        <f t="shared" si="15"/>
        <v>1886.0039274440001</v>
      </c>
      <c r="I126" s="219">
        <f t="shared" si="15"/>
        <v>1678.3274013719999</v>
      </c>
      <c r="J126" s="219">
        <f t="shared" si="15"/>
        <v>1892.9846669420001</v>
      </c>
      <c r="K126" s="219">
        <f t="shared" si="15"/>
        <v>2459.7328362960002</v>
      </c>
      <c r="L126" s="219">
        <f t="shared" si="15"/>
        <v>3191.3531995479998</v>
      </c>
      <c r="M126" s="219">
        <f t="shared" si="15"/>
        <v>4053.0916171819999</v>
      </c>
      <c r="N126" s="219">
        <f t="shared" si="15"/>
        <v>4512.0240679480003</v>
      </c>
      <c r="O126" s="219">
        <f t="shared" si="15"/>
        <v>3693.05355508</v>
      </c>
      <c r="P126" s="227"/>
    </row>
    <row r="127" spans="2:18">
      <c r="B127" s="218" t="s">
        <v>81</v>
      </c>
      <c r="C127" s="219">
        <f t="shared" ref="C127:O139" si="16">C70</f>
        <v>303.52379088800001</v>
      </c>
      <c r="D127" s="219">
        <f t="shared" si="16"/>
        <v>314.35098405000002</v>
      </c>
      <c r="E127" s="219">
        <f t="shared" si="16"/>
        <v>243.63992918599999</v>
      </c>
      <c r="F127" s="219">
        <f t="shared" si="16"/>
        <v>152.39581989600001</v>
      </c>
      <c r="G127" s="219">
        <f t="shared" si="16"/>
        <v>167.16093403400001</v>
      </c>
      <c r="H127" s="219">
        <f t="shared" si="16"/>
        <v>158.85512120000001</v>
      </c>
      <c r="I127" s="219">
        <f t="shared" si="16"/>
        <v>187.668031348</v>
      </c>
      <c r="J127" s="219">
        <f t="shared" si="16"/>
        <v>229.96202238999999</v>
      </c>
      <c r="K127" s="219">
        <f t="shared" si="16"/>
        <v>205.997806862</v>
      </c>
      <c r="L127" s="219">
        <f t="shared" si="16"/>
        <v>320.93024189800002</v>
      </c>
      <c r="M127" s="219">
        <f t="shared" si="16"/>
        <v>320.50895240800003</v>
      </c>
      <c r="N127" s="219">
        <f t="shared" si="16"/>
        <v>401.29321896599998</v>
      </c>
      <c r="O127" s="219">
        <f t="shared" si="16"/>
        <v>330.80630354200002</v>
      </c>
    </row>
    <row r="128" spans="2:18">
      <c r="B128" s="218" t="s">
        <v>3</v>
      </c>
      <c r="C128" s="219">
        <f t="shared" si="16"/>
        <v>5174.9451150000004</v>
      </c>
      <c r="D128" s="219">
        <f t="shared" si="16"/>
        <v>4085.604789</v>
      </c>
      <c r="E128" s="219">
        <f t="shared" si="16"/>
        <v>3078.9577610000001</v>
      </c>
      <c r="F128" s="219">
        <f t="shared" si="16"/>
        <v>3621.3812859999998</v>
      </c>
      <c r="G128" s="219">
        <f t="shared" si="16"/>
        <v>5159.0193049999998</v>
      </c>
      <c r="H128" s="219">
        <f t="shared" si="16"/>
        <v>5151.9174220000004</v>
      </c>
      <c r="I128" s="219">
        <f t="shared" si="16"/>
        <v>4871.2094020000004</v>
      </c>
      <c r="J128" s="219">
        <f t="shared" si="16"/>
        <v>4528.3442359999999</v>
      </c>
      <c r="K128" s="219">
        <f t="shared" si="16"/>
        <v>4639.755709</v>
      </c>
      <c r="L128" s="219">
        <f t="shared" si="16"/>
        <v>5270.8108380000003</v>
      </c>
      <c r="M128" s="219">
        <f t="shared" si="16"/>
        <v>5199.7871770000002</v>
      </c>
      <c r="N128" s="219">
        <f t="shared" si="16"/>
        <v>4358.5151070000002</v>
      </c>
      <c r="O128" s="219">
        <f t="shared" si="16"/>
        <v>4833.1169319999999</v>
      </c>
    </row>
    <row r="129" spans="2:15">
      <c r="B129" s="218" t="s">
        <v>4</v>
      </c>
      <c r="C129" s="219">
        <f t="shared" si="16"/>
        <v>476.48416300000002</v>
      </c>
      <c r="D129" s="219">
        <f t="shared" si="16"/>
        <v>306.82421299999999</v>
      </c>
      <c r="E129" s="219">
        <f t="shared" si="16"/>
        <v>244.56557599999999</v>
      </c>
      <c r="F129" s="219">
        <f t="shared" si="16"/>
        <v>362.74284999999998</v>
      </c>
      <c r="G129" s="219">
        <f t="shared" si="16"/>
        <v>303.34445399999998</v>
      </c>
      <c r="H129" s="219">
        <f t="shared" si="16"/>
        <v>338.34884299999999</v>
      </c>
      <c r="I129" s="219">
        <f t="shared" si="16"/>
        <v>282.55493999999999</v>
      </c>
      <c r="J129" s="219">
        <f t="shared" si="16"/>
        <v>235.11278300000001</v>
      </c>
      <c r="K129" s="219">
        <f t="shared" si="16"/>
        <v>336.18096000000003</v>
      </c>
      <c r="L129" s="219">
        <f t="shared" si="16"/>
        <v>222.17338899999999</v>
      </c>
      <c r="M129" s="219">
        <f t="shared" si="16"/>
        <v>558.54769199999998</v>
      </c>
      <c r="N129" s="219">
        <f t="shared" si="16"/>
        <v>177.07270399999999</v>
      </c>
      <c r="O129" s="219">
        <f t="shared" si="16"/>
        <v>242.90618799999999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1386.2401620000001</v>
      </c>
      <c r="D131" s="219">
        <f t="shared" si="16"/>
        <v>1730.7334739999999</v>
      </c>
      <c r="E131" s="219">
        <f t="shared" si="16"/>
        <v>2017.855785</v>
      </c>
      <c r="F131" s="219">
        <f t="shared" si="16"/>
        <v>3556.3490299999999</v>
      </c>
      <c r="G131" s="219">
        <f t="shared" si="16"/>
        <v>5829.9045759999999</v>
      </c>
      <c r="H131" s="219">
        <f t="shared" si="16"/>
        <v>5051.1759519999996</v>
      </c>
      <c r="I131" s="219">
        <f t="shared" si="16"/>
        <v>4546.4757390000004</v>
      </c>
      <c r="J131" s="219">
        <f t="shared" si="16"/>
        <v>2791.0383710000001</v>
      </c>
      <c r="K131" s="219">
        <f t="shared" si="16"/>
        <v>3221.3084140000001</v>
      </c>
      <c r="L131" s="219">
        <f t="shared" si="16"/>
        <v>2564.8316060000002</v>
      </c>
      <c r="M131" s="219">
        <f t="shared" si="16"/>
        <v>2188.3292900000001</v>
      </c>
      <c r="N131" s="219">
        <f t="shared" si="16"/>
        <v>1086.8814580000001</v>
      </c>
      <c r="O131" s="219">
        <f t="shared" si="16"/>
        <v>1649.496909</v>
      </c>
    </row>
    <row r="132" spans="2:15">
      <c r="B132" s="218" t="s">
        <v>5</v>
      </c>
      <c r="C132" s="219">
        <f t="shared" si="16"/>
        <v>5503.5027019999998</v>
      </c>
      <c r="D132" s="219">
        <f t="shared" si="16"/>
        <v>3639.796961</v>
      </c>
      <c r="E132" s="219">
        <f t="shared" si="16"/>
        <v>3894.5800979999999</v>
      </c>
      <c r="F132" s="219">
        <f t="shared" si="16"/>
        <v>3240.1634920000001</v>
      </c>
      <c r="G132" s="219">
        <f t="shared" si="16"/>
        <v>4099.9316170000002</v>
      </c>
      <c r="H132" s="219">
        <f t="shared" si="16"/>
        <v>3508.4515270000002</v>
      </c>
      <c r="I132" s="219">
        <f t="shared" si="16"/>
        <v>3962.2430210000002</v>
      </c>
      <c r="J132" s="219">
        <f t="shared" si="16"/>
        <v>5669.7146759999996</v>
      </c>
      <c r="K132" s="219">
        <f t="shared" si="16"/>
        <v>4154.0834599999998</v>
      </c>
      <c r="L132" s="219">
        <f t="shared" si="16"/>
        <v>7378.7336489999998</v>
      </c>
      <c r="M132" s="219">
        <f t="shared" si="16"/>
        <v>6994.1254269999999</v>
      </c>
      <c r="N132" s="219">
        <f t="shared" si="16"/>
        <v>6234.7071649999998</v>
      </c>
      <c r="O132" s="219">
        <f t="shared" si="16"/>
        <v>5521.1960049999998</v>
      </c>
    </row>
    <row r="133" spans="2:15">
      <c r="B133" s="218" t="s">
        <v>132</v>
      </c>
      <c r="C133" s="219">
        <f t="shared" si="16"/>
        <v>1036.7663419999999</v>
      </c>
      <c r="D133" s="219">
        <f t="shared" si="16"/>
        <v>1115.1015640000001</v>
      </c>
      <c r="E133" s="219">
        <f t="shared" si="16"/>
        <v>1597.8024949999999</v>
      </c>
      <c r="F133" s="219">
        <f t="shared" si="16"/>
        <v>1757.982127</v>
      </c>
      <c r="G133" s="219">
        <f t="shared" si="16"/>
        <v>1862.75749</v>
      </c>
      <c r="H133" s="219">
        <f t="shared" si="16"/>
        <v>1778.4640589999999</v>
      </c>
      <c r="I133" s="219">
        <f t="shared" si="16"/>
        <v>1426.722043</v>
      </c>
      <c r="J133" s="219">
        <f t="shared" si="16"/>
        <v>1283.3937249999999</v>
      </c>
      <c r="K133" s="219">
        <f t="shared" si="16"/>
        <v>788.93134899999995</v>
      </c>
      <c r="L133" s="219">
        <f t="shared" si="16"/>
        <v>719.15622399999995</v>
      </c>
      <c r="M133" s="219">
        <f t="shared" si="16"/>
        <v>810.44821300000001</v>
      </c>
      <c r="N133" s="219">
        <f t="shared" si="16"/>
        <v>935.81003399999997</v>
      </c>
      <c r="O133" s="219">
        <f t="shared" si="16"/>
        <v>1641.848068</v>
      </c>
    </row>
    <row r="134" spans="2:15">
      <c r="B134" s="218" t="s">
        <v>133</v>
      </c>
      <c r="C134" s="219">
        <f t="shared" si="16"/>
        <v>235.96742</v>
      </c>
      <c r="D134" s="219">
        <f t="shared" si="16"/>
        <v>206.86543699999999</v>
      </c>
      <c r="E134" s="219">
        <f t="shared" si="16"/>
        <v>552.48475099999996</v>
      </c>
      <c r="F134" s="219">
        <f t="shared" si="16"/>
        <v>711.64684799999998</v>
      </c>
      <c r="G134" s="219">
        <f t="shared" si="16"/>
        <v>796.17204200000003</v>
      </c>
      <c r="H134" s="219">
        <f t="shared" si="16"/>
        <v>744.54166099999998</v>
      </c>
      <c r="I134" s="219">
        <f t="shared" si="16"/>
        <v>452.15923299999997</v>
      </c>
      <c r="J134" s="219">
        <f t="shared" si="16"/>
        <v>340.27470899999997</v>
      </c>
      <c r="K134" s="219">
        <f t="shared" si="16"/>
        <v>108.048269</v>
      </c>
      <c r="L134" s="219">
        <f t="shared" si="16"/>
        <v>76.225913000000006</v>
      </c>
      <c r="M134" s="219">
        <f t="shared" si="16"/>
        <v>102.634029</v>
      </c>
      <c r="N134" s="219">
        <f t="shared" si="16"/>
        <v>138.14309800000001</v>
      </c>
      <c r="O134" s="219">
        <f t="shared" si="16"/>
        <v>355.03767699999997</v>
      </c>
    </row>
    <row r="135" spans="2:15">
      <c r="B135" s="218" t="s">
        <v>9</v>
      </c>
      <c r="C135" s="219">
        <f t="shared" si="16"/>
        <v>2233.481276</v>
      </c>
      <c r="D135" s="219">
        <f t="shared" si="16"/>
        <v>1926.0522579999999</v>
      </c>
      <c r="E135" s="219">
        <f t="shared" si="16"/>
        <v>2084.4744719999999</v>
      </c>
      <c r="F135" s="219">
        <f t="shared" si="16"/>
        <v>2186.730004</v>
      </c>
      <c r="G135" s="219">
        <f t="shared" si="16"/>
        <v>2301.546304</v>
      </c>
      <c r="H135" s="219">
        <f t="shared" si="16"/>
        <v>2191.606194</v>
      </c>
      <c r="I135" s="219">
        <f t="shared" si="16"/>
        <v>2304.531516</v>
      </c>
      <c r="J135" s="219">
        <f t="shared" si="16"/>
        <v>2351.3923199999999</v>
      </c>
      <c r="K135" s="219">
        <f t="shared" si="16"/>
        <v>2386.903992</v>
      </c>
      <c r="L135" s="219">
        <f t="shared" si="16"/>
        <v>2339.665661</v>
      </c>
      <c r="M135" s="219">
        <f t="shared" si="16"/>
        <v>2396.3016130000001</v>
      </c>
      <c r="N135" s="219">
        <f t="shared" si="16"/>
        <v>1832.501532</v>
      </c>
      <c r="O135" s="219">
        <f t="shared" si="16"/>
        <v>2243.0534699999998</v>
      </c>
    </row>
    <row r="136" spans="2:15">
      <c r="B136" s="218" t="s">
        <v>134</v>
      </c>
      <c r="C136" s="219">
        <f t="shared" si="16"/>
        <v>166.0983985</v>
      </c>
      <c r="D136" s="219">
        <f t="shared" si="16"/>
        <v>134.23411250000001</v>
      </c>
      <c r="E136" s="219">
        <f t="shared" si="16"/>
        <v>139.503086</v>
      </c>
      <c r="F136" s="219">
        <f t="shared" si="16"/>
        <v>134.24086700000001</v>
      </c>
      <c r="G136" s="219">
        <f t="shared" si="16"/>
        <v>129.766637</v>
      </c>
      <c r="H136" s="219">
        <f t="shared" si="16"/>
        <v>178.96316150000001</v>
      </c>
      <c r="I136" s="219">
        <f t="shared" si="16"/>
        <v>173.89508950000001</v>
      </c>
      <c r="J136" s="219">
        <f t="shared" si="16"/>
        <v>156.50662750000001</v>
      </c>
      <c r="K136" s="219">
        <f t="shared" si="16"/>
        <v>180.74303649999999</v>
      </c>
      <c r="L136" s="219">
        <f t="shared" si="16"/>
        <v>180.31613300000001</v>
      </c>
      <c r="M136" s="219">
        <f t="shared" si="16"/>
        <v>175.13331149999999</v>
      </c>
      <c r="N136" s="219">
        <f t="shared" si="16"/>
        <v>160.328272</v>
      </c>
      <c r="O136" s="219">
        <f t="shared" si="16"/>
        <v>173.707269</v>
      </c>
    </row>
    <row r="137" spans="2:15">
      <c r="B137" s="218" t="s">
        <v>135</v>
      </c>
      <c r="C137" s="219">
        <f t="shared" si="16"/>
        <v>51.389567499999998</v>
      </c>
      <c r="D137" s="219">
        <f t="shared" si="16"/>
        <v>29.749654499999998</v>
      </c>
      <c r="E137" s="219">
        <f t="shared" si="16"/>
        <v>30.791229000000001</v>
      </c>
      <c r="F137" s="219">
        <f t="shared" si="16"/>
        <v>27.458276000000001</v>
      </c>
      <c r="G137" s="219">
        <f t="shared" si="16"/>
        <v>31.820180000000001</v>
      </c>
      <c r="H137" s="219">
        <f t="shared" si="16"/>
        <v>66.037119500000003</v>
      </c>
      <c r="I137" s="219">
        <f t="shared" si="16"/>
        <v>58.507686499999998</v>
      </c>
      <c r="J137" s="219">
        <f t="shared" si="16"/>
        <v>64.967821499999999</v>
      </c>
      <c r="K137" s="219">
        <f t="shared" si="16"/>
        <v>67.556750500000007</v>
      </c>
      <c r="L137" s="219">
        <f t="shared" si="16"/>
        <v>66.683813999999998</v>
      </c>
      <c r="M137" s="219">
        <f t="shared" si="16"/>
        <v>52.059457500000001</v>
      </c>
      <c r="N137" s="219">
        <f t="shared" si="16"/>
        <v>57.768275000000003</v>
      </c>
      <c r="O137" s="219">
        <f t="shared" si="16"/>
        <v>61.963368000000003</v>
      </c>
    </row>
    <row r="138" spans="2:15">
      <c r="B138" s="218" t="s">
        <v>136</v>
      </c>
      <c r="C138" s="219">
        <f t="shared" si="16"/>
        <v>345.447835</v>
      </c>
      <c r="D138" s="219">
        <f t="shared" si="16"/>
        <v>336.902581</v>
      </c>
      <c r="E138" s="219">
        <f t="shared" si="16"/>
        <v>386.581592</v>
      </c>
      <c r="F138" s="219">
        <f t="shared" si="16"/>
        <v>379.163185</v>
      </c>
      <c r="G138" s="219">
        <f t="shared" si="16"/>
        <v>348.81331</v>
      </c>
      <c r="H138" s="219">
        <f t="shared" si="16"/>
        <v>367.860117</v>
      </c>
      <c r="I138" s="219">
        <f t="shared" si="16"/>
        <v>394.86022600000001</v>
      </c>
      <c r="J138" s="219">
        <f t="shared" si="16"/>
        <v>414.07609600000001</v>
      </c>
      <c r="K138" s="219">
        <f t="shared" si="16"/>
        <v>393.05924800000003</v>
      </c>
      <c r="L138" s="219">
        <f t="shared" si="16"/>
        <v>422.601923</v>
      </c>
      <c r="M138" s="219">
        <f t="shared" si="16"/>
        <v>388.97638499999999</v>
      </c>
      <c r="N138" s="219">
        <f t="shared" si="16"/>
        <v>363.03990499999998</v>
      </c>
      <c r="O138" s="219">
        <f t="shared" si="16"/>
        <v>357.99120699999997</v>
      </c>
    </row>
    <row r="139" spans="2:15">
      <c r="B139" s="218" t="s">
        <v>137</v>
      </c>
      <c r="C139" s="219">
        <f t="shared" si="16"/>
        <v>20027.608795333996</v>
      </c>
      <c r="D139" s="219">
        <f t="shared" si="16"/>
        <v>16688.302253575999</v>
      </c>
      <c r="E139" s="219">
        <f t="shared" si="16"/>
        <v>17131.208339812001</v>
      </c>
      <c r="F139" s="219">
        <f t="shared" si="16"/>
        <v>18392.550599046001</v>
      </c>
      <c r="G139" s="219">
        <f t="shared" si="16"/>
        <v>22867.113622241995</v>
      </c>
      <c r="H139" s="219">
        <f t="shared" si="16"/>
        <v>21422.225104644</v>
      </c>
      <c r="I139" s="219">
        <f t="shared" si="16"/>
        <v>20339.15432872</v>
      </c>
      <c r="J139" s="219">
        <f t="shared" si="16"/>
        <v>19957.768054331998</v>
      </c>
      <c r="K139" s="219">
        <f t="shared" si="16"/>
        <v>18942.301831158002</v>
      </c>
      <c r="L139" s="219">
        <f t="shared" si="16"/>
        <v>22753.482591445994</v>
      </c>
      <c r="M139" s="219">
        <f t="shared" si="16"/>
        <v>23239.943164590004</v>
      </c>
      <c r="N139" s="219">
        <f t="shared" si="16"/>
        <v>20258.084836913993</v>
      </c>
      <c r="O139" s="219">
        <f t="shared" si="16"/>
        <v>21104.176951621997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10286.835889946</v>
      </c>
      <c r="D145" s="223">
        <f t="shared" ref="D145:N145" si="17">SUM(D126,D132:D134,D137:D138)</f>
        <v>8190.5024230260015</v>
      </c>
      <c r="E145" s="223">
        <f t="shared" si="17"/>
        <v>9322.2117306260006</v>
      </c>
      <c r="F145" s="223">
        <f t="shared" si="17"/>
        <v>8378.7107421500004</v>
      </c>
      <c r="G145" s="223">
        <f t="shared" si="17"/>
        <v>8976.371412208</v>
      </c>
      <c r="H145" s="223">
        <f t="shared" si="17"/>
        <v>8351.3584109439998</v>
      </c>
      <c r="I145" s="223">
        <f t="shared" si="17"/>
        <v>7972.8196108720003</v>
      </c>
      <c r="J145" s="223">
        <f t="shared" si="17"/>
        <v>9665.4116944420002</v>
      </c>
      <c r="K145" s="223">
        <f t="shared" si="17"/>
        <v>7971.4119127960003</v>
      </c>
      <c r="L145" s="223">
        <f t="shared" si="17"/>
        <v>11854.754722547999</v>
      </c>
      <c r="M145" s="223">
        <f t="shared" si="17"/>
        <v>12401.335128682</v>
      </c>
      <c r="N145" s="223">
        <f t="shared" si="17"/>
        <v>12241.492544948002</v>
      </c>
      <c r="O145" s="223">
        <f>SUM(O126,O132:O134,O137:O138)</f>
        <v>11631.089880079999</v>
      </c>
    </row>
    <row r="146" spans="2:15">
      <c r="B146" s="220" t="s">
        <v>16</v>
      </c>
      <c r="C146" s="221">
        <f>SUM(C127:C131,C135:C136)</f>
        <v>9740.7729053880012</v>
      </c>
      <c r="D146" s="221">
        <f t="shared" ref="D146:O146" si="18">SUM(D127:D131,D135:D136)</f>
        <v>8497.7998305500005</v>
      </c>
      <c r="E146" s="221">
        <f t="shared" si="18"/>
        <v>7808.9966091859997</v>
      </c>
      <c r="F146" s="221">
        <f t="shared" si="18"/>
        <v>10013.839856896</v>
      </c>
      <c r="G146" s="221">
        <f t="shared" si="18"/>
        <v>13890.742210034001</v>
      </c>
      <c r="H146" s="221">
        <f t="shared" si="18"/>
        <v>13070.8666937</v>
      </c>
      <c r="I146" s="221">
        <f t="shared" si="18"/>
        <v>12366.334717848002</v>
      </c>
      <c r="J146" s="221">
        <f t="shared" si="18"/>
        <v>10292.356359890002</v>
      </c>
      <c r="K146" s="221">
        <f t="shared" si="18"/>
        <v>10970.889918362</v>
      </c>
      <c r="L146" s="221">
        <f t="shared" si="18"/>
        <v>10898.727868898</v>
      </c>
      <c r="M146" s="221">
        <f t="shared" si="18"/>
        <v>10838.608035908001</v>
      </c>
      <c r="N146" s="221">
        <f t="shared" si="18"/>
        <v>8016.5922919659997</v>
      </c>
      <c r="O146" s="221">
        <f t="shared" si="18"/>
        <v>9473.0870715420006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51.363275541624361</v>
      </c>
      <c r="D148" s="224">
        <f t="shared" ref="D148:I148" si="19">SUM(D126/SUM(D145:D146)*100,D132/SUM(D145:D146)*100,D133/SUM(D145:D146)*100,D134/SUM(D145:D146)*100,D137/SUM(D145:D146)*100,D138/SUM(D145:D146)*100)</f>
        <v>49.079302966668912</v>
      </c>
      <c r="E148" s="224">
        <f t="shared" si="19"/>
        <v>54.416545206339492</v>
      </c>
      <c r="F148" s="224">
        <f t="shared" si="19"/>
        <v>45.554914730448495</v>
      </c>
      <c r="G148" s="224">
        <f t="shared" si="19"/>
        <v>39.254501291658485</v>
      </c>
      <c r="H148" s="224">
        <f t="shared" si="19"/>
        <v>38.984551652076327</v>
      </c>
      <c r="I148" s="224">
        <f t="shared" si="19"/>
        <v>39.199366315904008</v>
      </c>
      <c r="J148" s="224">
        <f>SUM(J126/SUM(J145:J146)*100,J132/SUM(J145:J146)*100,J133/SUM(J145:J146)*100,J134/SUM(J145:J146)*100,J137/SUM(J145:J146)*100,J138/SUM(J145:J146)*100)</f>
        <v>48.429321696340899</v>
      </c>
      <c r="K148" s="224">
        <f t="shared" ref="K148:O148" si="20">SUM(K126/SUM(K145:K146)*100,K132/SUM(K145:K146)*100,K133/SUM(K145:K146)*100,K134/SUM(K145:K146)*100,K137/SUM(K145:K146)*100,K138/SUM(K145:K146)*100)</f>
        <v>42.082593677627422</v>
      </c>
      <c r="L148" s="224">
        <f t="shared" si="20"/>
        <v>52.100836322105273</v>
      </c>
      <c r="M148" s="224">
        <f t="shared" si="20"/>
        <v>53.362157733576304</v>
      </c>
      <c r="N148" s="224">
        <f t="shared" si="20"/>
        <v>60.42768920901014</v>
      </c>
      <c r="O148" s="224">
        <f t="shared" si="20"/>
        <v>55.112738614457413</v>
      </c>
    </row>
    <row r="149" spans="2:15">
      <c r="B149" s="220" t="s">
        <v>16</v>
      </c>
      <c r="C149" s="308">
        <f t="shared" ref="C149" si="21">100-C148</f>
        <v>48.636724458375639</v>
      </c>
      <c r="D149" s="308">
        <f t="shared" ref="D149:J149" si="22">100-D148</f>
        <v>50.920697033331088</v>
      </c>
      <c r="E149" s="308">
        <f t="shared" si="22"/>
        <v>45.583454793660508</v>
      </c>
      <c r="F149" s="308">
        <f t="shared" si="22"/>
        <v>54.445085269551505</v>
      </c>
      <c r="G149" s="308">
        <f t="shared" si="22"/>
        <v>60.745498708341515</v>
      </c>
      <c r="H149" s="308">
        <f t="shared" si="22"/>
        <v>61.015448347923673</v>
      </c>
      <c r="I149" s="308">
        <f t="shared" si="22"/>
        <v>60.800633684095992</v>
      </c>
      <c r="J149" s="308">
        <f t="shared" si="22"/>
        <v>51.570678303659101</v>
      </c>
      <c r="K149" s="308">
        <f t="shared" ref="K149:O149" si="23">100-K148</f>
        <v>57.917406322372578</v>
      </c>
      <c r="L149" s="308">
        <f t="shared" si="23"/>
        <v>47.899163677894727</v>
      </c>
      <c r="M149" s="308">
        <f t="shared" si="23"/>
        <v>46.637842266423696</v>
      </c>
      <c r="N149" s="308">
        <f t="shared" si="23"/>
        <v>39.57231079098986</v>
      </c>
      <c r="O149" s="308">
        <f t="shared" si="23"/>
        <v>44.887261385542587</v>
      </c>
    </row>
    <row r="153" spans="2:15">
      <c r="B153" s="149" t="s">
        <v>24</v>
      </c>
    </row>
    <row r="154" spans="2:15">
      <c r="B154" s="222"/>
      <c r="C154" s="222"/>
      <c r="D154" s="328" t="s">
        <v>22</v>
      </c>
      <c r="E154" s="328" t="s">
        <v>23</v>
      </c>
    </row>
    <row r="155" spans="2:15">
      <c r="B155" s="220" t="s">
        <v>144</v>
      </c>
      <c r="C155" s="220" t="s">
        <v>145</v>
      </c>
      <c r="D155" s="329"/>
      <c r="E155" s="329"/>
    </row>
    <row r="156" spans="2:15">
      <c r="B156" s="228">
        <f>DATE(YEAR(Dat_01!B$2),MONTH(Dat_01!B$2),Dat_01!A180)</f>
        <v>44256</v>
      </c>
      <c r="C156" s="218">
        <f>Dat_01!A180</f>
        <v>1</v>
      </c>
      <c r="D156" s="229">
        <f>Dat_01!W180</f>
        <v>216.99416699999998</v>
      </c>
      <c r="E156" s="230">
        <f>Dat_01!V180</f>
        <v>29.466977942595985</v>
      </c>
    </row>
    <row r="157" spans="2:15">
      <c r="B157" s="228">
        <f>DATE(YEAR(Dat_01!B$2),MONTH(Dat_01!B$2),Dat_01!A181)</f>
        <v>44257</v>
      </c>
      <c r="C157" s="218">
        <f>Dat_01!A181</f>
        <v>2</v>
      </c>
      <c r="D157" s="229">
        <f>Dat_01!W181</f>
        <v>116.62075400000001</v>
      </c>
      <c r="E157" s="230">
        <f>Dat_01!V181</f>
        <v>16.701529036155442</v>
      </c>
    </row>
    <row r="158" spans="2:15">
      <c r="B158" s="228">
        <f>DATE(YEAR(Dat_01!B$2),MONTH(Dat_01!B$2),Dat_01!A182)</f>
        <v>44258</v>
      </c>
      <c r="C158" s="218">
        <f>Dat_01!A182</f>
        <v>3</v>
      </c>
      <c r="D158" s="229">
        <f>Dat_01!W182</f>
        <v>59.222270999999999</v>
      </c>
      <c r="E158" s="230">
        <f>Dat_01!V182</f>
        <v>9.0723148354107011</v>
      </c>
    </row>
    <row r="159" spans="2:15">
      <c r="B159" s="228">
        <f>DATE(YEAR(Dat_01!B$2),MONTH(Dat_01!B$2),Dat_01!A183)</f>
        <v>44259</v>
      </c>
      <c r="C159" s="218">
        <f>Dat_01!A183</f>
        <v>4</v>
      </c>
      <c r="D159" s="229">
        <f>Dat_01!W183</f>
        <v>85.570308000000011</v>
      </c>
      <c r="E159" s="230">
        <f>Dat_01!V183</f>
        <v>13.10849809860018</v>
      </c>
    </row>
    <row r="160" spans="2:15">
      <c r="B160" s="228">
        <f>DATE(YEAR(Dat_01!B$2),MONTH(Dat_01!B$2),Dat_01!A184)</f>
        <v>44260</v>
      </c>
      <c r="C160" s="218">
        <f>Dat_01!A184</f>
        <v>5</v>
      </c>
      <c r="D160" s="229">
        <f>Dat_01!W184</f>
        <v>146.719627</v>
      </c>
      <c r="E160" s="230">
        <f>Dat_01!V184</f>
        <v>21.922546582694029</v>
      </c>
    </row>
    <row r="161" spans="2:5">
      <c r="B161" s="228">
        <f>DATE(YEAR(Dat_01!B$2),MONTH(Dat_01!B$2),Dat_01!A185)</f>
        <v>44261</v>
      </c>
      <c r="C161" s="218">
        <f>Dat_01!A185</f>
        <v>6</v>
      </c>
      <c r="D161" s="229">
        <f>Dat_01!W185</f>
        <v>136.77897300000001</v>
      </c>
      <c r="E161" s="230">
        <f>Dat_01!V185</f>
        <v>21.774541367460795</v>
      </c>
    </row>
    <row r="162" spans="2:5">
      <c r="B162" s="228">
        <f>DATE(YEAR(Dat_01!B$2),MONTH(Dat_01!B$2),Dat_01!A186)</f>
        <v>44262</v>
      </c>
      <c r="C162" s="218">
        <f>Dat_01!A186</f>
        <v>7</v>
      </c>
      <c r="D162" s="229">
        <f>Dat_01!W186</f>
        <v>69.513867000000005</v>
      </c>
      <c r="E162" s="230">
        <f>Dat_01!V186</f>
        <v>12.416828464592257</v>
      </c>
    </row>
    <row r="163" spans="2:5">
      <c r="B163" s="228">
        <f>DATE(YEAR(Dat_01!B$2),MONTH(Dat_01!B$2),Dat_01!A187)</f>
        <v>44263</v>
      </c>
      <c r="C163" s="218">
        <f>Dat_01!A187</f>
        <v>8</v>
      </c>
      <c r="D163" s="229">
        <f>Dat_01!W187</f>
        <v>162.11823000000001</v>
      </c>
      <c r="E163" s="230">
        <f>Dat_01!V187</f>
        <v>22.744095770672587</v>
      </c>
    </row>
    <row r="164" spans="2:5">
      <c r="B164" s="228">
        <f>DATE(YEAR(Dat_01!B$2),MONTH(Dat_01!B$2),Dat_01!A188)</f>
        <v>44264</v>
      </c>
      <c r="C164" s="218">
        <f>Dat_01!A188</f>
        <v>9</v>
      </c>
      <c r="D164" s="229">
        <f>Dat_01!W188</f>
        <v>139.326222</v>
      </c>
      <c r="E164" s="230">
        <f>Dat_01!V188</f>
        <v>19.456189605093968</v>
      </c>
    </row>
    <row r="165" spans="2:5">
      <c r="B165" s="228">
        <f>DATE(YEAR(Dat_01!B$2),MONTH(Dat_01!B$2),Dat_01!A189)</f>
        <v>44265</v>
      </c>
      <c r="C165" s="218">
        <f>Dat_01!A189</f>
        <v>10</v>
      </c>
      <c r="D165" s="229">
        <f>Dat_01!W189</f>
        <v>117.50077400000001</v>
      </c>
      <c r="E165" s="230">
        <f>Dat_01!V189</f>
        <v>17.287965000415163</v>
      </c>
    </row>
    <row r="166" spans="2:5">
      <c r="B166" s="228">
        <f>DATE(YEAR(Dat_01!B$2),MONTH(Dat_01!B$2),Dat_01!A190)</f>
        <v>44266</v>
      </c>
      <c r="C166" s="218">
        <f>Dat_01!A190</f>
        <v>11</v>
      </c>
      <c r="D166" s="229">
        <f>Dat_01!W190</f>
        <v>214.26354000000001</v>
      </c>
      <c r="E166" s="230">
        <f>Dat_01!V190</f>
        <v>30.034362736766056</v>
      </c>
    </row>
    <row r="167" spans="2:5">
      <c r="B167" s="228">
        <f>DATE(YEAR(Dat_01!B$2),MONTH(Dat_01!B$2),Dat_01!A191)</f>
        <v>44267</v>
      </c>
      <c r="C167" s="218">
        <f>Dat_01!A191</f>
        <v>12</v>
      </c>
      <c r="D167" s="229">
        <f>Dat_01!W191</f>
        <v>177.231179</v>
      </c>
      <c r="E167" s="230">
        <f>Dat_01!V191</f>
        <v>25.881960231544131</v>
      </c>
    </row>
    <row r="168" spans="2:5">
      <c r="B168" s="228">
        <f>DATE(YEAR(Dat_01!B$2),MONTH(Dat_01!B$2),Dat_01!A192)</f>
        <v>44268</v>
      </c>
      <c r="C168" s="218">
        <f>Dat_01!A192</f>
        <v>13</v>
      </c>
      <c r="D168" s="229">
        <f>Dat_01!W192</f>
        <v>142.90757399999998</v>
      </c>
      <c r="E168" s="230">
        <f>Dat_01!V192</f>
        <v>23.16354901420608</v>
      </c>
    </row>
    <row r="169" spans="2:5">
      <c r="B169" s="228">
        <f>DATE(YEAR(Dat_01!B$2),MONTH(Dat_01!B$2),Dat_01!A193)</f>
        <v>44269</v>
      </c>
      <c r="C169" s="218">
        <f>Dat_01!A193</f>
        <v>14</v>
      </c>
      <c r="D169" s="229">
        <f>Dat_01!W193</f>
        <v>198.036204</v>
      </c>
      <c r="E169" s="230">
        <f>Dat_01!V193</f>
        <v>30.717547184476135</v>
      </c>
    </row>
    <row r="170" spans="2:5">
      <c r="B170" s="228">
        <f>DATE(YEAR(Dat_01!B$2),MONTH(Dat_01!B$2),Dat_01!A194)</f>
        <v>44270</v>
      </c>
      <c r="C170" s="218">
        <f>Dat_01!A194</f>
        <v>15</v>
      </c>
      <c r="D170" s="229">
        <f>Dat_01!W194</f>
        <v>227.747165</v>
      </c>
      <c r="E170" s="230">
        <f>Dat_01!V194</f>
        <v>30.919763444374105</v>
      </c>
    </row>
    <row r="171" spans="2:5">
      <c r="B171" s="228">
        <f>DATE(YEAR(Dat_01!B$2),MONTH(Dat_01!B$2),Dat_01!A195)</f>
        <v>44271</v>
      </c>
      <c r="C171" s="218">
        <f>Dat_01!A195</f>
        <v>16</v>
      </c>
      <c r="D171" s="229">
        <f>Dat_01!W195</f>
        <v>317.18998800000003</v>
      </c>
      <c r="E171" s="230">
        <f>Dat_01!V195</f>
        <v>40.067501217053348</v>
      </c>
    </row>
    <row r="172" spans="2:5">
      <c r="B172" s="228">
        <f>DATE(YEAR(Dat_01!B$2),MONTH(Dat_01!B$2),Dat_01!A196)</f>
        <v>44272</v>
      </c>
      <c r="C172" s="218">
        <f>Dat_01!A196</f>
        <v>17</v>
      </c>
      <c r="D172" s="229">
        <f>Dat_01!W196</f>
        <v>352.50323499999996</v>
      </c>
      <c r="E172" s="230">
        <f>Dat_01!V196</f>
        <v>44.808205721663612</v>
      </c>
    </row>
    <row r="173" spans="2:5">
      <c r="B173" s="228">
        <f>DATE(YEAR(Dat_01!B$2),MONTH(Dat_01!B$2),Dat_01!A197)</f>
        <v>44273</v>
      </c>
      <c r="C173" s="218">
        <f>Dat_01!A197</f>
        <v>18</v>
      </c>
      <c r="D173" s="229">
        <f>Dat_01!W197</f>
        <v>306.865882</v>
      </c>
      <c r="E173" s="230">
        <f>Dat_01!V197</f>
        <v>39.788515219018443</v>
      </c>
    </row>
    <row r="174" spans="2:5">
      <c r="B174" s="228">
        <f>DATE(YEAR(Dat_01!B$2),MONTH(Dat_01!B$2),Dat_01!A198)</f>
        <v>44274</v>
      </c>
      <c r="C174" s="218">
        <f>Dat_01!A198</f>
        <v>19</v>
      </c>
      <c r="D174" s="229">
        <f>Dat_01!W198</f>
        <v>306.93266899999998</v>
      </c>
      <c r="E174" s="230">
        <f>Dat_01!V198</f>
        <v>42.140908191378998</v>
      </c>
    </row>
    <row r="175" spans="2:5">
      <c r="B175" s="228">
        <f>DATE(YEAR(Dat_01!B$2),MONTH(Dat_01!B$2),Dat_01!A199)</f>
        <v>44275</v>
      </c>
      <c r="C175" s="218">
        <f>Dat_01!A199</f>
        <v>20</v>
      </c>
      <c r="D175" s="229">
        <f>Dat_01!W199</f>
        <v>356.47740000000005</v>
      </c>
      <c r="E175" s="230">
        <f>Dat_01!V199</f>
        <v>47.334087033730263</v>
      </c>
    </row>
    <row r="176" spans="2:5">
      <c r="B176" s="228">
        <f>DATE(YEAR(Dat_01!B$2),MONTH(Dat_01!B$2),Dat_01!A200)</f>
        <v>44276</v>
      </c>
      <c r="C176" s="218">
        <f>Dat_01!A200</f>
        <v>21</v>
      </c>
      <c r="D176" s="229">
        <f>Dat_01!W200</f>
        <v>299.32474400000001</v>
      </c>
      <c r="E176" s="230">
        <f>Dat_01!V200</f>
        <v>41.511570417299808</v>
      </c>
    </row>
    <row r="177" spans="2:27">
      <c r="B177" s="228">
        <f>DATE(YEAR(Dat_01!B$2),MONTH(Dat_01!B$2),Dat_01!A201)</f>
        <v>44277</v>
      </c>
      <c r="C177" s="218">
        <f>Dat_01!A201</f>
        <v>22</v>
      </c>
      <c r="D177" s="229">
        <f>Dat_01!W201</f>
        <v>240.36358799999999</v>
      </c>
      <c r="E177" s="230">
        <f>Dat_01!V201</f>
        <v>31.865779810698708</v>
      </c>
    </row>
    <row r="178" spans="2:27">
      <c r="B178" s="228">
        <f>DATE(YEAR(Dat_01!B$2),MONTH(Dat_01!B$2),Dat_01!A202)</f>
        <v>44278</v>
      </c>
      <c r="C178" s="218">
        <f>Dat_01!A202</f>
        <v>23</v>
      </c>
      <c r="D178" s="229">
        <f>Dat_01!W202</f>
        <v>68.060378999999998</v>
      </c>
      <c r="E178" s="230">
        <f>Dat_01!V202</f>
        <v>10.352003900586775</v>
      </c>
    </row>
    <row r="179" spans="2:27">
      <c r="B179" s="228">
        <f>DATE(YEAR(Dat_01!B$2),MONTH(Dat_01!B$2),Dat_01!A203)</f>
        <v>44279</v>
      </c>
      <c r="C179" s="218">
        <f>Dat_01!A203</f>
        <v>24</v>
      </c>
      <c r="D179" s="229">
        <f>Dat_01!W203</f>
        <v>23.369278999999999</v>
      </c>
      <c r="E179" s="230">
        <f>Dat_01!V203</f>
        <v>3.7910046996536209</v>
      </c>
    </row>
    <row r="180" spans="2:27">
      <c r="B180" s="228">
        <f>DATE(YEAR(Dat_01!B$2),MONTH(Dat_01!B$2),Dat_01!A204)</f>
        <v>44280</v>
      </c>
      <c r="C180" s="218">
        <f>Dat_01!A204</f>
        <v>25</v>
      </c>
      <c r="D180" s="229">
        <f>Dat_01!W204</f>
        <v>46.383868999999997</v>
      </c>
      <c r="E180" s="230">
        <f>Dat_01!V204</f>
        <v>7.3771328600902892</v>
      </c>
    </row>
    <row r="181" spans="2:27">
      <c r="B181" s="228">
        <f>DATE(YEAR(Dat_01!B$2),MONTH(Dat_01!B$2),Dat_01!A205)</f>
        <v>44281</v>
      </c>
      <c r="C181" s="218">
        <f>Dat_01!A205</f>
        <v>26</v>
      </c>
      <c r="D181" s="229">
        <f>Dat_01!W205</f>
        <v>101.253579</v>
      </c>
      <c r="E181" s="230">
        <f>Dat_01!V205</f>
        <v>16.134569196461019</v>
      </c>
    </row>
    <row r="182" spans="2:27">
      <c r="B182" s="228">
        <f>DATE(YEAR(Dat_01!B$2),MONTH(Dat_01!B$2),Dat_01!A206)</f>
        <v>44282</v>
      </c>
      <c r="C182" s="218">
        <f>Dat_01!A206</f>
        <v>27</v>
      </c>
      <c r="D182" s="229">
        <f>Dat_01!W206</f>
        <v>137.54699100000002</v>
      </c>
      <c r="E182" s="230">
        <f>Dat_01!V206</f>
        <v>23.075048313918504</v>
      </c>
    </row>
    <row r="183" spans="2:27">
      <c r="B183" s="228">
        <f>DATE(YEAR(Dat_01!B$2),MONTH(Dat_01!B$2),Dat_01!A207)</f>
        <v>44283</v>
      </c>
      <c r="C183" s="218">
        <f>Dat_01!A207</f>
        <v>28</v>
      </c>
      <c r="D183" s="229">
        <f>Dat_01!W207</f>
        <v>125.497924</v>
      </c>
      <c r="E183" s="230">
        <f>Dat_01!V207</f>
        <v>22.841828463877867</v>
      </c>
    </row>
    <row r="184" spans="2:27">
      <c r="B184" s="228">
        <f>DATE(YEAR(Dat_01!B$2),MONTH(Dat_01!B$2),Dat_01!A208)</f>
        <v>44284</v>
      </c>
      <c r="C184" s="218">
        <f>Dat_01!A208</f>
        <v>29</v>
      </c>
      <c r="D184" s="229">
        <f>Dat_01!W208</f>
        <v>224.578273</v>
      </c>
      <c r="E184" s="230">
        <f>Dat_01!V208</f>
        <v>32.733355515767215</v>
      </c>
    </row>
    <row r="185" spans="2:27">
      <c r="B185" s="228">
        <f>DATE(YEAR(Dat_01!B$2),MONTH(Dat_01!B$2),Dat_01!A209)</f>
        <v>44285</v>
      </c>
      <c r="C185" s="218">
        <f>Dat_01!A209</f>
        <v>30</v>
      </c>
      <c r="D185" s="229">
        <f>Dat_01!W209</f>
        <v>198.47373899999999</v>
      </c>
      <c r="E185" s="230">
        <f>Dat_01!V209</f>
        <v>29.835925204244155</v>
      </c>
    </row>
    <row r="186" spans="2:27">
      <c r="B186" s="228">
        <f>DATE(YEAR(Dat_01!B$2),MONTH(Dat_01!B$2),Dat_01!A210)</f>
        <v>44286</v>
      </c>
      <c r="C186" s="218">
        <f>Dat_01!A210</f>
        <v>31</v>
      </c>
      <c r="D186" s="229">
        <f>Dat_01!W210</f>
        <v>205.823611</v>
      </c>
      <c r="E186" s="230">
        <f>Dat_01!V210</f>
        <v>30.796887690606805</v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356.47740000000005</v>
      </c>
      <c r="E189" s="233">
        <f>VLOOKUP(D189,D156:E186,2)</f>
        <v>30.796887690606805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3" zoomScaleNormal="100" workbookViewId="0">
      <selection activeCell="N20" sqref="N20"/>
    </sheetView>
  </sheetViews>
  <sheetFormatPr baseColWidth="10" defaultRowHeight="12.75"/>
  <cols>
    <col min="1" max="1" width="26" customWidth="1"/>
    <col min="2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623</v>
      </c>
      <c r="B2" s="177" t="s">
        <v>633</v>
      </c>
    </row>
    <row r="4" spans="1:13">
      <c r="A4" s="174" t="s">
        <v>30</v>
      </c>
      <c r="B4" s="338" t="s">
        <v>623</v>
      </c>
      <c r="C4" s="339"/>
      <c r="D4" s="339"/>
      <c r="E4" s="339"/>
      <c r="F4" s="339"/>
      <c r="G4" s="339"/>
      <c r="H4" s="339"/>
      <c r="I4" s="339"/>
      <c r="J4" s="339"/>
      <c r="L4" s="183"/>
      <c r="M4" s="175" t="s">
        <v>623</v>
      </c>
    </row>
    <row r="5" spans="1:13">
      <c r="A5" s="174" t="s">
        <v>105</v>
      </c>
      <c r="B5" s="330" t="s">
        <v>98</v>
      </c>
      <c r="C5" s="331"/>
      <c r="D5" s="331"/>
      <c r="E5" s="331"/>
      <c r="F5" s="331"/>
      <c r="G5" s="331"/>
      <c r="H5" s="331"/>
      <c r="I5" s="331"/>
      <c r="J5" s="331"/>
      <c r="L5" s="183" t="s">
        <v>105</v>
      </c>
      <c r="M5" s="175" t="s">
        <v>98</v>
      </c>
    </row>
    <row r="6" spans="1:13">
      <c r="A6" s="174" t="s">
        <v>106</v>
      </c>
      <c r="B6" s="175" t="s">
        <v>99</v>
      </c>
      <c r="C6" s="175" t="s">
        <v>582</v>
      </c>
      <c r="D6" s="175" t="s">
        <v>100</v>
      </c>
      <c r="E6" s="175" t="s">
        <v>101</v>
      </c>
      <c r="F6" s="175" t="s">
        <v>569</v>
      </c>
      <c r="G6" s="175" t="s">
        <v>102</v>
      </c>
      <c r="H6" s="175" t="s">
        <v>103</v>
      </c>
      <c r="I6" s="175" t="s">
        <v>583</v>
      </c>
      <c r="J6" s="175" t="s">
        <v>104</v>
      </c>
      <c r="L6" s="174" t="s">
        <v>106</v>
      </c>
      <c r="M6" s="175" t="s">
        <v>589</v>
      </c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174" t="s">
        <v>107</v>
      </c>
      <c r="M7" s="176"/>
    </row>
    <row r="8" spans="1:13">
      <c r="A8" s="177" t="s">
        <v>2</v>
      </c>
      <c r="B8" s="207">
        <v>3693053.5550799998</v>
      </c>
      <c r="C8" s="207">
        <v>3113762.0234460002</v>
      </c>
      <c r="D8" s="179">
        <v>0.18604232670000001</v>
      </c>
      <c r="E8" s="207">
        <v>12258169.24021</v>
      </c>
      <c r="F8" s="207">
        <v>9681139.2608139999</v>
      </c>
      <c r="G8" s="179">
        <v>0.26619077670000002</v>
      </c>
      <c r="H8" s="207">
        <v>33187802.650322001</v>
      </c>
      <c r="I8" s="207">
        <v>27654213.444545999</v>
      </c>
      <c r="J8" s="179">
        <v>0.2000993164</v>
      </c>
      <c r="L8" s="177" t="s">
        <v>2</v>
      </c>
      <c r="M8" s="178">
        <v>17091.827229999999</v>
      </c>
    </row>
    <row r="9" spans="1:13">
      <c r="A9" s="177" t="s">
        <v>81</v>
      </c>
      <c r="B9" s="207">
        <v>330806.30354200001</v>
      </c>
      <c r="C9" s="207">
        <v>303523.79088799999</v>
      </c>
      <c r="D9" s="179">
        <v>8.9885911700000001E-2</v>
      </c>
      <c r="E9" s="207">
        <v>1052608.4749159999</v>
      </c>
      <c r="F9" s="207">
        <v>767139.82735399995</v>
      </c>
      <c r="G9" s="179">
        <v>0.37212074950000001</v>
      </c>
      <c r="H9" s="207">
        <v>3033569.3657800001</v>
      </c>
      <c r="I9" s="207">
        <v>1885553.631786</v>
      </c>
      <c r="J9" s="179">
        <v>0.60884809350000002</v>
      </c>
      <c r="L9" s="177" t="s">
        <v>81</v>
      </c>
      <c r="M9" s="178">
        <v>3331.4</v>
      </c>
    </row>
    <row r="10" spans="1:13">
      <c r="A10" s="177" t="s">
        <v>3</v>
      </c>
      <c r="B10" s="207">
        <v>4833116.932</v>
      </c>
      <c r="C10" s="207">
        <v>5174945.1150000002</v>
      </c>
      <c r="D10" s="179">
        <v>-6.60544557E-2</v>
      </c>
      <c r="E10" s="207">
        <v>14391419.216</v>
      </c>
      <c r="F10" s="207">
        <v>15349774.163000001</v>
      </c>
      <c r="G10" s="179">
        <v>-6.2434465600000003E-2</v>
      </c>
      <c r="H10" s="207">
        <v>54798419.964000002</v>
      </c>
      <c r="I10" s="207">
        <v>56091079.171999998</v>
      </c>
      <c r="J10" s="179">
        <v>-2.30457183E-2</v>
      </c>
      <c r="L10" s="177" t="s">
        <v>3</v>
      </c>
      <c r="M10" s="178">
        <v>7117.29</v>
      </c>
    </row>
    <row r="11" spans="1:13">
      <c r="A11" s="177" t="s">
        <v>4</v>
      </c>
      <c r="B11" s="207">
        <v>242906.18799999999</v>
      </c>
      <c r="C11" s="207">
        <v>476484.163</v>
      </c>
      <c r="D11" s="179">
        <v>-0.49021141340000002</v>
      </c>
      <c r="E11" s="207">
        <v>978526.58400000003</v>
      </c>
      <c r="F11" s="207">
        <v>2168207.7110000001</v>
      </c>
      <c r="G11" s="179">
        <v>-0.5486933383</v>
      </c>
      <c r="H11" s="207">
        <v>3610374.5920000002</v>
      </c>
      <c r="I11" s="207">
        <v>6692538.8619999997</v>
      </c>
      <c r="J11" s="179">
        <v>-0.46053737360000002</v>
      </c>
      <c r="L11" s="177" t="s">
        <v>4</v>
      </c>
      <c r="M11" s="178">
        <v>4642.5150000000003</v>
      </c>
    </row>
    <row r="12" spans="1:13">
      <c r="A12" s="177" t="s">
        <v>95</v>
      </c>
      <c r="B12" s="207">
        <v>0</v>
      </c>
      <c r="C12" s="207">
        <v>1E-3</v>
      </c>
      <c r="D12" s="179">
        <v>-1</v>
      </c>
      <c r="E12" s="207">
        <v>0</v>
      </c>
      <c r="F12" s="207">
        <v>1E-3</v>
      </c>
      <c r="G12" s="179">
        <v>-1</v>
      </c>
      <c r="H12" s="207">
        <v>-1E-3</v>
      </c>
      <c r="I12" s="207">
        <v>0</v>
      </c>
      <c r="J12" s="179">
        <v>0</v>
      </c>
      <c r="L12" s="177" t="s">
        <v>95</v>
      </c>
      <c r="M12" s="278">
        <v>7.95</v>
      </c>
    </row>
    <row r="13" spans="1:13">
      <c r="A13" s="177" t="s">
        <v>11</v>
      </c>
      <c r="B13" s="207">
        <v>1649496.909</v>
      </c>
      <c r="C13" s="207">
        <v>1386240.162</v>
      </c>
      <c r="D13" s="179">
        <v>0.18990702640000001</v>
      </c>
      <c r="E13" s="207">
        <v>4924707.6569999997</v>
      </c>
      <c r="F13" s="207">
        <v>7046880.2319999998</v>
      </c>
      <c r="G13" s="179">
        <v>-0.3011506518</v>
      </c>
      <c r="H13" s="207">
        <v>36234380.604000002</v>
      </c>
      <c r="I13" s="207">
        <v>50409269.109999999</v>
      </c>
      <c r="J13" s="179">
        <v>-0.28119607279999997</v>
      </c>
      <c r="L13" s="177" t="s">
        <v>11</v>
      </c>
      <c r="M13" s="178">
        <v>24561.845000000001</v>
      </c>
    </row>
    <row r="14" spans="1:13">
      <c r="A14" s="177" t="s">
        <v>5</v>
      </c>
      <c r="B14" s="207">
        <v>5521196.0049999999</v>
      </c>
      <c r="C14" s="207">
        <v>5503502.7019999996</v>
      </c>
      <c r="D14" s="179">
        <v>3.2149167000000002E-3</v>
      </c>
      <c r="E14" s="207">
        <v>18750028.596999999</v>
      </c>
      <c r="F14" s="207">
        <v>14247619.983999999</v>
      </c>
      <c r="G14" s="179">
        <v>0.31601127890000003</v>
      </c>
      <c r="H14" s="207">
        <v>58297727.097999997</v>
      </c>
      <c r="I14" s="207">
        <v>52907347.373000003</v>
      </c>
      <c r="J14" s="179">
        <v>0.1018833866</v>
      </c>
      <c r="L14" s="177" t="s">
        <v>5</v>
      </c>
      <c r="M14" s="178">
        <v>27119.783500000001</v>
      </c>
    </row>
    <row r="15" spans="1:13">
      <c r="A15" s="177" t="s">
        <v>6</v>
      </c>
      <c r="B15" s="207">
        <v>1641848.068</v>
      </c>
      <c r="C15" s="207">
        <v>1036766.3419999999</v>
      </c>
      <c r="D15" s="179">
        <v>0.58362400619999999</v>
      </c>
      <c r="E15" s="207">
        <v>3388106.3149999999</v>
      </c>
      <c r="F15" s="207">
        <v>2582088.148</v>
      </c>
      <c r="G15" s="179">
        <v>0.31215749459999997</v>
      </c>
      <c r="H15" s="207">
        <v>15718417.391000001</v>
      </c>
      <c r="I15" s="207">
        <v>9571441.0610000007</v>
      </c>
      <c r="J15" s="179">
        <v>0.64222056959999996</v>
      </c>
      <c r="L15" s="177" t="s">
        <v>6</v>
      </c>
      <c r="M15" s="178">
        <v>11669.004046</v>
      </c>
    </row>
    <row r="16" spans="1:13">
      <c r="A16" s="177" t="s">
        <v>7</v>
      </c>
      <c r="B16" s="207">
        <v>355037.67700000003</v>
      </c>
      <c r="C16" s="207">
        <v>235967.42</v>
      </c>
      <c r="D16" s="179">
        <v>0.50460464839999997</v>
      </c>
      <c r="E16" s="207">
        <v>595814.804</v>
      </c>
      <c r="F16" s="207">
        <v>549891.26699999999</v>
      </c>
      <c r="G16" s="179">
        <v>8.3513850400000006E-2</v>
      </c>
      <c r="H16" s="207">
        <v>4584233.6670000004</v>
      </c>
      <c r="I16" s="207">
        <v>4810347.5870000003</v>
      </c>
      <c r="J16" s="179">
        <v>-4.7005734200000003E-2</v>
      </c>
      <c r="L16" s="177" t="s">
        <v>7</v>
      </c>
      <c r="M16" s="178">
        <v>2304.0129999999999</v>
      </c>
    </row>
    <row r="17" spans="1:13">
      <c r="A17" s="177" t="s">
        <v>8</v>
      </c>
      <c r="B17" s="207">
        <v>357991.20699999999</v>
      </c>
      <c r="C17" s="207">
        <v>345447.83500000002</v>
      </c>
      <c r="D17" s="179">
        <v>3.6310466399999998E-2</v>
      </c>
      <c r="E17" s="207">
        <v>1110007.497</v>
      </c>
      <c r="F17" s="207">
        <v>1026371.4080000001</v>
      </c>
      <c r="G17" s="179">
        <v>8.1487157899999996E-2</v>
      </c>
      <c r="H17" s="207">
        <v>4553925.7750000004</v>
      </c>
      <c r="I17" s="207">
        <v>3735477.895</v>
      </c>
      <c r="J17" s="179">
        <v>0.219101251</v>
      </c>
      <c r="L17" s="177" t="s">
        <v>8</v>
      </c>
      <c r="M17" s="178">
        <v>1084.4690000000001</v>
      </c>
    </row>
    <row r="18" spans="1:13">
      <c r="A18" s="177" t="s">
        <v>9</v>
      </c>
      <c r="B18" s="207">
        <v>2243053.4700000002</v>
      </c>
      <c r="C18" s="207">
        <v>2233481.2760000001</v>
      </c>
      <c r="D18" s="179">
        <v>4.2857731000000001E-3</v>
      </c>
      <c r="E18" s="207">
        <v>6471856.6150000002</v>
      </c>
      <c r="F18" s="207">
        <v>6901533.9809999997</v>
      </c>
      <c r="G18" s="179">
        <v>-6.2258240999999999E-2</v>
      </c>
      <c r="H18" s="207">
        <v>26544759.335999999</v>
      </c>
      <c r="I18" s="207">
        <v>28828114.708999999</v>
      </c>
      <c r="J18" s="179">
        <v>-7.9205851499999994E-2</v>
      </c>
      <c r="L18" s="177" t="s">
        <v>9</v>
      </c>
      <c r="M18" s="178">
        <v>5654.1225000000004</v>
      </c>
    </row>
    <row r="19" spans="1:13">
      <c r="A19" s="177" t="s">
        <v>69</v>
      </c>
      <c r="B19" s="207">
        <v>61963.368000000002</v>
      </c>
      <c r="C19" s="207">
        <v>51389.567499999997</v>
      </c>
      <c r="D19" s="179">
        <v>0.205757725</v>
      </c>
      <c r="E19" s="207">
        <v>171791.1005</v>
      </c>
      <c r="F19" s="207">
        <v>162552.269</v>
      </c>
      <c r="G19" s="179">
        <v>5.6836066099999999E-2</v>
      </c>
      <c r="H19" s="207">
        <v>615363.63199999998</v>
      </c>
      <c r="I19" s="207">
        <v>708749.73499999999</v>
      </c>
      <c r="J19" s="179">
        <v>-0.13176174660000001</v>
      </c>
      <c r="L19" s="177" t="s">
        <v>69</v>
      </c>
      <c r="M19" s="178">
        <v>131.6275</v>
      </c>
    </row>
    <row r="20" spans="1:13">
      <c r="A20" s="177" t="s">
        <v>70</v>
      </c>
      <c r="B20" s="207">
        <v>173707.269</v>
      </c>
      <c r="C20" s="207">
        <v>166098.39850000001</v>
      </c>
      <c r="D20" s="179">
        <v>4.5809415200000002E-2</v>
      </c>
      <c r="E20" s="207">
        <v>509168.85249999998</v>
      </c>
      <c r="F20" s="207">
        <v>487620.41</v>
      </c>
      <c r="G20" s="179">
        <v>4.4191018399999997E-2</v>
      </c>
      <c r="H20" s="207">
        <v>1917337.6029999999</v>
      </c>
      <c r="I20" s="207">
        <v>1981099.649</v>
      </c>
      <c r="J20" s="179">
        <v>-3.2185178600000003E-2</v>
      </c>
      <c r="L20" s="177" t="s">
        <v>70</v>
      </c>
      <c r="M20" s="178">
        <v>402.37650000000002</v>
      </c>
    </row>
    <row r="21" spans="1:13">
      <c r="A21" s="180" t="s">
        <v>10</v>
      </c>
      <c r="B21" s="208">
        <v>21104176.951622002</v>
      </c>
      <c r="C21" s="208">
        <v>20027608.796333998</v>
      </c>
      <c r="D21" s="182">
        <v>5.3754203299999997E-2</v>
      </c>
      <c r="E21" s="208">
        <v>64602204.953125998</v>
      </c>
      <c r="F21" s="208">
        <v>60970818.662168004</v>
      </c>
      <c r="G21" s="182">
        <v>5.9559414999999997E-2</v>
      </c>
      <c r="H21" s="208">
        <v>243096311.677102</v>
      </c>
      <c r="I21" s="208">
        <v>245275232.229332</v>
      </c>
      <c r="J21" s="182">
        <v>-8.8835735000000002E-3</v>
      </c>
      <c r="L21" s="180" t="s">
        <v>10</v>
      </c>
      <c r="M21" s="281">
        <f>SUM(M8:M20)</f>
        <v>105118.223276</v>
      </c>
    </row>
    <row r="22" spans="1:13">
      <c r="A22" s="177" t="s">
        <v>122</v>
      </c>
      <c r="B22" s="207">
        <v>-481520.39199999999</v>
      </c>
      <c r="C22" s="207">
        <v>-600241.92497599998</v>
      </c>
      <c r="D22" s="179">
        <v>-0.19778947129999999</v>
      </c>
      <c r="E22" s="207">
        <v>-1882055.6459999999</v>
      </c>
      <c r="F22" s="207">
        <v>-1392224.902976</v>
      </c>
      <c r="G22" s="179">
        <v>0.35183305660000003</v>
      </c>
      <c r="H22" s="207">
        <v>-5111159.0674369996</v>
      </c>
      <c r="I22" s="207">
        <v>-3514099.9626879999</v>
      </c>
      <c r="J22" s="179">
        <v>0.45447173439999999</v>
      </c>
    </row>
    <row r="23" spans="1:13">
      <c r="A23" s="177" t="s">
        <v>97</v>
      </c>
      <c r="B23" s="207">
        <v>-127985.573</v>
      </c>
      <c r="C23" s="207">
        <v>-112780.382</v>
      </c>
      <c r="D23" s="179">
        <v>0.13482124049999999</v>
      </c>
      <c r="E23" s="207">
        <v>-379647.99400000001</v>
      </c>
      <c r="F23" s="207">
        <v>-364864.78</v>
      </c>
      <c r="G23" s="179">
        <v>4.0516966299999999E-2</v>
      </c>
      <c r="H23" s="207">
        <v>-1441320.7390000001</v>
      </c>
      <c r="I23" s="207">
        <v>-1680901.3489999999</v>
      </c>
      <c r="J23" s="179">
        <v>-0.14253103559999999</v>
      </c>
    </row>
    <row r="24" spans="1:13">
      <c r="A24" s="177" t="s">
        <v>123</v>
      </c>
      <c r="B24" s="207">
        <v>189883.329</v>
      </c>
      <c r="C24" s="207">
        <v>493775.81300000002</v>
      </c>
      <c r="D24" s="179">
        <v>-0.61544627340000002</v>
      </c>
      <c r="E24" s="207">
        <v>242265.76500000001</v>
      </c>
      <c r="F24" s="207">
        <v>3011936.3620000002</v>
      </c>
      <c r="G24" s="179">
        <v>-0.91956477960000005</v>
      </c>
      <c r="H24" s="207">
        <v>509914.29</v>
      </c>
      <c r="I24" s="207">
        <v>7223954.1279999996</v>
      </c>
      <c r="J24" s="179">
        <v>-0.92941340979999998</v>
      </c>
    </row>
    <row r="25" spans="1:13">
      <c r="A25" s="180" t="s">
        <v>124</v>
      </c>
      <c r="B25" s="208">
        <v>20684554.315621998</v>
      </c>
      <c r="C25" s="208">
        <v>19808362.302358001</v>
      </c>
      <c r="D25" s="182">
        <v>4.4233440399999997E-2</v>
      </c>
      <c r="E25" s="208">
        <v>62582767.078125998</v>
      </c>
      <c r="F25" s="208">
        <v>62225665.341192</v>
      </c>
      <c r="G25" s="182">
        <v>5.7388175E-3</v>
      </c>
      <c r="H25" s="208">
        <v>237053746.16066501</v>
      </c>
      <c r="I25" s="208">
        <v>247304185.04564399</v>
      </c>
      <c r="J25" s="182">
        <v>-4.1448707699999997E-2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VLOOKUP(A33,L$8:M$22,2,FALSE)</f>
        <v>3331.4</v>
      </c>
      <c r="C33" s="109">
        <f t="shared" ref="C33:C44" si="0">B33/$B$45*100</f>
        <v>3.169433297211933</v>
      </c>
      <c r="D33" s="107"/>
      <c r="E33" s="167" t="s">
        <v>16</v>
      </c>
      <c r="F33" s="168">
        <f>SUM(C33:C38)</f>
        <v>43.487232575235758</v>
      </c>
      <c r="I33" s="44"/>
    </row>
    <row r="34" spans="1:9">
      <c r="A34" s="108" t="s">
        <v>3</v>
      </c>
      <c r="B34" s="127">
        <f t="shared" ref="B34:B44" si="1">VLOOKUP(A34,L$8:M$22,2,FALSE)</f>
        <v>7117.29</v>
      </c>
      <c r="C34" s="109">
        <f t="shared" si="0"/>
        <v>6.771260104434627</v>
      </c>
      <c r="D34" s="107"/>
      <c r="E34" s="171" t="s">
        <v>17</v>
      </c>
      <c r="F34" s="172">
        <f>SUM(C39:C44)</f>
        <v>56.512767424764235</v>
      </c>
      <c r="I34" s="44"/>
    </row>
    <row r="35" spans="1:9">
      <c r="A35" s="108" t="s">
        <v>4</v>
      </c>
      <c r="B35" s="127">
        <f t="shared" si="1"/>
        <v>4642.5150000000003</v>
      </c>
      <c r="C35" s="109">
        <f t="shared" si="0"/>
        <v>4.4168042335972437</v>
      </c>
      <c r="D35" s="107"/>
      <c r="E35" s="165"/>
      <c r="F35" s="165"/>
      <c r="I35" s="44"/>
    </row>
    <row r="36" spans="1:9">
      <c r="A36" s="108" t="s">
        <v>11</v>
      </c>
      <c r="B36" s="127">
        <f t="shared" si="1"/>
        <v>24561.845000000001</v>
      </c>
      <c r="C36" s="109">
        <f t="shared" si="0"/>
        <v>23.36769207659195</v>
      </c>
      <c r="D36" s="107"/>
      <c r="E36" s="165"/>
      <c r="F36" s="165"/>
      <c r="I36" s="44"/>
    </row>
    <row r="37" spans="1:9">
      <c r="A37" s="108" t="s">
        <v>9</v>
      </c>
      <c r="B37" s="127">
        <f t="shared" si="1"/>
        <v>5654.1225000000004</v>
      </c>
      <c r="C37" s="109">
        <f t="shared" si="0"/>
        <v>5.3792291883337864</v>
      </c>
      <c r="D37" s="107"/>
      <c r="E37" s="165"/>
      <c r="F37" s="165"/>
      <c r="I37" s="44"/>
    </row>
    <row r="38" spans="1:9">
      <c r="A38" s="108" t="s">
        <v>70</v>
      </c>
      <c r="B38" s="127">
        <f t="shared" si="1"/>
        <v>402.37650000000002</v>
      </c>
      <c r="C38" s="109">
        <f t="shared" si="0"/>
        <v>0.38281367506621761</v>
      </c>
      <c r="D38" s="107"/>
      <c r="E38" s="165"/>
      <c r="F38" s="165"/>
      <c r="I38" s="44"/>
    </row>
    <row r="39" spans="1:9">
      <c r="A39" s="108" t="s">
        <v>69</v>
      </c>
      <c r="B39" s="127">
        <f t="shared" si="1"/>
        <v>131.6275</v>
      </c>
      <c r="C39" s="109">
        <f t="shared" si="0"/>
        <v>0.12522800664248174</v>
      </c>
      <c r="D39" s="107"/>
      <c r="E39" s="165"/>
      <c r="F39" s="165"/>
      <c r="I39" s="44"/>
    </row>
    <row r="40" spans="1:9">
      <c r="A40" s="108" t="s">
        <v>5</v>
      </c>
      <c r="B40" s="127">
        <f t="shared" si="1"/>
        <v>27119.783500000001</v>
      </c>
      <c r="C40" s="109">
        <f t="shared" si="0"/>
        <v>25.801268186972077</v>
      </c>
      <c r="D40" s="107"/>
      <c r="E40" s="165"/>
      <c r="F40" s="165"/>
      <c r="I40" s="44"/>
    </row>
    <row r="41" spans="1:9">
      <c r="A41" s="108" t="s">
        <v>2</v>
      </c>
      <c r="B41" s="127">
        <f t="shared" si="1"/>
        <v>17091.827229999999</v>
      </c>
      <c r="C41" s="109">
        <f t="shared" si="0"/>
        <v>16.260853194739628</v>
      </c>
      <c r="D41" s="107"/>
      <c r="E41" s="165"/>
      <c r="F41" s="165"/>
      <c r="I41" s="44"/>
    </row>
    <row r="42" spans="1:9">
      <c r="A42" s="108" t="s">
        <v>6</v>
      </c>
      <c r="B42" s="127">
        <f t="shared" si="1"/>
        <v>11669.004046</v>
      </c>
      <c r="C42" s="109">
        <f t="shared" si="0"/>
        <v>11.101677963826969</v>
      </c>
      <c r="D42" s="107"/>
      <c r="E42" s="165"/>
      <c r="F42" s="165"/>
      <c r="I42" s="44"/>
    </row>
    <row r="43" spans="1:9">
      <c r="A43" s="108" t="s">
        <v>7</v>
      </c>
      <c r="B43" s="127">
        <f t="shared" si="1"/>
        <v>2304.0129999999999</v>
      </c>
      <c r="C43" s="109">
        <f t="shared" si="0"/>
        <v>2.1919960135105834</v>
      </c>
      <c r="D43" s="107"/>
      <c r="E43" s="165"/>
      <c r="F43" s="165"/>
      <c r="I43" s="44"/>
    </row>
    <row r="44" spans="1:9">
      <c r="A44" s="108" t="s">
        <v>8</v>
      </c>
      <c r="B44" s="127">
        <f t="shared" si="1"/>
        <v>1084.4690000000001</v>
      </c>
      <c r="C44" s="109">
        <f t="shared" si="0"/>
        <v>1.0317440590725002</v>
      </c>
      <c r="D44" s="107"/>
      <c r="E44" s="165"/>
      <c r="F44" s="165"/>
    </row>
    <row r="45" spans="1:9">
      <c r="A45" s="110" t="s">
        <v>15</v>
      </c>
      <c r="B45" s="128">
        <f>SUM(B33:B44)</f>
        <v>105110.27327600001</v>
      </c>
      <c r="C45" s="111">
        <f>SUM(C33:C44)</f>
        <v>100</v>
      </c>
      <c r="D45" s="107" t="str">
        <f>CONCATENATE(TEXT(B45,"#.##0")," MW")</f>
        <v>105.110 MW</v>
      </c>
      <c r="E45" s="165"/>
      <c r="F45" s="165"/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330.80630354200002</v>
      </c>
      <c r="C50" s="109">
        <f t="shared" ref="C50:C61" si="2">B50/$B$62*100</f>
        <v>1.5674920860468584</v>
      </c>
      <c r="D50" s="129"/>
      <c r="E50" s="167" t="s">
        <v>16</v>
      </c>
      <c r="F50" s="168">
        <f>SUM(C50:C55)</f>
        <v>44.88726138554258</v>
      </c>
      <c r="G50" s="168"/>
      <c r="J50" s="44"/>
    </row>
    <row r="51" spans="1:10">
      <c r="A51" s="108" t="s">
        <v>3</v>
      </c>
      <c r="B51" s="173">
        <f t="shared" ref="B51:B61" si="3">VLOOKUP(A34,A$8:B$22,2,FALSE)/1000</f>
        <v>4833.1169319999999</v>
      </c>
      <c r="C51" s="109">
        <f t="shared" si="2"/>
        <v>22.901233926720565</v>
      </c>
      <c r="D51" s="129"/>
      <c r="E51" s="171" t="s">
        <v>17</v>
      </c>
      <c r="F51" s="172">
        <f>SUM(C56:C61)</f>
        <v>55.112738614457406</v>
      </c>
      <c r="J51" s="44"/>
    </row>
    <row r="52" spans="1:10">
      <c r="A52" s="108" t="s">
        <v>4</v>
      </c>
      <c r="B52" s="173">
        <f t="shared" si="3"/>
        <v>242.90618799999999</v>
      </c>
      <c r="C52" s="109">
        <f t="shared" si="2"/>
        <v>1.1509863121259081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1649.496909</v>
      </c>
      <c r="C53" s="109">
        <f t="shared" si="2"/>
        <v>7.8159736472131165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2243.0534700000003</v>
      </c>
      <c r="C54" s="109">
        <f t="shared" si="2"/>
        <v>10.628481153952825</v>
      </c>
      <c r="D54" s="129"/>
      <c r="E54" s="165"/>
      <c r="F54" s="166"/>
      <c r="J54" s="44"/>
    </row>
    <row r="55" spans="1:10">
      <c r="A55" s="108" t="s">
        <v>70</v>
      </c>
      <c r="B55" s="173">
        <f t="shared" si="3"/>
        <v>173.707269</v>
      </c>
      <c r="C55" s="109">
        <f t="shared" si="2"/>
        <v>0.82309425948330772</v>
      </c>
      <c r="D55" s="129"/>
      <c r="E55" s="165"/>
      <c r="F55" s="165"/>
      <c r="J55" s="44"/>
    </row>
    <row r="56" spans="1:10">
      <c r="A56" s="108" t="s">
        <v>69</v>
      </c>
      <c r="B56" s="173">
        <f t="shared" si="3"/>
        <v>61.963368000000003</v>
      </c>
      <c r="C56" s="109">
        <f t="shared" si="2"/>
        <v>0.29360712877854112</v>
      </c>
      <c r="D56" s="129"/>
      <c r="E56" s="165"/>
      <c r="F56" s="165"/>
      <c r="J56" s="44"/>
    </row>
    <row r="57" spans="1:10">
      <c r="A57" s="108" t="s">
        <v>5</v>
      </c>
      <c r="B57" s="173">
        <f t="shared" si="3"/>
        <v>5521.1960049999998</v>
      </c>
      <c r="C57" s="109">
        <f t="shared" si="2"/>
        <v>26.16162676069515</v>
      </c>
      <c r="D57" s="129"/>
      <c r="E57" s="165"/>
      <c r="F57" s="165"/>
      <c r="J57" s="44"/>
    </row>
    <row r="58" spans="1:10">
      <c r="A58" s="108" t="s">
        <v>2</v>
      </c>
      <c r="B58" s="173">
        <f t="shared" si="3"/>
        <v>3693.05355508</v>
      </c>
      <c r="C58" s="109">
        <f t="shared" si="2"/>
        <v>17.499159353836653</v>
      </c>
      <c r="D58" s="129"/>
      <c r="E58" s="165"/>
      <c r="F58" s="165"/>
      <c r="J58" s="44"/>
    </row>
    <row r="59" spans="1:10">
      <c r="A59" s="108" t="s">
        <v>6</v>
      </c>
      <c r="B59" s="173">
        <f t="shared" si="3"/>
        <v>1641.848068</v>
      </c>
      <c r="C59" s="109">
        <f t="shared" si="2"/>
        <v>7.7797303906410455</v>
      </c>
      <c r="D59" s="129"/>
      <c r="E59" s="165"/>
      <c r="F59" s="165"/>
      <c r="J59" s="44"/>
    </row>
    <row r="60" spans="1:10">
      <c r="A60" s="108" t="s">
        <v>7</v>
      </c>
      <c r="B60" s="173">
        <f t="shared" si="3"/>
        <v>355.03767700000003</v>
      </c>
      <c r="C60" s="109">
        <f t="shared" si="2"/>
        <v>1.682309989220939</v>
      </c>
      <c r="D60" s="129"/>
      <c r="E60" s="165"/>
      <c r="F60" s="165"/>
      <c r="J60" s="44"/>
    </row>
    <row r="61" spans="1:10">
      <c r="A61" s="108" t="s">
        <v>8</v>
      </c>
      <c r="B61" s="173">
        <f t="shared" si="3"/>
        <v>357.99120699999997</v>
      </c>
      <c r="C61" s="109">
        <f t="shared" si="2"/>
        <v>1.6963049912850823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21104.176951622001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12" t="s">
        <v>626</v>
      </c>
      <c r="G66" s="174" t="s">
        <v>31</v>
      </c>
      <c r="H66" s="312" t="s">
        <v>617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85.481733676000005</v>
      </c>
      <c r="G69" s="177" t="s">
        <v>2</v>
      </c>
      <c r="H69" s="178">
        <v>120.689053024</v>
      </c>
    </row>
    <row r="70" spans="1:8">
      <c r="A70" s="177" t="s">
        <v>81</v>
      </c>
      <c r="B70" s="178">
        <v>9.7350229719999994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146.237638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7.32836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19.413689999999999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352.50323500000002</v>
      </c>
      <c r="G75" s="177" t="s">
        <v>5</v>
      </c>
      <c r="H75" s="178">
        <v>377.282802</v>
      </c>
    </row>
    <row r="76" spans="1:8">
      <c r="A76" s="177" t="s">
        <v>6</v>
      </c>
      <c r="B76" s="178">
        <v>67.555154000000002</v>
      </c>
      <c r="G76" s="177" t="s">
        <v>6</v>
      </c>
      <c r="H76" s="178">
        <v>26.380956000000001</v>
      </c>
    </row>
    <row r="77" spans="1:8">
      <c r="A77" s="177" t="s">
        <v>7</v>
      </c>
      <c r="B77" s="178">
        <v>20.870176000000001</v>
      </c>
      <c r="G77" s="177" t="s">
        <v>7</v>
      </c>
      <c r="H77" s="178">
        <v>1.316433</v>
      </c>
    </row>
    <row r="78" spans="1:8">
      <c r="A78" s="177" t="s">
        <v>8</v>
      </c>
      <c r="B78" s="178">
        <v>10.077847</v>
      </c>
      <c r="G78" s="177" t="s">
        <v>8</v>
      </c>
      <c r="H78" s="178">
        <v>13.658462999999999</v>
      </c>
    </row>
    <row r="79" spans="1:8">
      <c r="A79" s="177" t="s">
        <v>9</v>
      </c>
      <c r="B79" s="178">
        <v>60.092612000000003</v>
      </c>
      <c r="G79" s="177" t="s">
        <v>9</v>
      </c>
      <c r="H79" s="178">
        <v>56.270240999999999</v>
      </c>
    </row>
    <row r="80" spans="1:8">
      <c r="A80" s="177" t="s">
        <v>69</v>
      </c>
      <c r="B80" s="178">
        <v>1.7652675</v>
      </c>
      <c r="G80" s="177" t="s">
        <v>69</v>
      </c>
      <c r="H80" s="178">
        <v>1.747736</v>
      </c>
    </row>
    <row r="81" spans="1:11">
      <c r="A81" s="177" t="s">
        <v>70</v>
      </c>
      <c r="B81" s="178">
        <v>5.6327484999999999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786.69348464799998</v>
      </c>
      <c r="G82" s="180" t="s">
        <v>10</v>
      </c>
      <c r="H82" s="181">
        <v>762.83887920799998</v>
      </c>
    </row>
    <row r="83" spans="1:11">
      <c r="A83" s="177" t="s">
        <v>122</v>
      </c>
      <c r="B83" s="178">
        <v>-42.775204000000002</v>
      </c>
      <c r="G83" s="177" t="s">
        <v>122</v>
      </c>
      <c r="H83" s="178">
        <v>-65.726965000000007</v>
      </c>
    </row>
    <row r="84" spans="1:11">
      <c r="A84" s="177" t="s">
        <v>97</v>
      </c>
      <c r="B84" s="178">
        <v>-4.1618880000000003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-46.666933999999998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693.089458648</v>
      </c>
      <c r="G86" s="180" t="s">
        <v>124</v>
      </c>
      <c r="H86" s="181">
        <v>634.83743520799999</v>
      </c>
    </row>
    <row r="91" spans="1:11">
      <c r="B91" s="188" t="str">
        <f>"Mes " &amp;B66</f>
        <v>Mes 17/03/2021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17/03/2021</v>
      </c>
      <c r="B92" s="164"/>
      <c r="C92" s="164"/>
      <c r="D92" s="164"/>
      <c r="E92" s="187" t="str">
        <f>CONCATENATE("Mes",CHAR(13),MID(A92,66,10))</f>
        <v>Mes_x000D_17/03/2021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1.2374607343234656</v>
      </c>
      <c r="C94" s="107"/>
      <c r="G94" s="108" t="s">
        <v>81</v>
      </c>
      <c r="H94" s="186">
        <f>VLOOKUP(G94,G$69:H$84,2,FALSE)/VLOOKUP("Generación",G$69:H$84,2,FALSE)*100</f>
        <v>0.69660269407310405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18.588896546592469</v>
      </c>
      <c r="C95" s="107"/>
      <c r="G95" s="108" t="s">
        <v>3</v>
      </c>
      <c r="H95" s="186">
        <f>VLOOKUP(G95,G$69:H$84,2,FALSE)/VLOOKUP("Generación",G$69:H$84,2,FALSE)*100</f>
        <v>17.489862884088932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0.93153942965207326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4">IF(B$72&lt;0,VLOOKUP(A97,A$69:B$84,2,FALSE)/SUM(B$69:B$71,B$73:B$81)*100,VLOOKUP(A97,A$69:B$84,2,FALSE)/VLOOKUP("Generación",A$69:B$84,2,FALSE)*100)</f>
        <v>2.467757821673902</v>
      </c>
      <c r="C97" s="107"/>
      <c r="D97" s="165"/>
      <c r="E97" s="165"/>
      <c r="G97" s="108" t="s">
        <v>11</v>
      </c>
      <c r="H97" s="186">
        <f t="shared" ref="H97:H105" si="5">VLOOKUP(G97,G$69:H$84,2,FALSE)/VLOOKUP("Generación",G$69:H$84,2,FALSE)*100</f>
        <v>2.9021959424754793</v>
      </c>
      <c r="I97" s="107"/>
      <c r="J97" s="165"/>
      <c r="K97" s="165"/>
    </row>
    <row r="98" spans="1:11">
      <c r="A98" s="108" t="s">
        <v>9</v>
      </c>
      <c r="B98" s="186">
        <f t="shared" si="4"/>
        <v>7.6386309500056413</v>
      </c>
      <c r="C98" s="107"/>
      <c r="D98" s="107"/>
      <c r="E98" s="107"/>
      <c r="G98" s="108" t="s">
        <v>9</v>
      </c>
      <c r="H98" s="186">
        <f t="shared" si="5"/>
        <v>7.3764254200600385</v>
      </c>
      <c r="I98" s="107"/>
      <c r="J98" s="107"/>
      <c r="K98" s="107"/>
    </row>
    <row r="99" spans="1:11">
      <c r="A99" s="108" t="s">
        <v>70</v>
      </c>
      <c r="B99" s="186">
        <f t="shared" si="4"/>
        <v>0.71600294268616327</v>
      </c>
      <c r="C99" s="107"/>
      <c r="D99" s="107"/>
      <c r="E99" s="107"/>
      <c r="G99" s="108" t="s">
        <v>70</v>
      </c>
      <c r="H99" s="186">
        <f t="shared" si="5"/>
        <v>0.66565288403653089</v>
      </c>
      <c r="I99" s="107"/>
      <c r="J99" s="107"/>
      <c r="K99" s="107"/>
    </row>
    <row r="100" spans="1:11">
      <c r="A100" s="108" t="s">
        <v>69</v>
      </c>
      <c r="B100" s="186">
        <f t="shared" si="4"/>
        <v>0.22439076138908859</v>
      </c>
      <c r="C100" s="107"/>
      <c r="D100" s="107"/>
      <c r="E100" s="107"/>
      <c r="G100" s="108" t="s">
        <v>69</v>
      </c>
      <c r="H100" s="186">
        <f t="shared" si="5"/>
        <v>0.22910945517283371</v>
      </c>
      <c r="I100" s="107"/>
      <c r="J100" s="107"/>
      <c r="K100" s="107"/>
    </row>
    <row r="101" spans="1:11">
      <c r="A101" s="108" t="s">
        <v>5</v>
      </c>
      <c r="B101" s="186">
        <f t="shared" si="4"/>
        <v>44.808205721663619</v>
      </c>
      <c r="C101" s="107"/>
      <c r="D101" s="107"/>
      <c r="E101" s="107"/>
      <c r="G101" s="108" t="s">
        <v>5</v>
      </c>
      <c r="H101" s="186">
        <f t="shared" si="5"/>
        <v>49.457731151787286</v>
      </c>
      <c r="I101" s="107"/>
      <c r="J101" s="107"/>
      <c r="K101" s="107"/>
    </row>
    <row r="102" spans="1:11">
      <c r="A102" s="108" t="s">
        <v>2</v>
      </c>
      <c r="B102" s="186">
        <f t="shared" si="4"/>
        <v>10.865951650056967</v>
      </c>
      <c r="C102" s="107"/>
      <c r="D102" s="107"/>
      <c r="E102" s="107"/>
      <c r="G102" s="108" t="s">
        <v>2</v>
      </c>
      <c r="H102" s="186">
        <f t="shared" si="5"/>
        <v>15.821041154759005</v>
      </c>
      <c r="I102" s="107"/>
      <c r="J102" s="107"/>
      <c r="K102" s="107"/>
    </row>
    <row r="103" spans="1:11">
      <c r="A103" s="108" t="s">
        <v>6</v>
      </c>
      <c r="B103" s="186">
        <f t="shared" si="4"/>
        <v>8.5872268320903977</v>
      </c>
      <c r="C103" s="107"/>
      <c r="D103" s="107"/>
      <c r="E103" s="107"/>
      <c r="G103" s="108" t="s">
        <v>6</v>
      </c>
      <c r="H103" s="186">
        <f t="shared" si="5"/>
        <v>3.4582605474159136</v>
      </c>
      <c r="I103" s="107"/>
      <c r="J103" s="107"/>
      <c r="K103" s="107"/>
    </row>
    <row r="104" spans="1:11">
      <c r="A104" s="108" t="s">
        <v>7</v>
      </c>
      <c r="B104" s="186">
        <f t="shared" si="4"/>
        <v>2.6528980355466145</v>
      </c>
      <c r="C104" s="107"/>
      <c r="D104" s="107"/>
      <c r="E104" s="107"/>
      <c r="G104" s="108" t="s">
        <v>7</v>
      </c>
      <c r="H104" s="186">
        <f t="shared" si="5"/>
        <v>0.17257025511950264</v>
      </c>
      <c r="I104" s="107"/>
      <c r="J104" s="107"/>
      <c r="K104" s="107"/>
    </row>
    <row r="105" spans="1:11">
      <c r="A105" s="108" t="s">
        <v>8</v>
      </c>
      <c r="B105" s="186">
        <f t="shared" si="4"/>
        <v>1.2810385743196102</v>
      </c>
      <c r="C105" s="164"/>
      <c r="D105" s="164"/>
      <c r="E105" s="164"/>
      <c r="G105" s="108" t="s">
        <v>8</v>
      </c>
      <c r="H105" s="186">
        <f t="shared" si="5"/>
        <v>1.7904780907575906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100.05993047974621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31.580288424933716</v>
      </c>
      <c r="G109" s="167" t="s">
        <v>16</v>
      </c>
      <c r="H109" s="168">
        <f>SUM(H94:H99)</f>
        <v>29.130739824734086</v>
      </c>
    </row>
    <row r="110" spans="1:11">
      <c r="A110" s="171" t="s">
        <v>17</v>
      </c>
      <c r="B110" s="172">
        <f>SUM(B100:B105)</f>
        <v>68.419711575066287</v>
      </c>
      <c r="G110" s="171" t="s">
        <v>17</v>
      </c>
      <c r="H110" s="172">
        <f>SUM(H100:H105)</f>
        <v>70.929190655012121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8" t="s">
        <v>98</v>
      </c>
      <c r="C115" s="339"/>
      <c r="D115" s="339"/>
      <c r="E115" s="339"/>
      <c r="F115" s="339"/>
      <c r="G115" s="339"/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</row>
    <row r="116" spans="1:26">
      <c r="A116" s="174" t="s">
        <v>106</v>
      </c>
      <c r="B116" s="332" t="s">
        <v>109</v>
      </c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3"/>
      <c r="X116" s="333"/>
      <c r="Y116" s="333"/>
      <c r="Z116" s="333"/>
    </row>
    <row r="117" spans="1:26">
      <c r="A117" s="183" t="s">
        <v>30</v>
      </c>
      <c r="B117" s="312" t="s">
        <v>556</v>
      </c>
      <c r="C117" s="312" t="s">
        <v>558</v>
      </c>
      <c r="D117" s="312" t="s">
        <v>559</v>
      </c>
      <c r="E117" s="312" t="s">
        <v>581</v>
      </c>
      <c r="F117" s="312" t="s">
        <v>588</v>
      </c>
      <c r="G117" s="312" t="s">
        <v>590</v>
      </c>
      <c r="H117" s="312" t="s">
        <v>592</v>
      </c>
      <c r="I117" s="312" t="s">
        <v>593</v>
      </c>
      <c r="J117" s="312" t="s">
        <v>594</v>
      </c>
      <c r="K117" s="312" t="s">
        <v>596</v>
      </c>
      <c r="L117" s="312" t="s">
        <v>599</v>
      </c>
      <c r="M117" s="312" t="s">
        <v>600</v>
      </c>
      <c r="N117" s="312" t="s">
        <v>602</v>
      </c>
      <c r="O117" s="312" t="s">
        <v>606</v>
      </c>
      <c r="P117" s="312" t="s">
        <v>607</v>
      </c>
      <c r="Q117" s="312" t="s">
        <v>608</v>
      </c>
      <c r="R117" s="312" t="s">
        <v>609</v>
      </c>
      <c r="S117" s="312" t="s">
        <v>610</v>
      </c>
      <c r="T117" s="312" t="s">
        <v>611</v>
      </c>
      <c r="U117" s="312" t="s">
        <v>612</v>
      </c>
      <c r="V117" s="312" t="s">
        <v>613</v>
      </c>
      <c r="W117" s="312" t="s">
        <v>614</v>
      </c>
      <c r="X117" s="312" t="s">
        <v>616</v>
      </c>
      <c r="Y117" s="312" t="s">
        <v>618</v>
      </c>
      <c r="Z117" s="312" t="s">
        <v>623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2132.3689869519999</v>
      </c>
      <c r="C119" s="178">
        <v>1925.7686431879999</v>
      </c>
      <c r="D119" s="178">
        <v>1935.0616367759999</v>
      </c>
      <c r="E119" s="178">
        <v>1626.6262979099999</v>
      </c>
      <c r="F119" s="178">
        <v>1581.9464948259999</v>
      </c>
      <c r="G119" s="178">
        <v>1254.7128498279999</v>
      </c>
      <c r="H119" s="178">
        <v>1224.9819326679999</v>
      </c>
      <c r="I119" s="178">
        <v>1122.02994646</v>
      </c>
      <c r="J119" s="178">
        <v>2663.0366552999999</v>
      </c>
      <c r="K119" s="178">
        <v>4638.9097267759998</v>
      </c>
      <c r="L119" s="178">
        <v>3729.0395239300001</v>
      </c>
      <c r="M119" s="178">
        <v>2838.3377134379998</v>
      </c>
      <c r="N119" s="178">
        <v>3113.7620234460001</v>
      </c>
      <c r="O119" s="178">
        <v>2862.0862255259999</v>
      </c>
      <c r="P119" s="178">
        <v>2859.971565626</v>
      </c>
      <c r="Q119" s="178">
        <v>2262.29681415</v>
      </c>
      <c r="R119" s="178">
        <v>1836.876773208</v>
      </c>
      <c r="S119" s="178">
        <v>1886.0039274440001</v>
      </c>
      <c r="T119" s="178">
        <v>1678.3274013719999</v>
      </c>
      <c r="U119" s="178">
        <v>1892.9846669420001</v>
      </c>
      <c r="V119" s="178">
        <v>2459.7328362960002</v>
      </c>
      <c r="W119" s="178">
        <v>3191.3531995479998</v>
      </c>
      <c r="X119" s="178">
        <v>4053.0916171819999</v>
      </c>
      <c r="Y119" s="178">
        <v>4512.0240679480003</v>
      </c>
      <c r="Z119" s="178">
        <v>3693.05355508</v>
      </c>
    </row>
    <row r="120" spans="1:26">
      <c r="A120" s="177" t="s">
        <v>81</v>
      </c>
      <c r="B120" s="178">
        <v>182.227465258</v>
      </c>
      <c r="C120" s="178">
        <v>129.46685282000001</v>
      </c>
      <c r="D120" s="178">
        <v>124.931396316</v>
      </c>
      <c r="E120" s="178">
        <v>54.725804748000002</v>
      </c>
      <c r="F120" s="178">
        <v>24.305235333999999</v>
      </c>
      <c r="G120" s="178">
        <v>70.640000060000006</v>
      </c>
      <c r="H120" s="178">
        <v>104.26472390000001</v>
      </c>
      <c r="I120" s="178">
        <v>116.03074081</v>
      </c>
      <c r="J120" s="178">
        <v>172.10635217000001</v>
      </c>
      <c r="K120" s="178">
        <v>321.94269827400001</v>
      </c>
      <c r="L120" s="178">
        <v>233.77888705199999</v>
      </c>
      <c r="M120" s="178">
        <v>229.83714941400001</v>
      </c>
      <c r="N120" s="178">
        <v>303.52379088800001</v>
      </c>
      <c r="O120" s="178">
        <v>314.35098405000002</v>
      </c>
      <c r="P120" s="178">
        <v>243.63992918599999</v>
      </c>
      <c r="Q120" s="178">
        <v>152.39581989600001</v>
      </c>
      <c r="R120" s="178">
        <v>167.16093403400001</v>
      </c>
      <c r="S120" s="178">
        <v>158.85512120000001</v>
      </c>
      <c r="T120" s="178">
        <v>187.668031348</v>
      </c>
      <c r="U120" s="178">
        <v>229.96202238999999</v>
      </c>
      <c r="V120" s="178">
        <v>205.997806862</v>
      </c>
      <c r="W120" s="178">
        <v>320.93024189800002</v>
      </c>
      <c r="X120" s="178">
        <v>320.50895240800003</v>
      </c>
      <c r="Y120" s="178">
        <v>401.29321896599998</v>
      </c>
      <c r="Z120" s="178">
        <v>330.80630354200002</v>
      </c>
    </row>
    <row r="121" spans="1:26">
      <c r="A121" s="177" t="s">
        <v>3</v>
      </c>
      <c r="B121" s="178">
        <v>5274.7472820000003</v>
      </c>
      <c r="C121" s="178">
        <v>4621.6629220000004</v>
      </c>
      <c r="D121" s="178">
        <v>3976.917465</v>
      </c>
      <c r="E121" s="178">
        <v>4647.8769560000001</v>
      </c>
      <c r="F121" s="178">
        <v>5123.1117279999999</v>
      </c>
      <c r="G121" s="178">
        <v>5068.1443870000003</v>
      </c>
      <c r="H121" s="178">
        <v>4995.5062809999999</v>
      </c>
      <c r="I121" s="178">
        <v>4530.6687620000002</v>
      </c>
      <c r="J121" s="178">
        <v>3427.5262950000001</v>
      </c>
      <c r="K121" s="178">
        <v>4349.8902129999997</v>
      </c>
      <c r="L121" s="178">
        <v>5289.1460239999997</v>
      </c>
      <c r="M121" s="178">
        <v>4885.6830239999999</v>
      </c>
      <c r="N121" s="178">
        <v>5174.9451150000004</v>
      </c>
      <c r="O121" s="178">
        <v>4085.604789</v>
      </c>
      <c r="P121" s="178">
        <v>3078.9577610000001</v>
      </c>
      <c r="Q121" s="178">
        <v>3621.3812859999998</v>
      </c>
      <c r="R121" s="178">
        <v>5159.0193049999998</v>
      </c>
      <c r="S121" s="178">
        <v>5151.9174220000004</v>
      </c>
      <c r="T121" s="178">
        <v>4871.2094020000004</v>
      </c>
      <c r="U121" s="178">
        <v>4528.3442359999999</v>
      </c>
      <c r="V121" s="178">
        <v>4639.755709</v>
      </c>
      <c r="W121" s="178">
        <v>5270.8108380000003</v>
      </c>
      <c r="X121" s="178">
        <v>5199.7871770000002</v>
      </c>
      <c r="Y121" s="178">
        <v>4358.5151070000002</v>
      </c>
      <c r="Z121" s="178">
        <v>4833.1169319999999</v>
      </c>
    </row>
    <row r="122" spans="1:26">
      <c r="A122" s="177" t="s">
        <v>4</v>
      </c>
      <c r="B122" s="178">
        <v>824.57770700000003</v>
      </c>
      <c r="C122" s="178">
        <v>722.87866599999995</v>
      </c>
      <c r="D122" s="178">
        <v>342.70352400000002</v>
      </c>
      <c r="E122" s="178">
        <v>416.29855400000002</v>
      </c>
      <c r="F122" s="178">
        <v>660.87899600000003</v>
      </c>
      <c r="G122" s="178">
        <v>340.84407900000002</v>
      </c>
      <c r="H122" s="178">
        <v>443.178541</v>
      </c>
      <c r="I122" s="178">
        <v>675.29856600000005</v>
      </c>
      <c r="J122" s="178">
        <v>548.13411599999995</v>
      </c>
      <c r="K122" s="178">
        <v>374.11610899999999</v>
      </c>
      <c r="L122" s="178">
        <v>869.06435199999999</v>
      </c>
      <c r="M122" s="178">
        <v>822.65919599999995</v>
      </c>
      <c r="N122" s="178">
        <v>476.48416300000002</v>
      </c>
      <c r="O122" s="178">
        <v>306.82421299999999</v>
      </c>
      <c r="P122" s="178">
        <v>244.56557599999999</v>
      </c>
      <c r="Q122" s="178">
        <v>362.74284999999998</v>
      </c>
      <c r="R122" s="178">
        <v>303.34445399999998</v>
      </c>
      <c r="S122" s="178">
        <v>338.34884299999999</v>
      </c>
      <c r="T122" s="178">
        <v>282.55493999999999</v>
      </c>
      <c r="U122" s="178">
        <v>235.11278300000001</v>
      </c>
      <c r="V122" s="178">
        <v>336.18096000000003</v>
      </c>
      <c r="W122" s="178">
        <v>222.17338899999999</v>
      </c>
      <c r="X122" s="178">
        <v>558.54769199999998</v>
      </c>
      <c r="Y122" s="178">
        <v>177.07270399999999</v>
      </c>
      <c r="Z122" s="178">
        <v>242.90618799999999</v>
      </c>
    </row>
    <row r="123" spans="1:26">
      <c r="A123" s="177" t="s">
        <v>95</v>
      </c>
      <c r="B123" s="178">
        <v>0</v>
      </c>
      <c r="C123" s="178">
        <v>9.9999999999999995E-7</v>
      </c>
      <c r="D123" s="178">
        <v>-9.9999999999999995E-7</v>
      </c>
      <c r="E123" s="178">
        <v>0</v>
      </c>
      <c r="F123" s="178">
        <v>0</v>
      </c>
      <c r="G123" s="178">
        <v>-9.9999999999999995E-7</v>
      </c>
      <c r="H123" s="178">
        <v>9.9999999999999995E-7</v>
      </c>
      <c r="I123" s="178">
        <v>-9.9999999999999995E-7</v>
      </c>
      <c r="J123" s="178">
        <v>0</v>
      </c>
      <c r="K123" s="178">
        <v>0</v>
      </c>
      <c r="L123" s="178">
        <v>0</v>
      </c>
      <c r="M123" s="178">
        <v>0</v>
      </c>
      <c r="N123" s="178">
        <v>9.9999999999999995E-7</v>
      </c>
      <c r="O123" s="178">
        <v>0</v>
      </c>
      <c r="P123" s="178">
        <v>-9.9999999999999995E-7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2128.911576</v>
      </c>
      <c r="C124" s="178">
        <v>2714.2505219999998</v>
      </c>
      <c r="D124" s="178">
        <v>3899.400517</v>
      </c>
      <c r="E124" s="178">
        <v>5107.4552830000002</v>
      </c>
      <c r="F124" s="178">
        <v>6956.6262459999998</v>
      </c>
      <c r="G124" s="178">
        <v>7016.5746319999998</v>
      </c>
      <c r="H124" s="178">
        <v>5427.2638960000004</v>
      </c>
      <c r="I124" s="178">
        <v>5624.8074539999998</v>
      </c>
      <c r="J124" s="178">
        <v>3860.487071</v>
      </c>
      <c r="K124" s="178">
        <v>2755.5232569999998</v>
      </c>
      <c r="L124" s="178">
        <v>3272.2781909999999</v>
      </c>
      <c r="M124" s="178">
        <v>2388.361879</v>
      </c>
      <c r="N124" s="178">
        <v>1386.2401620000001</v>
      </c>
      <c r="O124" s="178">
        <v>1730.7334739999999</v>
      </c>
      <c r="P124" s="178">
        <v>2017.855785</v>
      </c>
      <c r="Q124" s="178">
        <v>3556.3490299999999</v>
      </c>
      <c r="R124" s="178">
        <v>5829.9045759999999</v>
      </c>
      <c r="S124" s="178">
        <v>5051.1759519999996</v>
      </c>
      <c r="T124" s="178">
        <v>4546.4757390000004</v>
      </c>
      <c r="U124" s="178">
        <v>2791.0383710000001</v>
      </c>
      <c r="V124" s="178">
        <v>3221.3084140000001</v>
      </c>
      <c r="W124" s="178">
        <v>2564.8316060000002</v>
      </c>
      <c r="X124" s="178">
        <v>2188.3292900000001</v>
      </c>
      <c r="Y124" s="178">
        <v>1086.8814580000001</v>
      </c>
      <c r="Z124" s="178">
        <v>1649.496909</v>
      </c>
    </row>
    <row r="125" spans="1:26">
      <c r="A125" s="177" t="s">
        <v>5</v>
      </c>
      <c r="B125" s="178">
        <v>4823.647892</v>
      </c>
      <c r="C125" s="178">
        <v>4595.9458759999998</v>
      </c>
      <c r="D125" s="178">
        <v>4580.991387</v>
      </c>
      <c r="E125" s="178">
        <v>3212.811933</v>
      </c>
      <c r="F125" s="178">
        <v>3282.4549670000001</v>
      </c>
      <c r="G125" s="178">
        <v>2731.9189540000002</v>
      </c>
      <c r="H125" s="178">
        <v>3794.4408159999998</v>
      </c>
      <c r="I125" s="178">
        <v>3719.9329819999998</v>
      </c>
      <c r="J125" s="178">
        <v>7333.0039489999999</v>
      </c>
      <c r="K125" s="178">
        <v>5408.226525</v>
      </c>
      <c r="L125" s="178">
        <v>4566.3040510000001</v>
      </c>
      <c r="M125" s="178">
        <v>4177.8132310000001</v>
      </c>
      <c r="N125" s="178">
        <v>5503.5027019999998</v>
      </c>
      <c r="O125" s="178">
        <v>3639.796961</v>
      </c>
      <c r="P125" s="178">
        <v>3894.5800979999999</v>
      </c>
      <c r="Q125" s="178">
        <v>3240.1634920000001</v>
      </c>
      <c r="R125" s="178">
        <v>4099.9316170000002</v>
      </c>
      <c r="S125" s="178">
        <v>3508.4515270000002</v>
      </c>
      <c r="T125" s="178">
        <v>3962.2430210000002</v>
      </c>
      <c r="U125" s="178">
        <v>5669.7146759999996</v>
      </c>
      <c r="V125" s="178">
        <v>4154.0834599999998</v>
      </c>
      <c r="W125" s="178">
        <v>7378.7336489999998</v>
      </c>
      <c r="X125" s="178">
        <v>6994.1254269999999</v>
      </c>
      <c r="Y125" s="178">
        <v>6234.7071649999998</v>
      </c>
      <c r="Z125" s="178">
        <v>5521.1960049999998</v>
      </c>
    </row>
    <row r="126" spans="1:26">
      <c r="A126" s="177" t="s">
        <v>6</v>
      </c>
      <c r="B126" s="178">
        <v>776.41137100000003</v>
      </c>
      <c r="C126" s="178">
        <v>668.27649899999994</v>
      </c>
      <c r="D126" s="178">
        <v>898.00119700000005</v>
      </c>
      <c r="E126" s="178">
        <v>897.87639000000001</v>
      </c>
      <c r="F126" s="178">
        <v>961.45264399999996</v>
      </c>
      <c r="G126" s="178">
        <v>975.19046400000002</v>
      </c>
      <c r="H126" s="178">
        <v>827.93207900000004</v>
      </c>
      <c r="I126" s="178">
        <v>764.70668699999999</v>
      </c>
      <c r="J126" s="178">
        <v>501.06963000000002</v>
      </c>
      <c r="K126" s="178">
        <v>494.84732300000002</v>
      </c>
      <c r="L126" s="178">
        <v>600.905395</v>
      </c>
      <c r="M126" s="178">
        <v>944.41641100000004</v>
      </c>
      <c r="N126" s="178">
        <v>1036.7663419999999</v>
      </c>
      <c r="O126" s="178">
        <v>1115.1015640000001</v>
      </c>
      <c r="P126" s="178">
        <v>1597.8024949999999</v>
      </c>
      <c r="Q126" s="178">
        <v>1757.982127</v>
      </c>
      <c r="R126" s="178">
        <v>1862.75749</v>
      </c>
      <c r="S126" s="178">
        <v>1778.4640589999999</v>
      </c>
      <c r="T126" s="178">
        <v>1426.722043</v>
      </c>
      <c r="U126" s="178">
        <v>1283.3937249999999</v>
      </c>
      <c r="V126" s="178">
        <v>788.93134899999995</v>
      </c>
      <c r="W126" s="178">
        <v>719.15622399999995</v>
      </c>
      <c r="X126" s="178">
        <v>810.44821300000001</v>
      </c>
      <c r="Y126" s="178">
        <v>935.81003399999997</v>
      </c>
      <c r="Z126" s="178">
        <v>1641.848068</v>
      </c>
    </row>
    <row r="127" spans="1:26">
      <c r="A127" s="177" t="s">
        <v>7</v>
      </c>
      <c r="B127" s="178">
        <v>477.846093</v>
      </c>
      <c r="C127" s="178">
        <v>379.26881700000001</v>
      </c>
      <c r="D127" s="178">
        <v>740.99772700000005</v>
      </c>
      <c r="E127" s="178">
        <v>775.05760599999996</v>
      </c>
      <c r="F127" s="178">
        <v>722.86748999999998</v>
      </c>
      <c r="G127" s="178">
        <v>745.49877100000003</v>
      </c>
      <c r="H127" s="178">
        <v>454.73186500000003</v>
      </c>
      <c r="I127" s="178">
        <v>303.08525700000001</v>
      </c>
      <c r="J127" s="178">
        <v>69.970612000000003</v>
      </c>
      <c r="K127" s="178">
        <v>68.978174999999993</v>
      </c>
      <c r="L127" s="178">
        <v>85.967850999999996</v>
      </c>
      <c r="M127" s="178">
        <v>227.955996</v>
      </c>
      <c r="N127" s="178">
        <v>235.96742</v>
      </c>
      <c r="O127" s="178">
        <v>206.86543699999999</v>
      </c>
      <c r="P127" s="178">
        <v>552.48475099999996</v>
      </c>
      <c r="Q127" s="178">
        <v>711.64684799999998</v>
      </c>
      <c r="R127" s="178">
        <v>796.17204200000003</v>
      </c>
      <c r="S127" s="178">
        <v>744.54166099999998</v>
      </c>
      <c r="T127" s="178">
        <v>452.15923299999997</v>
      </c>
      <c r="U127" s="178">
        <v>340.27470899999997</v>
      </c>
      <c r="V127" s="178">
        <v>108.048269</v>
      </c>
      <c r="W127" s="178">
        <v>76.225913000000006</v>
      </c>
      <c r="X127" s="178">
        <v>102.634029</v>
      </c>
      <c r="Y127" s="178">
        <v>138.14309800000001</v>
      </c>
      <c r="Z127" s="178">
        <v>355.03767699999997</v>
      </c>
    </row>
    <row r="128" spans="1:26">
      <c r="A128" s="177" t="s">
        <v>8</v>
      </c>
      <c r="B128" s="178">
        <v>309.41400099999998</v>
      </c>
      <c r="C128" s="178">
        <v>274.24438400000003</v>
      </c>
      <c r="D128" s="178">
        <v>282.125969</v>
      </c>
      <c r="E128" s="178">
        <v>285.68225699999999</v>
      </c>
      <c r="F128" s="178">
        <v>325.85171400000002</v>
      </c>
      <c r="G128" s="178">
        <v>320.61878899999999</v>
      </c>
      <c r="H128" s="178">
        <v>301.518664</v>
      </c>
      <c r="I128" s="178">
        <v>310.9246</v>
      </c>
      <c r="J128" s="178">
        <v>308.17036200000001</v>
      </c>
      <c r="K128" s="178">
        <v>299.96974799999998</v>
      </c>
      <c r="L128" s="178">
        <v>334.23399499999999</v>
      </c>
      <c r="M128" s="178">
        <v>346.68957799999998</v>
      </c>
      <c r="N128" s="178">
        <v>345.447835</v>
      </c>
      <c r="O128" s="178">
        <v>336.902581</v>
      </c>
      <c r="P128" s="178">
        <v>386.581592</v>
      </c>
      <c r="Q128" s="178">
        <v>379.163185</v>
      </c>
      <c r="R128" s="178">
        <v>348.81331</v>
      </c>
      <c r="S128" s="178">
        <v>367.860117</v>
      </c>
      <c r="T128" s="178">
        <v>394.86022600000001</v>
      </c>
      <c r="U128" s="178">
        <v>414.07609600000001</v>
      </c>
      <c r="V128" s="178">
        <v>393.05924800000003</v>
      </c>
      <c r="W128" s="178">
        <v>422.601923</v>
      </c>
      <c r="X128" s="178">
        <v>388.97638499999999</v>
      </c>
      <c r="Y128" s="178">
        <v>363.03990499999998</v>
      </c>
      <c r="Z128" s="178">
        <v>357.99120699999997</v>
      </c>
    </row>
    <row r="129" spans="1:26">
      <c r="A129" s="177" t="s">
        <v>9</v>
      </c>
      <c r="B129" s="178">
        <v>2591.3057229999999</v>
      </c>
      <c r="C129" s="178">
        <v>2489.5602039999999</v>
      </c>
      <c r="D129" s="178">
        <v>2544.944947</v>
      </c>
      <c r="E129" s="178">
        <v>2420.4633720000002</v>
      </c>
      <c r="F129" s="178">
        <v>2458.0859449999998</v>
      </c>
      <c r="G129" s="178">
        <v>2355.228345</v>
      </c>
      <c r="H129" s="178">
        <v>2354.323535</v>
      </c>
      <c r="I129" s="178">
        <v>2493.6785410000002</v>
      </c>
      <c r="J129" s="178">
        <v>2467.9510030000001</v>
      </c>
      <c r="K129" s="178">
        <v>2342.3448360000002</v>
      </c>
      <c r="L129" s="178">
        <v>2436.4933970000002</v>
      </c>
      <c r="M129" s="178">
        <v>2231.5593079999999</v>
      </c>
      <c r="N129" s="178">
        <v>2233.481276</v>
      </c>
      <c r="O129" s="178">
        <v>1926.0522579999999</v>
      </c>
      <c r="P129" s="178">
        <v>2084.4744719999999</v>
      </c>
      <c r="Q129" s="178">
        <v>2186.730004</v>
      </c>
      <c r="R129" s="178">
        <v>2301.546304</v>
      </c>
      <c r="S129" s="178">
        <v>2191.606194</v>
      </c>
      <c r="T129" s="178">
        <v>2304.531516</v>
      </c>
      <c r="U129" s="178">
        <v>2351.3923199999999</v>
      </c>
      <c r="V129" s="178">
        <v>2386.903992</v>
      </c>
      <c r="W129" s="178">
        <v>2339.665661</v>
      </c>
      <c r="X129" s="178">
        <v>2396.3016130000001</v>
      </c>
      <c r="Y129" s="178">
        <v>1832.501532</v>
      </c>
      <c r="Z129" s="178">
        <v>2243.0534699999998</v>
      </c>
    </row>
    <row r="130" spans="1:26">
      <c r="A130" s="177" t="s">
        <v>69</v>
      </c>
      <c r="B130" s="178">
        <v>67.360605500000005</v>
      </c>
      <c r="C130" s="178">
        <v>64.179035999999996</v>
      </c>
      <c r="D130" s="178">
        <v>36.450611000000002</v>
      </c>
      <c r="E130" s="178">
        <v>62.621202500000003</v>
      </c>
      <c r="F130" s="178">
        <v>65.608477500000006</v>
      </c>
      <c r="G130" s="178">
        <v>66.150598000000002</v>
      </c>
      <c r="H130" s="178">
        <v>63.723962499999999</v>
      </c>
      <c r="I130" s="178">
        <v>61.976173000000003</v>
      </c>
      <c r="J130" s="178">
        <v>60.149876499999998</v>
      </c>
      <c r="K130" s="178">
        <v>65.337529000000004</v>
      </c>
      <c r="L130" s="178">
        <v>55.184336000000002</v>
      </c>
      <c r="M130" s="178">
        <v>55.978365500000002</v>
      </c>
      <c r="N130" s="178">
        <v>51.389567499999998</v>
      </c>
      <c r="O130" s="178">
        <v>29.749654499999998</v>
      </c>
      <c r="P130" s="178">
        <v>30.791229000000001</v>
      </c>
      <c r="Q130" s="178">
        <v>27.458276000000001</v>
      </c>
      <c r="R130" s="178">
        <v>31.820180000000001</v>
      </c>
      <c r="S130" s="178">
        <v>66.037119500000003</v>
      </c>
      <c r="T130" s="178">
        <v>58.507686499999998</v>
      </c>
      <c r="U130" s="178">
        <v>64.967821499999999</v>
      </c>
      <c r="V130" s="178">
        <v>67.556750500000007</v>
      </c>
      <c r="W130" s="178">
        <v>66.683813999999998</v>
      </c>
      <c r="X130" s="178">
        <v>52.059457500000001</v>
      </c>
      <c r="Y130" s="178">
        <v>57.768275000000003</v>
      </c>
      <c r="Z130" s="178">
        <v>61.963368000000003</v>
      </c>
    </row>
    <row r="131" spans="1:26">
      <c r="A131" s="177" t="s">
        <v>70</v>
      </c>
      <c r="B131" s="178">
        <v>200.77951049999999</v>
      </c>
      <c r="C131" s="178">
        <v>175.342614</v>
      </c>
      <c r="D131" s="178">
        <v>154.68218999999999</v>
      </c>
      <c r="E131" s="178">
        <v>156.89450450000001</v>
      </c>
      <c r="F131" s="178">
        <v>161.3076265</v>
      </c>
      <c r="G131" s="178">
        <v>182.311137</v>
      </c>
      <c r="H131" s="178">
        <v>188.01692750000001</v>
      </c>
      <c r="I131" s="178">
        <v>169.348387</v>
      </c>
      <c r="J131" s="178">
        <v>144.5833825</v>
      </c>
      <c r="K131" s="178">
        <v>160.99247</v>
      </c>
      <c r="L131" s="178">
        <v>157.97660099999999</v>
      </c>
      <c r="M131" s="178">
        <v>163.5454105</v>
      </c>
      <c r="N131" s="178">
        <v>166.0983985</v>
      </c>
      <c r="O131" s="178">
        <v>134.23411250000001</v>
      </c>
      <c r="P131" s="178">
        <v>139.503086</v>
      </c>
      <c r="Q131" s="178">
        <v>134.24086700000001</v>
      </c>
      <c r="R131" s="178">
        <v>129.766637</v>
      </c>
      <c r="S131" s="178">
        <v>178.96316150000001</v>
      </c>
      <c r="T131" s="178">
        <v>173.89508950000001</v>
      </c>
      <c r="U131" s="178">
        <v>156.50662750000001</v>
      </c>
      <c r="V131" s="178">
        <v>180.74303649999999</v>
      </c>
      <c r="W131" s="178">
        <v>180.31613300000001</v>
      </c>
      <c r="X131" s="178">
        <v>175.13331149999999</v>
      </c>
      <c r="Y131" s="178">
        <v>160.328272</v>
      </c>
      <c r="Z131" s="178">
        <v>173.707269</v>
      </c>
    </row>
    <row r="132" spans="1:26">
      <c r="A132" s="180" t="s">
        <v>10</v>
      </c>
      <c r="B132" s="181">
        <v>19789.59821321</v>
      </c>
      <c r="C132" s="181">
        <v>18760.845037007999</v>
      </c>
      <c r="D132" s="181">
        <v>19517.208566091998</v>
      </c>
      <c r="E132" s="181">
        <v>19664.390160658</v>
      </c>
      <c r="F132" s="181">
        <v>22324.497564159999</v>
      </c>
      <c r="G132" s="181">
        <v>21127.833004888002</v>
      </c>
      <c r="H132" s="181">
        <v>20179.883224567999</v>
      </c>
      <c r="I132" s="181">
        <v>19892.48809527</v>
      </c>
      <c r="J132" s="181">
        <v>21556.189304470001</v>
      </c>
      <c r="K132" s="181">
        <v>21281.078610050001</v>
      </c>
      <c r="L132" s="181">
        <v>21630.372603981999</v>
      </c>
      <c r="M132" s="181">
        <v>19312.837261852001</v>
      </c>
      <c r="N132" s="181">
        <v>20027.608796334</v>
      </c>
      <c r="O132" s="181">
        <v>16688.302253575999</v>
      </c>
      <c r="P132" s="181">
        <v>17131.208338812001</v>
      </c>
      <c r="Q132" s="181">
        <v>18392.550599046001</v>
      </c>
      <c r="R132" s="181">
        <v>22867.113622241999</v>
      </c>
      <c r="S132" s="181">
        <v>21422.225104644</v>
      </c>
      <c r="T132" s="181">
        <v>20339.15432872</v>
      </c>
      <c r="U132" s="181">
        <v>19957.768054331998</v>
      </c>
      <c r="V132" s="181">
        <v>18942.301831158002</v>
      </c>
      <c r="W132" s="181">
        <v>22753.482591446002</v>
      </c>
      <c r="X132" s="181">
        <v>23239.94316459</v>
      </c>
      <c r="Y132" s="181">
        <v>20258.084836914</v>
      </c>
      <c r="Z132" s="181">
        <v>21104.176951622001</v>
      </c>
    </row>
    <row r="133" spans="1:26">
      <c r="A133" s="177" t="s">
        <v>122</v>
      </c>
      <c r="B133" s="178">
        <v>-332.55576095800001</v>
      </c>
      <c r="C133" s="178">
        <v>-213.481917952</v>
      </c>
      <c r="D133" s="178">
        <v>-222.71179390399999</v>
      </c>
      <c r="E133" s="178">
        <v>-70.794484952000005</v>
      </c>
      <c r="F133" s="178">
        <v>-79.229421951999996</v>
      </c>
      <c r="G133" s="178">
        <v>-113.611379904</v>
      </c>
      <c r="H133" s="178">
        <v>-188.46613504800001</v>
      </c>
      <c r="I133" s="178">
        <v>-180.30089699999999</v>
      </c>
      <c r="J133" s="178">
        <v>-350.171471</v>
      </c>
      <c r="K133" s="178">
        <v>-703.10755800000004</v>
      </c>
      <c r="L133" s="178">
        <v>-399.378153</v>
      </c>
      <c r="M133" s="178">
        <v>-392.60482500000001</v>
      </c>
      <c r="N133" s="178">
        <v>-600.24192497599995</v>
      </c>
      <c r="O133" s="178">
        <v>-679.70917919199997</v>
      </c>
      <c r="P133" s="178">
        <v>-366.54343990900003</v>
      </c>
      <c r="Q133" s="178">
        <v>-213.878454</v>
      </c>
      <c r="R133" s="178">
        <v>-303.17795204800001</v>
      </c>
      <c r="S133" s="178">
        <v>-259.28085923999998</v>
      </c>
      <c r="T133" s="178">
        <v>-221.76098604800001</v>
      </c>
      <c r="U133" s="178">
        <v>-360.25418200000001</v>
      </c>
      <c r="V133" s="178">
        <v>-296.43321600000002</v>
      </c>
      <c r="W133" s="178">
        <v>-528.06515300000001</v>
      </c>
      <c r="X133" s="178">
        <v>-610.88655400000005</v>
      </c>
      <c r="Y133" s="178">
        <v>-789.64869999999996</v>
      </c>
      <c r="Z133" s="178">
        <v>-481.52039200000002</v>
      </c>
    </row>
    <row r="134" spans="1:26">
      <c r="A134" s="177" t="s">
        <v>97</v>
      </c>
      <c r="B134" s="178">
        <v>-122.32533599999999</v>
      </c>
      <c r="C134" s="178">
        <v>-124.430774</v>
      </c>
      <c r="D134" s="178">
        <v>-143.16130000000001</v>
      </c>
      <c r="E134" s="178">
        <v>-159.634671</v>
      </c>
      <c r="F134" s="178">
        <v>-201.16611399999999</v>
      </c>
      <c r="G134" s="178">
        <v>-185.76976199999999</v>
      </c>
      <c r="H134" s="178">
        <v>-153.19726600000001</v>
      </c>
      <c r="I134" s="178">
        <v>-137.66557</v>
      </c>
      <c r="J134" s="178">
        <v>-91.396833999999998</v>
      </c>
      <c r="K134" s="178">
        <v>-119.614278</v>
      </c>
      <c r="L134" s="178">
        <v>-136.155901</v>
      </c>
      <c r="M134" s="178">
        <v>-115.92849699999999</v>
      </c>
      <c r="N134" s="178">
        <v>-112.780382</v>
      </c>
      <c r="O134" s="178">
        <v>-80.581305999999998</v>
      </c>
      <c r="P134" s="178">
        <v>-79.946523999999997</v>
      </c>
      <c r="Q134" s="178">
        <v>-93.289579000000003</v>
      </c>
      <c r="R134" s="178">
        <v>-168.331695</v>
      </c>
      <c r="S134" s="178">
        <v>-182.71595500000001</v>
      </c>
      <c r="T134" s="178">
        <v>-116.274961</v>
      </c>
      <c r="U134" s="178">
        <v>-105.943506</v>
      </c>
      <c r="V134" s="178">
        <v>-96.327618999999999</v>
      </c>
      <c r="W134" s="178">
        <v>-138.26159999999999</v>
      </c>
      <c r="X134" s="178">
        <v>-138.25041200000001</v>
      </c>
      <c r="Y134" s="178">
        <v>-113.412009</v>
      </c>
      <c r="Z134" s="178">
        <v>-127.985573</v>
      </c>
    </row>
    <row r="135" spans="1:26">
      <c r="A135" s="177" t="s">
        <v>123</v>
      </c>
      <c r="B135" s="178">
        <v>1392.1786890000001</v>
      </c>
      <c r="C135" s="178">
        <v>1091.119678</v>
      </c>
      <c r="D135" s="178">
        <v>747.80053699999996</v>
      </c>
      <c r="E135" s="178">
        <v>536.87445300000002</v>
      </c>
      <c r="F135" s="178">
        <v>657.10206200000005</v>
      </c>
      <c r="G135" s="178">
        <v>348.80169899999999</v>
      </c>
      <c r="H135" s="178">
        <v>97.964608999999996</v>
      </c>
      <c r="I135" s="178">
        <v>580.94192099999998</v>
      </c>
      <c r="J135" s="178">
        <v>-297.39445499999999</v>
      </c>
      <c r="K135" s="178">
        <v>448.80726199999998</v>
      </c>
      <c r="L135" s="178">
        <v>1482.378827</v>
      </c>
      <c r="M135" s="178">
        <v>1035.7817219999999</v>
      </c>
      <c r="N135" s="178">
        <v>493.77581300000003</v>
      </c>
      <c r="O135" s="178">
        <v>232.43756099999999</v>
      </c>
      <c r="P135" s="178">
        <v>683.67150800000002</v>
      </c>
      <c r="Q135" s="178">
        <v>268.89827500000001</v>
      </c>
      <c r="R135" s="178">
        <v>-450.84462000000002</v>
      </c>
      <c r="S135" s="178">
        <v>-239.66814099999999</v>
      </c>
      <c r="T135" s="178">
        <v>-625.62728200000004</v>
      </c>
      <c r="U135" s="178">
        <v>108.16498300000001</v>
      </c>
      <c r="V135" s="178">
        <v>1090.931722</v>
      </c>
      <c r="W135" s="178">
        <v>-800.31548099999998</v>
      </c>
      <c r="X135" s="178">
        <v>214.968244</v>
      </c>
      <c r="Y135" s="178">
        <v>-162.58580799999999</v>
      </c>
      <c r="Z135" s="178">
        <v>189.883329</v>
      </c>
    </row>
    <row r="136" spans="1:26">
      <c r="A136" s="180" t="s">
        <v>124</v>
      </c>
      <c r="B136" s="181">
        <v>20726.895805251999</v>
      </c>
      <c r="C136" s="181">
        <v>19514.052023056</v>
      </c>
      <c r="D136" s="181">
        <v>19899.136009188001</v>
      </c>
      <c r="E136" s="181">
        <v>19970.835457706002</v>
      </c>
      <c r="F136" s="181">
        <v>22701.204090208001</v>
      </c>
      <c r="G136" s="181">
        <v>21177.253561983998</v>
      </c>
      <c r="H136" s="181">
        <v>19936.18443252</v>
      </c>
      <c r="I136" s="181">
        <v>20155.46354927</v>
      </c>
      <c r="J136" s="181">
        <v>20817.226544469999</v>
      </c>
      <c r="K136" s="181">
        <v>20907.164036049999</v>
      </c>
      <c r="L136" s="181">
        <v>22577.217376982</v>
      </c>
      <c r="M136" s="181">
        <v>19840.085661852001</v>
      </c>
      <c r="N136" s="181">
        <v>19808.362302358</v>
      </c>
      <c r="O136" s="181">
        <v>16160.449329384001</v>
      </c>
      <c r="P136" s="181">
        <v>17368.389882903</v>
      </c>
      <c r="Q136" s="181">
        <v>18354.280841045998</v>
      </c>
      <c r="R136" s="181">
        <v>21944.759355194001</v>
      </c>
      <c r="S136" s="181">
        <v>20740.560149403998</v>
      </c>
      <c r="T136" s="181">
        <v>19375.491099671999</v>
      </c>
      <c r="U136" s="181">
        <v>19599.735349332001</v>
      </c>
      <c r="V136" s="181">
        <v>19640.472718157998</v>
      </c>
      <c r="W136" s="181">
        <v>21286.840357445999</v>
      </c>
      <c r="X136" s="181">
        <v>22705.774442589998</v>
      </c>
      <c r="Y136" s="181">
        <v>19192.438319913999</v>
      </c>
      <c r="Z136" s="181">
        <v>20684.554315622001</v>
      </c>
    </row>
    <row r="140" spans="1:26" s="190" customFormat="1" ht="12">
      <c r="A140" s="196" t="s">
        <v>30</v>
      </c>
      <c r="B140" s="196" t="str">
        <f t="shared" ref="B140:N140" si="6">MID(UPPER(TEXT(B141,"mmm")),1,1)</f>
        <v>M</v>
      </c>
      <c r="C140" s="196" t="str">
        <f t="shared" si="6"/>
        <v>A</v>
      </c>
      <c r="D140" s="196" t="str">
        <f t="shared" si="6"/>
        <v>M</v>
      </c>
      <c r="E140" s="196" t="str">
        <f t="shared" si="6"/>
        <v>J</v>
      </c>
      <c r="F140" s="196" t="str">
        <f t="shared" si="6"/>
        <v>J</v>
      </c>
      <c r="G140" s="196" t="str">
        <f t="shared" si="6"/>
        <v>A</v>
      </c>
      <c r="H140" s="196" t="str">
        <f t="shared" si="6"/>
        <v>S</v>
      </c>
      <c r="I140" s="196" t="str">
        <f t="shared" si="6"/>
        <v>O</v>
      </c>
      <c r="J140" s="196" t="str">
        <f t="shared" si="6"/>
        <v>N</v>
      </c>
      <c r="K140" s="196" t="str">
        <f t="shared" si="6"/>
        <v>D</v>
      </c>
      <c r="L140" s="196" t="str">
        <f t="shared" si="6"/>
        <v>E</v>
      </c>
      <c r="M140" s="196" t="str">
        <f t="shared" si="6"/>
        <v>F</v>
      </c>
      <c r="N140" s="196" t="str">
        <f t="shared" si="6"/>
        <v>M</v>
      </c>
    </row>
    <row r="141" spans="1:26" s="190" customFormat="1" ht="12">
      <c r="A141" s="196" t="s">
        <v>112</v>
      </c>
      <c r="B141" s="196" t="str">
        <f>TEXT(EDATE(C141,-1),"mmmm aaaa")</f>
        <v>marzo 2020</v>
      </c>
      <c r="C141" s="196" t="str">
        <f t="shared" ref="C141:M141" si="7">TEXT(EDATE(D141,-1),"mmmm aaaa")</f>
        <v>abril 2020</v>
      </c>
      <c r="D141" s="196" t="str">
        <f t="shared" si="7"/>
        <v>mayo 2020</v>
      </c>
      <c r="E141" s="196" t="str">
        <f t="shared" si="7"/>
        <v>junio 2020</v>
      </c>
      <c r="F141" s="196" t="str">
        <f t="shared" si="7"/>
        <v>julio 2020</v>
      </c>
      <c r="G141" s="196" t="str">
        <f t="shared" si="7"/>
        <v>agosto 2020</v>
      </c>
      <c r="H141" s="196" t="str">
        <f t="shared" si="7"/>
        <v>septiembre 2020</v>
      </c>
      <c r="I141" s="196" t="str">
        <f t="shared" si="7"/>
        <v>octubre 2020</v>
      </c>
      <c r="J141" s="196" t="str">
        <f t="shared" si="7"/>
        <v>noviembre 2020</v>
      </c>
      <c r="K141" s="196" t="str">
        <f t="shared" si="7"/>
        <v>diciembre 2020</v>
      </c>
      <c r="L141" s="196" t="str">
        <f t="shared" si="7"/>
        <v>enero 2021</v>
      </c>
      <c r="M141" s="196" t="str">
        <f t="shared" si="7"/>
        <v>febrero 2021</v>
      </c>
      <c r="N141" s="196" t="str">
        <f>A2</f>
        <v>Marzo 2021</v>
      </c>
    </row>
    <row r="142" spans="1:26" s="193" customFormat="1" ht="12">
      <c r="A142" s="191" t="s">
        <v>2</v>
      </c>
      <c r="B142" s="192">
        <f t="shared" ref="B142:N142" si="8">HLOOKUP(B$141,$117:$133,3,FALSE)</f>
        <v>3113.7620234460001</v>
      </c>
      <c r="C142" s="192">
        <f t="shared" si="8"/>
        <v>2862.0862255259999</v>
      </c>
      <c r="D142" s="192">
        <f t="shared" si="8"/>
        <v>2859.971565626</v>
      </c>
      <c r="E142" s="192">
        <f t="shared" si="8"/>
        <v>2262.29681415</v>
      </c>
      <c r="F142" s="192">
        <f t="shared" si="8"/>
        <v>1836.876773208</v>
      </c>
      <c r="G142" s="192">
        <f t="shared" si="8"/>
        <v>1886.0039274440001</v>
      </c>
      <c r="H142" s="192">
        <f t="shared" si="8"/>
        <v>1678.3274013719999</v>
      </c>
      <c r="I142" s="192">
        <f t="shared" si="8"/>
        <v>1892.9846669420001</v>
      </c>
      <c r="J142" s="192">
        <f t="shared" si="8"/>
        <v>2459.7328362960002</v>
      </c>
      <c r="K142" s="192">
        <f t="shared" si="8"/>
        <v>3191.3531995479998</v>
      </c>
      <c r="L142" s="192">
        <f t="shared" si="8"/>
        <v>4053.0916171819999</v>
      </c>
      <c r="M142" s="192">
        <f t="shared" si="8"/>
        <v>4512.0240679480003</v>
      </c>
      <c r="N142" s="192">
        <f t="shared" si="8"/>
        <v>3693.05355508</v>
      </c>
    </row>
    <row r="143" spans="1:26" s="193" customFormat="1" ht="12">
      <c r="A143" s="191" t="s">
        <v>81</v>
      </c>
      <c r="B143" s="192">
        <f t="shared" ref="B143:N143" si="9">HLOOKUP(B$141,$117:$133,4,FALSE)</f>
        <v>303.52379088800001</v>
      </c>
      <c r="C143" s="192">
        <f t="shared" si="9"/>
        <v>314.35098405000002</v>
      </c>
      <c r="D143" s="192">
        <f t="shared" si="9"/>
        <v>243.63992918599999</v>
      </c>
      <c r="E143" s="192">
        <f t="shared" si="9"/>
        <v>152.39581989600001</v>
      </c>
      <c r="F143" s="192">
        <f t="shared" si="9"/>
        <v>167.16093403400001</v>
      </c>
      <c r="G143" s="192">
        <f t="shared" si="9"/>
        <v>158.85512120000001</v>
      </c>
      <c r="H143" s="192">
        <f t="shared" si="9"/>
        <v>187.668031348</v>
      </c>
      <c r="I143" s="192">
        <f t="shared" si="9"/>
        <v>229.96202238999999</v>
      </c>
      <c r="J143" s="192">
        <f t="shared" si="9"/>
        <v>205.997806862</v>
      </c>
      <c r="K143" s="192">
        <f t="shared" si="9"/>
        <v>320.93024189800002</v>
      </c>
      <c r="L143" s="192">
        <f t="shared" si="9"/>
        <v>320.50895240800003</v>
      </c>
      <c r="M143" s="192">
        <f t="shared" si="9"/>
        <v>401.29321896599998</v>
      </c>
      <c r="N143" s="192">
        <f t="shared" si="9"/>
        <v>330.80630354200002</v>
      </c>
    </row>
    <row r="144" spans="1:26" s="193" customFormat="1" ht="12">
      <c r="A144" s="191" t="s">
        <v>3</v>
      </c>
      <c r="B144" s="192">
        <f t="shared" ref="B144:N144" si="10">HLOOKUP(B$141,$117:$133,5,FALSE)</f>
        <v>5174.9451150000004</v>
      </c>
      <c r="C144" s="192">
        <f t="shared" si="10"/>
        <v>4085.604789</v>
      </c>
      <c r="D144" s="192">
        <f t="shared" si="10"/>
        <v>3078.9577610000001</v>
      </c>
      <c r="E144" s="192">
        <f t="shared" si="10"/>
        <v>3621.3812859999998</v>
      </c>
      <c r="F144" s="192">
        <f t="shared" si="10"/>
        <v>5159.0193049999998</v>
      </c>
      <c r="G144" s="192">
        <f t="shared" si="10"/>
        <v>5151.9174220000004</v>
      </c>
      <c r="H144" s="192">
        <f t="shared" si="10"/>
        <v>4871.2094020000004</v>
      </c>
      <c r="I144" s="192">
        <f t="shared" si="10"/>
        <v>4528.3442359999999</v>
      </c>
      <c r="J144" s="192">
        <f t="shared" si="10"/>
        <v>4639.755709</v>
      </c>
      <c r="K144" s="192">
        <f t="shared" si="10"/>
        <v>5270.8108380000003</v>
      </c>
      <c r="L144" s="192">
        <f t="shared" si="10"/>
        <v>5199.7871770000002</v>
      </c>
      <c r="M144" s="192">
        <f t="shared" si="10"/>
        <v>4358.5151070000002</v>
      </c>
      <c r="N144" s="192">
        <f t="shared" si="10"/>
        <v>4833.1169319999999</v>
      </c>
    </row>
    <row r="145" spans="1:15" s="193" customFormat="1" ht="12">
      <c r="A145" s="191" t="s">
        <v>4</v>
      </c>
      <c r="B145" s="192">
        <f t="shared" ref="B145:N145" si="11">HLOOKUP(B$141,$117:$133,6,FALSE)</f>
        <v>476.48416300000002</v>
      </c>
      <c r="C145" s="192">
        <f t="shared" si="11"/>
        <v>306.82421299999999</v>
      </c>
      <c r="D145" s="192">
        <f t="shared" si="11"/>
        <v>244.56557599999999</v>
      </c>
      <c r="E145" s="192">
        <f t="shared" si="11"/>
        <v>362.74284999999998</v>
      </c>
      <c r="F145" s="192">
        <f t="shared" si="11"/>
        <v>303.34445399999998</v>
      </c>
      <c r="G145" s="192">
        <f t="shared" si="11"/>
        <v>338.34884299999999</v>
      </c>
      <c r="H145" s="192">
        <f t="shared" si="11"/>
        <v>282.55493999999999</v>
      </c>
      <c r="I145" s="192">
        <f t="shared" si="11"/>
        <v>235.11278300000001</v>
      </c>
      <c r="J145" s="192">
        <f t="shared" si="11"/>
        <v>336.18096000000003</v>
      </c>
      <c r="K145" s="192">
        <f t="shared" si="11"/>
        <v>222.17338899999999</v>
      </c>
      <c r="L145" s="192">
        <f t="shared" si="11"/>
        <v>558.54769199999998</v>
      </c>
      <c r="M145" s="192">
        <f t="shared" si="11"/>
        <v>177.07270399999999</v>
      </c>
      <c r="N145" s="192">
        <f t="shared" si="11"/>
        <v>242.90618799999999</v>
      </c>
    </row>
    <row r="146" spans="1:15" s="193" customFormat="1" ht="12">
      <c r="A146" s="191" t="s">
        <v>11</v>
      </c>
      <c r="B146" s="192">
        <f t="shared" ref="B146:N146" si="12">HLOOKUP(B$141,$117:$133,8,FALSE)</f>
        <v>1386.2401620000001</v>
      </c>
      <c r="C146" s="192">
        <f t="shared" si="12"/>
        <v>1730.7334739999999</v>
      </c>
      <c r="D146" s="192">
        <f t="shared" si="12"/>
        <v>2017.855785</v>
      </c>
      <c r="E146" s="192">
        <f t="shared" si="12"/>
        <v>3556.3490299999999</v>
      </c>
      <c r="F146" s="192">
        <f t="shared" si="12"/>
        <v>5829.9045759999999</v>
      </c>
      <c r="G146" s="192">
        <f t="shared" si="12"/>
        <v>5051.1759519999996</v>
      </c>
      <c r="H146" s="192">
        <f t="shared" si="12"/>
        <v>4546.4757390000004</v>
      </c>
      <c r="I146" s="192">
        <f t="shared" si="12"/>
        <v>2791.0383710000001</v>
      </c>
      <c r="J146" s="192">
        <f t="shared" si="12"/>
        <v>3221.3084140000001</v>
      </c>
      <c r="K146" s="192">
        <f t="shared" si="12"/>
        <v>2564.8316060000002</v>
      </c>
      <c r="L146" s="192">
        <f t="shared" si="12"/>
        <v>2188.3292900000001</v>
      </c>
      <c r="M146" s="192">
        <f t="shared" si="12"/>
        <v>1086.8814580000001</v>
      </c>
      <c r="N146" s="192">
        <f t="shared" si="12"/>
        <v>1649.496909</v>
      </c>
    </row>
    <row r="147" spans="1:15" s="193" customFormat="1" ht="12">
      <c r="A147" s="191" t="s">
        <v>5</v>
      </c>
      <c r="B147" s="192">
        <f t="shared" ref="B147:N147" si="13">HLOOKUP(B$141,$117:$133,9,FALSE)</f>
        <v>5503.5027019999998</v>
      </c>
      <c r="C147" s="192">
        <f t="shared" si="13"/>
        <v>3639.796961</v>
      </c>
      <c r="D147" s="192">
        <f t="shared" si="13"/>
        <v>3894.5800979999999</v>
      </c>
      <c r="E147" s="192">
        <f t="shared" si="13"/>
        <v>3240.1634920000001</v>
      </c>
      <c r="F147" s="192">
        <f t="shared" si="13"/>
        <v>4099.9316170000002</v>
      </c>
      <c r="G147" s="192">
        <f t="shared" si="13"/>
        <v>3508.4515270000002</v>
      </c>
      <c r="H147" s="192">
        <f t="shared" si="13"/>
        <v>3962.2430210000002</v>
      </c>
      <c r="I147" s="192">
        <f t="shared" si="13"/>
        <v>5669.7146759999996</v>
      </c>
      <c r="J147" s="192">
        <f t="shared" si="13"/>
        <v>4154.0834599999998</v>
      </c>
      <c r="K147" s="192">
        <f t="shared" si="13"/>
        <v>7378.7336489999998</v>
      </c>
      <c r="L147" s="192">
        <f t="shared" si="13"/>
        <v>6994.1254269999999</v>
      </c>
      <c r="M147" s="192">
        <f t="shared" si="13"/>
        <v>6234.7071649999998</v>
      </c>
      <c r="N147" s="192">
        <f t="shared" si="13"/>
        <v>5521.1960049999998</v>
      </c>
    </row>
    <row r="148" spans="1:15" s="193" customFormat="1" ht="12">
      <c r="A148" s="191" t="s">
        <v>6</v>
      </c>
      <c r="B148" s="192">
        <f t="shared" ref="B148:N148" si="14">HLOOKUP(B$141,$117:$133,10,FALSE)</f>
        <v>1036.7663419999999</v>
      </c>
      <c r="C148" s="192">
        <f t="shared" si="14"/>
        <v>1115.1015640000001</v>
      </c>
      <c r="D148" s="192">
        <f t="shared" si="14"/>
        <v>1597.8024949999999</v>
      </c>
      <c r="E148" s="192">
        <f t="shared" si="14"/>
        <v>1757.982127</v>
      </c>
      <c r="F148" s="192">
        <f t="shared" si="14"/>
        <v>1862.75749</v>
      </c>
      <c r="G148" s="192">
        <f t="shared" si="14"/>
        <v>1778.4640589999999</v>
      </c>
      <c r="H148" s="192">
        <f t="shared" si="14"/>
        <v>1426.722043</v>
      </c>
      <c r="I148" s="192">
        <f t="shared" si="14"/>
        <v>1283.3937249999999</v>
      </c>
      <c r="J148" s="192">
        <f t="shared" si="14"/>
        <v>788.93134899999995</v>
      </c>
      <c r="K148" s="192">
        <f t="shared" si="14"/>
        <v>719.15622399999995</v>
      </c>
      <c r="L148" s="192">
        <f t="shared" si="14"/>
        <v>810.44821300000001</v>
      </c>
      <c r="M148" s="192">
        <f t="shared" si="14"/>
        <v>935.81003399999997</v>
      </c>
      <c r="N148" s="192">
        <f t="shared" si="14"/>
        <v>1641.848068</v>
      </c>
    </row>
    <row r="149" spans="1:15" s="193" customFormat="1" ht="12">
      <c r="A149" s="191" t="s">
        <v>7</v>
      </c>
      <c r="B149" s="192">
        <f t="shared" ref="B149:N149" si="15">HLOOKUP(B$141,$117:$133,11,FALSE)</f>
        <v>235.96742</v>
      </c>
      <c r="C149" s="192">
        <f t="shared" si="15"/>
        <v>206.86543699999999</v>
      </c>
      <c r="D149" s="192">
        <f t="shared" si="15"/>
        <v>552.48475099999996</v>
      </c>
      <c r="E149" s="192">
        <f t="shared" si="15"/>
        <v>711.64684799999998</v>
      </c>
      <c r="F149" s="192">
        <f t="shared" si="15"/>
        <v>796.17204200000003</v>
      </c>
      <c r="G149" s="192">
        <f t="shared" si="15"/>
        <v>744.54166099999998</v>
      </c>
      <c r="H149" s="192">
        <f t="shared" si="15"/>
        <v>452.15923299999997</v>
      </c>
      <c r="I149" s="192">
        <f t="shared" si="15"/>
        <v>340.27470899999997</v>
      </c>
      <c r="J149" s="192">
        <f t="shared" si="15"/>
        <v>108.048269</v>
      </c>
      <c r="K149" s="192">
        <f t="shared" si="15"/>
        <v>76.225913000000006</v>
      </c>
      <c r="L149" s="192">
        <f t="shared" si="15"/>
        <v>102.634029</v>
      </c>
      <c r="M149" s="192">
        <f t="shared" si="15"/>
        <v>138.14309800000001</v>
      </c>
      <c r="N149" s="192">
        <f t="shared" si="15"/>
        <v>355.03767699999997</v>
      </c>
    </row>
    <row r="150" spans="1:15" s="193" customFormat="1" ht="12">
      <c r="A150" s="191" t="s">
        <v>8</v>
      </c>
      <c r="B150" s="192">
        <f t="shared" ref="B150:N150" si="16">HLOOKUP(B$141,$117:$133,12,FALSE)</f>
        <v>345.447835</v>
      </c>
      <c r="C150" s="192">
        <f t="shared" si="16"/>
        <v>336.902581</v>
      </c>
      <c r="D150" s="192">
        <f t="shared" si="16"/>
        <v>386.581592</v>
      </c>
      <c r="E150" s="192">
        <f t="shared" si="16"/>
        <v>379.163185</v>
      </c>
      <c r="F150" s="192">
        <f t="shared" si="16"/>
        <v>348.81331</v>
      </c>
      <c r="G150" s="192">
        <f t="shared" si="16"/>
        <v>367.860117</v>
      </c>
      <c r="H150" s="192">
        <f t="shared" si="16"/>
        <v>394.86022600000001</v>
      </c>
      <c r="I150" s="192">
        <f t="shared" si="16"/>
        <v>414.07609600000001</v>
      </c>
      <c r="J150" s="192">
        <f t="shared" si="16"/>
        <v>393.05924800000003</v>
      </c>
      <c r="K150" s="192">
        <f t="shared" si="16"/>
        <v>422.601923</v>
      </c>
      <c r="L150" s="192">
        <f t="shared" si="16"/>
        <v>388.97638499999999</v>
      </c>
      <c r="M150" s="192">
        <f t="shared" si="16"/>
        <v>363.03990499999998</v>
      </c>
      <c r="N150" s="192">
        <f t="shared" si="16"/>
        <v>357.99120699999997</v>
      </c>
    </row>
    <row r="151" spans="1:15" s="193" customFormat="1" ht="12">
      <c r="A151" s="191" t="s">
        <v>9</v>
      </c>
      <c r="B151" s="192">
        <f t="shared" ref="B151:N151" si="17">HLOOKUP(B$141,$117:$133,13,FALSE)</f>
        <v>2233.481276</v>
      </c>
      <c r="C151" s="192">
        <f t="shared" si="17"/>
        <v>1926.0522579999999</v>
      </c>
      <c r="D151" s="192">
        <f t="shared" si="17"/>
        <v>2084.4744719999999</v>
      </c>
      <c r="E151" s="192">
        <f t="shared" si="17"/>
        <v>2186.730004</v>
      </c>
      <c r="F151" s="192">
        <f t="shared" si="17"/>
        <v>2301.546304</v>
      </c>
      <c r="G151" s="192">
        <f t="shared" si="17"/>
        <v>2191.606194</v>
      </c>
      <c r="H151" s="192">
        <f t="shared" si="17"/>
        <v>2304.531516</v>
      </c>
      <c r="I151" s="192">
        <f t="shared" si="17"/>
        <v>2351.3923199999999</v>
      </c>
      <c r="J151" s="192">
        <f t="shared" si="17"/>
        <v>2386.903992</v>
      </c>
      <c r="K151" s="192">
        <f t="shared" si="17"/>
        <v>2339.665661</v>
      </c>
      <c r="L151" s="192">
        <f t="shared" si="17"/>
        <v>2396.3016130000001</v>
      </c>
      <c r="M151" s="192">
        <f t="shared" si="17"/>
        <v>1832.501532</v>
      </c>
      <c r="N151" s="192">
        <f t="shared" si="17"/>
        <v>2243.0534699999998</v>
      </c>
    </row>
    <row r="152" spans="1:15" s="193" customFormat="1" ht="12">
      <c r="A152" s="191" t="s">
        <v>70</v>
      </c>
      <c r="B152" s="192">
        <f t="shared" ref="B152:N152" si="18">HLOOKUP(B$141,$117:$133,15,FALSE)</f>
        <v>166.0983985</v>
      </c>
      <c r="C152" s="192">
        <f t="shared" si="18"/>
        <v>134.23411250000001</v>
      </c>
      <c r="D152" s="192">
        <f t="shared" si="18"/>
        <v>139.503086</v>
      </c>
      <c r="E152" s="192">
        <f t="shared" si="18"/>
        <v>134.24086700000001</v>
      </c>
      <c r="F152" s="192">
        <f t="shared" si="18"/>
        <v>129.766637</v>
      </c>
      <c r="G152" s="192">
        <f t="shared" si="18"/>
        <v>178.96316150000001</v>
      </c>
      <c r="H152" s="192">
        <f t="shared" si="18"/>
        <v>173.89508950000001</v>
      </c>
      <c r="I152" s="192">
        <f t="shared" si="18"/>
        <v>156.50662750000001</v>
      </c>
      <c r="J152" s="192">
        <f t="shared" si="18"/>
        <v>180.74303649999999</v>
      </c>
      <c r="K152" s="192">
        <f t="shared" si="18"/>
        <v>180.31613300000001</v>
      </c>
      <c r="L152" s="192">
        <f t="shared" si="18"/>
        <v>175.13331149999999</v>
      </c>
      <c r="M152" s="192">
        <f t="shared" si="18"/>
        <v>160.328272</v>
      </c>
      <c r="N152" s="192">
        <f t="shared" si="18"/>
        <v>173.707269</v>
      </c>
    </row>
    <row r="153" spans="1:15" s="193" customFormat="1" ht="12">
      <c r="A153" s="191" t="s">
        <v>69</v>
      </c>
      <c r="B153" s="192">
        <f t="shared" ref="B153:N153" si="19">HLOOKUP(B$141,$117:$133,14,FALSE)</f>
        <v>51.389567499999998</v>
      </c>
      <c r="C153" s="192">
        <f t="shared" si="19"/>
        <v>29.749654499999998</v>
      </c>
      <c r="D153" s="192">
        <f t="shared" si="19"/>
        <v>30.791229000000001</v>
      </c>
      <c r="E153" s="192">
        <f t="shared" si="19"/>
        <v>27.458276000000001</v>
      </c>
      <c r="F153" s="192">
        <f t="shared" si="19"/>
        <v>31.820180000000001</v>
      </c>
      <c r="G153" s="192">
        <f t="shared" si="19"/>
        <v>66.037119500000003</v>
      </c>
      <c r="H153" s="192">
        <f t="shared" si="19"/>
        <v>58.507686499999998</v>
      </c>
      <c r="I153" s="192">
        <f t="shared" si="19"/>
        <v>64.967821499999999</v>
      </c>
      <c r="J153" s="192">
        <f t="shared" si="19"/>
        <v>67.556750500000007</v>
      </c>
      <c r="K153" s="192">
        <f t="shared" si="19"/>
        <v>66.683813999999998</v>
      </c>
      <c r="L153" s="192">
        <f t="shared" si="19"/>
        <v>52.059457500000001</v>
      </c>
      <c r="M153" s="192">
        <f t="shared" si="19"/>
        <v>57.768275000000003</v>
      </c>
      <c r="N153" s="192">
        <f t="shared" si="19"/>
        <v>61.963368000000003</v>
      </c>
    </row>
    <row r="154" spans="1:15" s="193" customFormat="1" ht="12">
      <c r="A154" s="194" t="s">
        <v>96</v>
      </c>
      <c r="B154" s="195">
        <f>SUM(B142:B153)</f>
        <v>20027.608795333996</v>
      </c>
      <c r="C154" s="195">
        <f t="shared" ref="C154:N154" si="20">SUM(C142:C153)</f>
        <v>16688.302253575999</v>
      </c>
      <c r="D154" s="195">
        <f t="shared" si="20"/>
        <v>17131.208339812001</v>
      </c>
      <c r="E154" s="195">
        <f t="shared" si="20"/>
        <v>18392.550599046001</v>
      </c>
      <c r="F154" s="195">
        <f t="shared" si="20"/>
        <v>22867.113622241995</v>
      </c>
      <c r="G154" s="195">
        <f t="shared" si="20"/>
        <v>21422.225104644</v>
      </c>
      <c r="H154" s="195">
        <f t="shared" si="20"/>
        <v>20339.15432872</v>
      </c>
      <c r="I154" s="195">
        <f t="shared" si="20"/>
        <v>19957.768054331998</v>
      </c>
      <c r="J154" s="195">
        <f t="shared" si="20"/>
        <v>18942.301831158002</v>
      </c>
      <c r="K154" s="195">
        <f t="shared" si="20"/>
        <v>22753.482591445994</v>
      </c>
      <c r="L154" s="195">
        <f t="shared" si="20"/>
        <v>23239.943164590004</v>
      </c>
      <c r="M154" s="195">
        <f t="shared" si="20"/>
        <v>20258.084836913993</v>
      </c>
      <c r="N154" s="195">
        <f t="shared" si="20"/>
        <v>21104.176951621997</v>
      </c>
    </row>
    <row r="156" spans="1:15" s="193" customFormat="1" ht="12">
      <c r="A156" s="197" t="s">
        <v>115</v>
      </c>
      <c r="B156" s="210">
        <f>B142+B147+B148+B149+B150+B153</f>
        <v>10286.835889946</v>
      </c>
      <c r="C156" s="210">
        <f t="shared" ref="C156:M156" si="21">C142+C147+C148+C149+C150+C153</f>
        <v>8190.5024230260015</v>
      </c>
      <c r="D156" s="210">
        <f t="shared" si="21"/>
        <v>9322.2117306260006</v>
      </c>
      <c r="E156" s="210">
        <f t="shared" si="21"/>
        <v>8378.7107421500004</v>
      </c>
      <c r="F156" s="210">
        <f t="shared" si="21"/>
        <v>8976.371412208</v>
      </c>
      <c r="G156" s="210">
        <f t="shared" si="21"/>
        <v>8351.3584109439998</v>
      </c>
      <c r="H156" s="210">
        <f t="shared" si="21"/>
        <v>7972.8196108720003</v>
      </c>
      <c r="I156" s="210">
        <f t="shared" si="21"/>
        <v>9665.4116944420002</v>
      </c>
      <c r="J156" s="210">
        <f t="shared" si="21"/>
        <v>7971.4119127960003</v>
      </c>
      <c r="K156" s="210">
        <f t="shared" si="21"/>
        <v>11854.754722547999</v>
      </c>
      <c r="L156" s="210">
        <f t="shared" si="21"/>
        <v>12401.335128682</v>
      </c>
      <c r="M156" s="210">
        <f t="shared" si="21"/>
        <v>12241.492544948002</v>
      </c>
      <c r="N156" s="210">
        <f>N142+N147+N148+N149+N150+N153</f>
        <v>11631.089880079999</v>
      </c>
    </row>
    <row r="157" spans="1:15" s="193" customFormat="1" ht="12">
      <c r="A157" s="197" t="s">
        <v>116</v>
      </c>
      <c r="B157" s="210">
        <f>B143+B144+B145+B146+B151+B152</f>
        <v>9740.7729053880012</v>
      </c>
      <c r="C157" s="210">
        <f t="shared" ref="C157:N157" si="22">C143+C144+C145+C146+C151+C152</f>
        <v>8497.7998305500005</v>
      </c>
      <c r="D157" s="210">
        <f t="shared" si="22"/>
        <v>7808.9966091859997</v>
      </c>
      <c r="E157" s="210">
        <f t="shared" si="22"/>
        <v>10013.839856896</v>
      </c>
      <c r="F157" s="210">
        <f t="shared" si="22"/>
        <v>13890.742210034001</v>
      </c>
      <c r="G157" s="210">
        <f t="shared" si="22"/>
        <v>13070.8666937</v>
      </c>
      <c r="H157" s="210">
        <f t="shared" si="22"/>
        <v>12366.334717848002</v>
      </c>
      <c r="I157" s="210">
        <f t="shared" si="22"/>
        <v>10292.356359890002</v>
      </c>
      <c r="J157" s="210">
        <f t="shared" si="22"/>
        <v>10970.889918362</v>
      </c>
      <c r="K157" s="210">
        <f t="shared" si="22"/>
        <v>10898.727868898</v>
      </c>
      <c r="L157" s="210">
        <f t="shared" si="22"/>
        <v>10838.608035908001</v>
      </c>
      <c r="M157" s="210">
        <f t="shared" si="22"/>
        <v>8016.5922919659997</v>
      </c>
      <c r="N157" s="210">
        <f t="shared" si="22"/>
        <v>9473.0870715420006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51.363275541624368</v>
      </c>
      <c r="C158" s="198">
        <f t="shared" ref="C158:N158" si="23">C142/C$154*100+C147/C$154*100+C148/C$154*100+C149/C$154*100+C150/C$154*100+C153/C$154*100</f>
        <v>49.079302966668912</v>
      </c>
      <c r="D158" s="198">
        <f t="shared" si="23"/>
        <v>54.416545206339492</v>
      </c>
      <c r="E158" s="198">
        <f t="shared" si="23"/>
        <v>45.554914730448495</v>
      </c>
      <c r="F158" s="198">
        <f t="shared" si="23"/>
        <v>39.254501291658499</v>
      </c>
      <c r="G158" s="198">
        <f t="shared" si="23"/>
        <v>38.984551652076327</v>
      </c>
      <c r="H158" s="198">
        <f t="shared" si="23"/>
        <v>39.199366315904015</v>
      </c>
      <c r="I158" s="198">
        <f t="shared" si="23"/>
        <v>48.429321696340907</v>
      </c>
      <c r="J158" s="198">
        <f t="shared" si="23"/>
        <v>42.082593677627422</v>
      </c>
      <c r="K158" s="198">
        <f t="shared" si="23"/>
        <v>52.100836322105295</v>
      </c>
      <c r="L158" s="198">
        <f t="shared" si="23"/>
        <v>53.362157733576289</v>
      </c>
      <c r="M158" s="198">
        <f t="shared" si="23"/>
        <v>60.427689209010161</v>
      </c>
      <c r="N158" s="198">
        <f t="shared" si="23"/>
        <v>55.11273861445742</v>
      </c>
      <c r="O158" s="264">
        <f>N158-B158</f>
        <v>3.749463072833052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48.636724458375646</v>
      </c>
      <c r="C159" s="198">
        <f>C143/C$154*100+C144/C$154*100+C145/C$154*100+C151/C$154*100+C152/C$154*100+C146/C$154*100</f>
        <v>50.920697033331095</v>
      </c>
      <c r="D159" s="198">
        <f>D143/D$154*100+D144/D$154*100+D145/D$154*100+D151/D$154*100+D152/D$154*100+D146/D$154*100</f>
        <v>45.583454793660493</v>
      </c>
      <c r="E159" s="198">
        <f>E143/E$154*100+E144/E$154*100+E145/E$154*100+E151/E$154*100+E152/E$154*100+E146/E$154*100</f>
        <v>54.445085269551498</v>
      </c>
      <c r="F159" s="198">
        <f t="shared" ref="F159:M159" si="24">100-F158</f>
        <v>60.745498708341501</v>
      </c>
      <c r="G159" s="198">
        <f t="shared" si="24"/>
        <v>61.015448347923673</v>
      </c>
      <c r="H159" s="198">
        <f t="shared" si="24"/>
        <v>60.800633684095985</v>
      </c>
      <c r="I159" s="198">
        <f t="shared" si="24"/>
        <v>51.570678303659093</v>
      </c>
      <c r="J159" s="198">
        <f t="shared" si="24"/>
        <v>57.917406322372578</v>
      </c>
      <c r="K159" s="198">
        <f t="shared" si="24"/>
        <v>47.899163677894705</v>
      </c>
      <c r="L159" s="198">
        <f t="shared" si="24"/>
        <v>46.637842266423711</v>
      </c>
      <c r="M159" s="198">
        <f t="shared" si="24"/>
        <v>39.572310790989839</v>
      </c>
      <c r="N159" s="198">
        <f t="shared" ref="N159" si="25">100-N158</f>
        <v>44.88726138554258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4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15765.304795834003</v>
      </c>
      <c r="C164" s="192">
        <f t="shared" ref="C164:M164" si="26">C142+C143+C144+C147+C148+C149+C150+C153</f>
        <v>12590.458196076001</v>
      </c>
      <c r="D164" s="192">
        <f t="shared" si="26"/>
        <v>12644.809420812</v>
      </c>
      <c r="E164" s="192">
        <f t="shared" si="26"/>
        <v>12152.487848045997</v>
      </c>
      <c r="F164" s="192">
        <f t="shared" si="26"/>
        <v>14302.551651242</v>
      </c>
      <c r="G164" s="192">
        <f t="shared" si="26"/>
        <v>13662.130954144</v>
      </c>
      <c r="H164" s="192">
        <f t="shared" si="26"/>
        <v>13031.69704422</v>
      </c>
      <c r="I164" s="192">
        <f t="shared" si="26"/>
        <v>14423.717952831999</v>
      </c>
      <c r="J164" s="192">
        <f t="shared" si="26"/>
        <v>12817.165428658</v>
      </c>
      <c r="K164" s="192">
        <f t="shared" si="26"/>
        <v>17446.495802445996</v>
      </c>
      <c r="L164" s="192">
        <f t="shared" si="26"/>
        <v>17921.631258090001</v>
      </c>
      <c r="M164" s="192">
        <f t="shared" si="26"/>
        <v>17001.300870913998</v>
      </c>
      <c r="N164" s="192">
        <f>N142+N143+N144+N147+N148+N149+N150+N153</f>
        <v>16795.013115622001</v>
      </c>
    </row>
    <row r="165" spans="1:19" s="193" customFormat="1" ht="12">
      <c r="A165" s="197" t="s">
        <v>20</v>
      </c>
      <c r="B165" s="192">
        <f t="shared" ref="B165:M165" si="27">B145+B146+B151+B152</f>
        <v>4262.3039994999999</v>
      </c>
      <c r="C165" s="192">
        <f t="shared" si="27"/>
        <v>4097.8440575000004</v>
      </c>
      <c r="D165" s="192">
        <f t="shared" si="27"/>
        <v>4486.3989190000002</v>
      </c>
      <c r="E165" s="192">
        <f t="shared" si="27"/>
        <v>6240.0627510000004</v>
      </c>
      <c r="F165" s="192">
        <f t="shared" si="27"/>
        <v>8564.561971000001</v>
      </c>
      <c r="G165" s="192">
        <f t="shared" si="27"/>
        <v>7760.0941504999992</v>
      </c>
      <c r="H165" s="192">
        <f t="shared" si="27"/>
        <v>7307.4572845000002</v>
      </c>
      <c r="I165" s="192">
        <f t="shared" si="27"/>
        <v>5534.0501015</v>
      </c>
      <c r="J165" s="192">
        <f t="shared" si="27"/>
        <v>6125.1364025000003</v>
      </c>
      <c r="K165" s="192">
        <f t="shared" si="27"/>
        <v>5306.9867890000005</v>
      </c>
      <c r="L165" s="192">
        <f t="shared" si="27"/>
        <v>5318.3119065000001</v>
      </c>
      <c r="M165" s="192">
        <f t="shared" si="27"/>
        <v>3256.7839660000004</v>
      </c>
      <c r="N165" s="192">
        <f>N145+N146+N151+N152</f>
        <v>4309.1638359999997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78.717858716648067</v>
      </c>
      <c r="C166" s="198">
        <f>C142/C$154*100+C143/C$154*100+C147/C$154*100+C148/C$154*100+C149/C$154*100+C150/C$154*100+C144/C$154*100+C153/C$154*100</f>
        <v>75.444811609749536</v>
      </c>
      <c r="D166" s="198">
        <f t="shared" ref="D166:N166" si="28">D142/D$154*100+D143/D$154*100+D147/D$154*100+D148/D$154*100+D149/D$154*100+D150/D$154*100+D144/D$154*100+D153/D$154*100</f>
        <v>73.811544229639338</v>
      </c>
      <c r="E166" s="198">
        <f t="shared" si="28"/>
        <v>66.072879792302089</v>
      </c>
      <c r="F166" s="198">
        <f t="shared" si="28"/>
        <v>62.546379431684976</v>
      </c>
      <c r="G166" s="198">
        <f t="shared" si="28"/>
        <v>63.775498984847594</v>
      </c>
      <c r="H166" s="198">
        <f t="shared" si="28"/>
        <v>64.071970906964054</v>
      </c>
      <c r="I166" s="198">
        <f t="shared" si="28"/>
        <v>72.271197428317706</v>
      </c>
      <c r="J166" s="198">
        <f t="shared" si="28"/>
        <v>67.664244519508046</v>
      </c>
      <c r="K166" s="198">
        <f t="shared" si="28"/>
        <v>76.676155978886854</v>
      </c>
      <c r="L166" s="198">
        <f t="shared" si="28"/>
        <v>77.115641510675658</v>
      </c>
      <c r="M166" s="198">
        <f t="shared" si="28"/>
        <v>83.923534765411148</v>
      </c>
      <c r="N166" s="198">
        <f t="shared" si="28"/>
        <v>79.581464627224861</v>
      </c>
      <c r="O166" s="300">
        <f>N166-B166</f>
        <v>0.86360591057679414</v>
      </c>
    </row>
    <row r="167" spans="1:19" s="193" customFormat="1" ht="12">
      <c r="A167" s="197" t="s">
        <v>114</v>
      </c>
      <c r="B167" s="198">
        <f>B151/B$154*100+B152/B$154*100+B145/B$154*100+B146/B$154*100</f>
        <v>21.282141283351937</v>
      </c>
      <c r="C167" s="198">
        <f>C151/C$154*100+C152/C$154*100+C145/C$154*100+C146/C$154*100</f>
        <v>24.555188390250464</v>
      </c>
      <c r="D167" s="198">
        <f>D151/D$154*100+D152/D$154*100+D145/D$154*100+D146/D$154*100</f>
        <v>26.188455770360648</v>
      </c>
      <c r="E167" s="198">
        <f>E151/E$154*100+E152/E$154*100+E145/E$154*100+E146/E$154*100</f>
        <v>33.927120207697918</v>
      </c>
      <c r="F167" s="198">
        <f t="shared" ref="F167:N167" si="29">F151/F$154*100+F152/F$154*100+F145/F$154*100+F146/F$154*100</f>
        <v>37.453620568315046</v>
      </c>
      <c r="G167" s="198">
        <f t="shared" si="29"/>
        <v>36.224501015152406</v>
      </c>
      <c r="H167" s="198">
        <f t="shared" si="29"/>
        <v>35.928029093035939</v>
      </c>
      <c r="I167" s="198">
        <f t="shared" si="29"/>
        <v>27.728802571682301</v>
      </c>
      <c r="J167" s="198">
        <f t="shared" si="29"/>
        <v>32.335755480491947</v>
      </c>
      <c r="K167" s="198">
        <f t="shared" si="29"/>
        <v>23.32384402111316</v>
      </c>
      <c r="L167" s="198">
        <f t="shared" si="29"/>
        <v>22.884358489324324</v>
      </c>
      <c r="M167" s="198">
        <f t="shared" si="29"/>
        <v>16.076465234588884</v>
      </c>
      <c r="N167" s="198">
        <f t="shared" si="29"/>
        <v>20.418535372775157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4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38" t="s">
        <v>98</v>
      </c>
      <c r="C175" s="339"/>
      <c r="D175" s="339"/>
      <c r="E175" s="339"/>
      <c r="F175" s="339"/>
      <c r="G175" s="339"/>
      <c r="H175" s="339"/>
      <c r="I175" s="339"/>
      <c r="J175" s="339"/>
      <c r="K175" s="339"/>
      <c r="L175" s="339"/>
      <c r="M175" s="339"/>
      <c r="N175" s="339"/>
      <c r="O175" s="339"/>
      <c r="P175" s="339"/>
      <c r="Q175" s="339"/>
      <c r="R175" s="339"/>
      <c r="S175" s="339"/>
    </row>
    <row r="176" spans="1:19">
      <c r="A176" s="174" t="s">
        <v>106</v>
      </c>
      <c r="B176" s="332" t="s">
        <v>119</v>
      </c>
      <c r="C176" s="333"/>
      <c r="D176" s="333"/>
      <c r="E176" s="333"/>
      <c r="F176" s="333"/>
      <c r="G176" s="333"/>
      <c r="H176" s="333"/>
      <c r="I176" s="333"/>
      <c r="J176" s="333"/>
      <c r="K176" s="333"/>
      <c r="L176" s="333"/>
      <c r="M176" s="333"/>
      <c r="N176" s="333"/>
      <c r="O176" s="333"/>
      <c r="P176" s="333"/>
      <c r="Q176" s="333"/>
      <c r="R176" s="333"/>
      <c r="S176" s="333"/>
    </row>
    <row r="177" spans="1:23">
      <c r="A177" s="183" t="s">
        <v>30</v>
      </c>
      <c r="B177" s="330" t="s">
        <v>623</v>
      </c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1"/>
      <c r="N177" s="331"/>
      <c r="O177" s="331"/>
      <c r="P177" s="331"/>
      <c r="Q177" s="331"/>
      <c r="R177" s="331"/>
      <c r="S177" s="331"/>
    </row>
    <row r="178" spans="1:23">
      <c r="A178" s="183" t="s">
        <v>107</v>
      </c>
      <c r="B178" s="312" t="s">
        <v>2</v>
      </c>
      <c r="C178" s="312" t="s">
        <v>81</v>
      </c>
      <c r="D178" s="312" t="s">
        <v>3</v>
      </c>
      <c r="E178" s="312" t="s">
        <v>4</v>
      </c>
      <c r="F178" s="312" t="s">
        <v>95</v>
      </c>
      <c r="G178" s="312" t="s">
        <v>11</v>
      </c>
      <c r="H178" s="312" t="s">
        <v>5</v>
      </c>
      <c r="I178" s="312" t="s">
        <v>6</v>
      </c>
      <c r="J178" s="312" t="s">
        <v>7</v>
      </c>
      <c r="K178" s="312" t="s">
        <v>8</v>
      </c>
      <c r="L178" s="312" t="s">
        <v>9</v>
      </c>
      <c r="M178" s="312" t="s">
        <v>69</v>
      </c>
      <c r="N178" s="312" t="s">
        <v>70</v>
      </c>
      <c r="O178" s="199" t="s">
        <v>10</v>
      </c>
      <c r="P178" s="312" t="s">
        <v>122</v>
      </c>
      <c r="Q178" s="312" t="s">
        <v>97</v>
      </c>
      <c r="R178" s="312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156966.11246999999</v>
      </c>
      <c r="C180" s="178">
        <v>19867.80759</v>
      </c>
      <c r="D180" s="178">
        <v>170855.704</v>
      </c>
      <c r="E180" s="178">
        <v>6882.5309999999999</v>
      </c>
      <c r="F180" s="178">
        <v>0</v>
      </c>
      <c r="G180" s="178">
        <v>48434.968999999997</v>
      </c>
      <c r="H180" s="178">
        <v>216994.16699999999</v>
      </c>
      <c r="I180" s="178">
        <v>24082.710999999999</v>
      </c>
      <c r="J180" s="178">
        <v>1226.6949999999999</v>
      </c>
      <c r="K180" s="178">
        <v>12932.223</v>
      </c>
      <c r="L180" s="178">
        <v>70012.733999999997</v>
      </c>
      <c r="M180" s="178">
        <v>2058.0410000000002</v>
      </c>
      <c r="N180" s="178">
        <v>6084.07</v>
      </c>
      <c r="O180" s="181">
        <v>736397.76506000001</v>
      </c>
      <c r="P180" s="178">
        <v>-10762.269</v>
      </c>
      <c r="Q180" s="178">
        <v>-3425.3710000000001</v>
      </c>
      <c r="R180" s="178">
        <v>-26129.046999999999</v>
      </c>
      <c r="S180" s="181">
        <v>696081.07805999997</v>
      </c>
      <c r="V180" s="203">
        <f>IFERROR($H180/$O180*100,"")</f>
        <v>29.466977942595985</v>
      </c>
      <c r="W180" s="202">
        <f>IF($H180=0,"",$H180/1000)</f>
        <v>216.99416699999998</v>
      </c>
    </row>
    <row r="181" spans="1:23" ht="14.25">
      <c r="A181" s="204">
        <v>2</v>
      </c>
      <c r="B181" s="178">
        <v>178327.04038799999</v>
      </c>
      <c r="C181" s="178">
        <v>19562.437492000001</v>
      </c>
      <c r="D181" s="178">
        <v>170832.41</v>
      </c>
      <c r="E181" s="178">
        <v>6894.1710000000003</v>
      </c>
      <c r="F181" s="178">
        <v>0</v>
      </c>
      <c r="G181" s="178">
        <v>80595.528000000006</v>
      </c>
      <c r="H181" s="178">
        <v>116620.754</v>
      </c>
      <c r="I181" s="178">
        <v>28781.691999999999</v>
      </c>
      <c r="J181" s="178">
        <v>2473.98</v>
      </c>
      <c r="K181" s="178">
        <v>12817.29</v>
      </c>
      <c r="L181" s="178">
        <v>73672.925000000003</v>
      </c>
      <c r="M181" s="178">
        <v>1935.6610000000001</v>
      </c>
      <c r="N181" s="178">
        <v>5750.0469999999996</v>
      </c>
      <c r="O181" s="181">
        <v>698263.93588</v>
      </c>
      <c r="P181" s="178">
        <v>-7957.5919999999996</v>
      </c>
      <c r="Q181" s="178">
        <v>-4007.924</v>
      </c>
      <c r="R181" s="178">
        <v>27251.636999999999</v>
      </c>
      <c r="S181" s="181">
        <v>713550.05688000005</v>
      </c>
      <c r="V181" s="203">
        <f t="shared" ref="V181:V210" si="30">IFERROR($H181/$O181*100,"")</f>
        <v>16.701529036155442</v>
      </c>
      <c r="W181" s="202">
        <f t="shared" ref="W181:W210" si="31">IF($H181=0,"",$H181/1000)</f>
        <v>116.62075400000001</v>
      </c>
    </row>
    <row r="182" spans="1:23" ht="14.25">
      <c r="A182" s="204">
        <v>3</v>
      </c>
      <c r="B182" s="178">
        <v>181090.54694</v>
      </c>
      <c r="C182" s="178">
        <v>11919.859772</v>
      </c>
      <c r="D182" s="178">
        <v>170801.73</v>
      </c>
      <c r="E182" s="178">
        <v>6928.116</v>
      </c>
      <c r="F182" s="178">
        <v>0</v>
      </c>
      <c r="G182" s="178">
        <v>93574.578999999998</v>
      </c>
      <c r="H182" s="178">
        <v>59222.271000000001</v>
      </c>
      <c r="I182" s="178">
        <v>33365.817999999999</v>
      </c>
      <c r="J182" s="178">
        <v>1921.2239999999999</v>
      </c>
      <c r="K182" s="178">
        <v>12335.875</v>
      </c>
      <c r="L182" s="178">
        <v>75001.104999999996</v>
      </c>
      <c r="M182" s="178">
        <v>1814.2905000000001</v>
      </c>
      <c r="N182" s="178">
        <v>4804.7415000000001</v>
      </c>
      <c r="O182" s="181">
        <v>652780.15671200003</v>
      </c>
      <c r="P182" s="178">
        <v>-5824.3559999999998</v>
      </c>
      <c r="Q182" s="178">
        <v>-4080.326</v>
      </c>
      <c r="R182" s="178">
        <v>65346.900999999998</v>
      </c>
      <c r="S182" s="181">
        <v>708222.37571199995</v>
      </c>
      <c r="V182" s="203">
        <f t="shared" si="30"/>
        <v>9.0723148354107011</v>
      </c>
      <c r="W182" s="202">
        <f t="shared" si="31"/>
        <v>59.222270999999999</v>
      </c>
    </row>
    <row r="183" spans="1:23" ht="14.25">
      <c r="A183" s="204">
        <v>4</v>
      </c>
      <c r="B183" s="178">
        <v>168159.33075600001</v>
      </c>
      <c r="C183" s="178">
        <v>6922.3322280000002</v>
      </c>
      <c r="D183" s="178">
        <v>170927.05</v>
      </c>
      <c r="E183" s="178">
        <v>7015.1719999999996</v>
      </c>
      <c r="F183" s="178">
        <v>0</v>
      </c>
      <c r="G183" s="178">
        <v>81928.084000000003</v>
      </c>
      <c r="H183" s="178">
        <v>85570.308000000005</v>
      </c>
      <c r="I183" s="178">
        <v>35479.364999999998</v>
      </c>
      <c r="J183" s="178">
        <v>1254.7059999999999</v>
      </c>
      <c r="K183" s="178">
        <v>12135.319</v>
      </c>
      <c r="L183" s="178">
        <v>76602.915999999997</v>
      </c>
      <c r="M183" s="178">
        <v>1886.7625</v>
      </c>
      <c r="N183" s="178">
        <v>4903.6445000000003</v>
      </c>
      <c r="O183" s="181">
        <v>652784.98998399999</v>
      </c>
      <c r="P183" s="178">
        <v>-8517.1959999999999</v>
      </c>
      <c r="Q183" s="178">
        <v>-4187.9809999999998</v>
      </c>
      <c r="R183" s="178">
        <v>63970.516000000003</v>
      </c>
      <c r="S183" s="181">
        <v>704050.32898400002</v>
      </c>
      <c r="V183" s="203">
        <f t="shared" si="30"/>
        <v>13.10849809860018</v>
      </c>
      <c r="W183" s="202">
        <f t="shared" si="31"/>
        <v>85.570308000000011</v>
      </c>
    </row>
    <row r="184" spans="1:23" ht="14.25">
      <c r="A184" s="204">
        <v>5</v>
      </c>
      <c r="B184" s="178">
        <v>157099.94427599999</v>
      </c>
      <c r="C184" s="178">
        <v>4923.6032599999999</v>
      </c>
      <c r="D184" s="178">
        <v>170949.34599999999</v>
      </c>
      <c r="E184" s="178">
        <v>7218.1369999999997</v>
      </c>
      <c r="F184" s="178">
        <v>0</v>
      </c>
      <c r="G184" s="178">
        <v>56789.345000000001</v>
      </c>
      <c r="H184" s="178">
        <v>146719.62700000001</v>
      </c>
      <c r="I184" s="178">
        <v>27672.920999999998</v>
      </c>
      <c r="J184" s="178">
        <v>1168.441</v>
      </c>
      <c r="K184" s="178">
        <v>11743.883</v>
      </c>
      <c r="L184" s="178">
        <v>77381.892000000007</v>
      </c>
      <c r="M184" s="178">
        <v>2209.4524999999999</v>
      </c>
      <c r="N184" s="178">
        <v>5387.0195000000003</v>
      </c>
      <c r="O184" s="181">
        <v>669263.61153600004</v>
      </c>
      <c r="P184" s="178">
        <v>-8622.8060000000005</v>
      </c>
      <c r="Q184" s="178">
        <v>-4186.4690000000001</v>
      </c>
      <c r="R184" s="178">
        <v>43420.159</v>
      </c>
      <c r="S184" s="181">
        <v>699874.495536</v>
      </c>
      <c r="V184" s="203">
        <f t="shared" si="30"/>
        <v>21.922546582694029</v>
      </c>
      <c r="W184" s="202">
        <f t="shared" si="31"/>
        <v>146.719627</v>
      </c>
    </row>
    <row r="185" spans="1:23" ht="14.25">
      <c r="A185" s="204">
        <v>6</v>
      </c>
      <c r="B185" s="178">
        <v>139153.07106799999</v>
      </c>
      <c r="C185" s="178">
        <v>3564.49098</v>
      </c>
      <c r="D185" s="178">
        <v>170919.035</v>
      </c>
      <c r="E185" s="178">
        <v>6482.71</v>
      </c>
      <c r="F185" s="178">
        <v>0</v>
      </c>
      <c r="G185" s="178">
        <v>38013.072</v>
      </c>
      <c r="H185" s="178">
        <v>136778.973</v>
      </c>
      <c r="I185" s="178">
        <v>34872.798000000003</v>
      </c>
      <c r="J185" s="178">
        <v>5372.75</v>
      </c>
      <c r="K185" s="178">
        <v>11939.927</v>
      </c>
      <c r="L185" s="178">
        <v>73429.562000000005</v>
      </c>
      <c r="M185" s="178">
        <v>2234.0070000000001</v>
      </c>
      <c r="N185" s="178">
        <v>5399.6679999999997</v>
      </c>
      <c r="O185" s="181">
        <v>628160.06404800003</v>
      </c>
      <c r="P185" s="178">
        <v>-9024.9349999999995</v>
      </c>
      <c r="Q185" s="178">
        <v>-3871.8</v>
      </c>
      <c r="R185" s="178">
        <v>9182.8209999999999</v>
      </c>
      <c r="S185" s="181">
        <v>624446.15004800004</v>
      </c>
      <c r="V185" s="203">
        <f t="shared" si="30"/>
        <v>21.774541367460795</v>
      </c>
      <c r="W185" s="202">
        <f t="shared" si="31"/>
        <v>136.77897300000001</v>
      </c>
    </row>
    <row r="186" spans="1:23" ht="14.25">
      <c r="A186" s="204">
        <v>7</v>
      </c>
      <c r="B186" s="178">
        <v>132340.96034399999</v>
      </c>
      <c r="C186" s="178">
        <v>2735.8777599999999</v>
      </c>
      <c r="D186" s="178">
        <v>170933.99900000001</v>
      </c>
      <c r="E186" s="178">
        <v>6262.951</v>
      </c>
      <c r="F186" s="178">
        <v>0</v>
      </c>
      <c r="G186" s="178">
        <v>51165.891000000003</v>
      </c>
      <c r="H186" s="178">
        <v>69513.866999999998</v>
      </c>
      <c r="I186" s="178">
        <v>31586.731</v>
      </c>
      <c r="J186" s="178">
        <v>4781.76</v>
      </c>
      <c r="K186" s="178">
        <v>12228.267</v>
      </c>
      <c r="L186" s="178">
        <v>70832.645999999993</v>
      </c>
      <c r="M186" s="178">
        <v>2122.8760000000002</v>
      </c>
      <c r="N186" s="178">
        <v>5330.1030000000001</v>
      </c>
      <c r="O186" s="181">
        <v>559835.92910399998</v>
      </c>
      <c r="P186" s="178">
        <v>-14282.531000000001</v>
      </c>
      <c r="Q186" s="178">
        <v>-3581.9270000000001</v>
      </c>
      <c r="R186" s="178">
        <v>47790.798999999999</v>
      </c>
      <c r="S186" s="181">
        <v>589762.270104</v>
      </c>
      <c r="V186" s="203">
        <f t="shared" si="30"/>
        <v>12.416828464592257</v>
      </c>
      <c r="W186" s="202">
        <f t="shared" si="31"/>
        <v>69.513867000000005</v>
      </c>
    </row>
    <row r="187" spans="1:23" ht="14.25">
      <c r="A187" s="204">
        <v>8</v>
      </c>
      <c r="B187" s="178">
        <v>163455.95533200001</v>
      </c>
      <c r="C187" s="178">
        <v>10319.839676</v>
      </c>
      <c r="D187" s="178">
        <v>170917.269</v>
      </c>
      <c r="E187" s="178">
        <v>6495.9979999999996</v>
      </c>
      <c r="F187" s="178">
        <v>0</v>
      </c>
      <c r="G187" s="178">
        <v>71821.482000000004</v>
      </c>
      <c r="H187" s="178">
        <v>162118.23000000001</v>
      </c>
      <c r="I187" s="178">
        <v>31082.796999999999</v>
      </c>
      <c r="J187" s="178">
        <v>1603.0909999999999</v>
      </c>
      <c r="K187" s="178">
        <v>12214.474</v>
      </c>
      <c r="L187" s="178">
        <v>75402.372000000003</v>
      </c>
      <c r="M187" s="178">
        <v>2087.7424999999998</v>
      </c>
      <c r="N187" s="178">
        <v>5273.3424999999997</v>
      </c>
      <c r="O187" s="181">
        <v>712792.59300800005</v>
      </c>
      <c r="P187" s="178">
        <v>-5597.7749999999996</v>
      </c>
      <c r="Q187" s="178">
        <v>-4422.2120000000004</v>
      </c>
      <c r="R187" s="178">
        <v>3009.962</v>
      </c>
      <c r="S187" s="181">
        <v>705782.56800800003</v>
      </c>
      <c r="V187" s="203">
        <f t="shared" si="30"/>
        <v>22.744095770672587</v>
      </c>
      <c r="W187" s="202">
        <f t="shared" si="31"/>
        <v>162.11823000000001</v>
      </c>
    </row>
    <row r="188" spans="1:23" ht="14.25">
      <c r="A188" s="204">
        <v>9</v>
      </c>
      <c r="B188" s="178">
        <v>158697.93085999999</v>
      </c>
      <c r="C188" s="178">
        <v>8605.1469720000005</v>
      </c>
      <c r="D188" s="178">
        <v>170859.08799999999</v>
      </c>
      <c r="E188" s="178">
        <v>6774.7659999999996</v>
      </c>
      <c r="F188" s="178">
        <v>0</v>
      </c>
      <c r="G188" s="178">
        <v>82614.294999999998</v>
      </c>
      <c r="H188" s="178">
        <v>139326.22200000001</v>
      </c>
      <c r="I188" s="178">
        <v>45299.625</v>
      </c>
      <c r="J188" s="178">
        <v>8722.6129999999994</v>
      </c>
      <c r="K188" s="178">
        <v>11885.111999999999</v>
      </c>
      <c r="L188" s="178">
        <v>76108.721999999994</v>
      </c>
      <c r="M188" s="178">
        <v>2011.874</v>
      </c>
      <c r="N188" s="178">
        <v>5196.9089999999997</v>
      </c>
      <c r="O188" s="181">
        <v>716102.30383200001</v>
      </c>
      <c r="P188" s="178">
        <v>-4604.8980000000001</v>
      </c>
      <c r="Q188" s="178">
        <v>-4519.1509999999998</v>
      </c>
      <c r="R188" s="178">
        <v>14408.744000000001</v>
      </c>
      <c r="S188" s="181">
        <v>721386.99883199995</v>
      </c>
      <c r="V188" s="203">
        <f t="shared" si="30"/>
        <v>19.456189605093968</v>
      </c>
      <c r="W188" s="202">
        <f t="shared" si="31"/>
        <v>139.326222</v>
      </c>
    </row>
    <row r="189" spans="1:23" ht="14.25">
      <c r="A189" s="204">
        <v>10</v>
      </c>
      <c r="B189" s="178">
        <v>143849.705598</v>
      </c>
      <c r="C189" s="178">
        <v>5268.164914</v>
      </c>
      <c r="D189" s="178">
        <v>170871.18599999999</v>
      </c>
      <c r="E189" s="178">
        <v>6357.3530000000001</v>
      </c>
      <c r="F189" s="178">
        <v>0</v>
      </c>
      <c r="G189" s="178">
        <v>60809.461000000003</v>
      </c>
      <c r="H189" s="178">
        <v>117500.774</v>
      </c>
      <c r="I189" s="178">
        <v>63388.576999999997</v>
      </c>
      <c r="J189" s="178">
        <v>16369.266</v>
      </c>
      <c r="K189" s="178">
        <v>11262.014999999999</v>
      </c>
      <c r="L189" s="178">
        <v>76998.312999999995</v>
      </c>
      <c r="M189" s="178">
        <v>1865.1949999999999</v>
      </c>
      <c r="N189" s="178">
        <v>5128.0360000000001</v>
      </c>
      <c r="O189" s="181">
        <v>679668.04651200003</v>
      </c>
      <c r="P189" s="178">
        <v>-9652.6620000000003</v>
      </c>
      <c r="Q189" s="178">
        <v>-4310.0219999999999</v>
      </c>
      <c r="R189" s="178">
        <v>47384.521000000001</v>
      </c>
      <c r="S189" s="181">
        <v>713089.88351199997</v>
      </c>
      <c r="V189" s="203">
        <f t="shared" si="30"/>
        <v>17.287965000415163</v>
      </c>
      <c r="W189" s="202">
        <f t="shared" si="31"/>
        <v>117.50077400000001</v>
      </c>
    </row>
    <row r="190" spans="1:23" ht="14.25">
      <c r="A190" s="204">
        <v>11</v>
      </c>
      <c r="B190" s="178">
        <v>116547.236944</v>
      </c>
      <c r="C190" s="178">
        <v>8440.5482919999995</v>
      </c>
      <c r="D190" s="178">
        <v>170756.372</v>
      </c>
      <c r="E190" s="178">
        <v>6130.5969999999998</v>
      </c>
      <c r="F190" s="178">
        <v>0</v>
      </c>
      <c r="G190" s="178">
        <v>32441.965</v>
      </c>
      <c r="H190" s="178">
        <v>214263.54</v>
      </c>
      <c r="I190" s="178">
        <v>57842.748</v>
      </c>
      <c r="J190" s="178">
        <v>13141.397999999999</v>
      </c>
      <c r="K190" s="178">
        <v>11562.966</v>
      </c>
      <c r="L190" s="178">
        <v>75313.953999999998</v>
      </c>
      <c r="M190" s="178">
        <v>1960.4390000000001</v>
      </c>
      <c r="N190" s="178">
        <v>4992.8959999999997</v>
      </c>
      <c r="O190" s="181">
        <v>713394.66023599997</v>
      </c>
      <c r="P190" s="178">
        <v>-28383.973999999998</v>
      </c>
      <c r="Q190" s="178">
        <v>-4308.8100000000004</v>
      </c>
      <c r="R190" s="178">
        <v>21817.348999999998</v>
      </c>
      <c r="S190" s="181">
        <v>702519.22523600003</v>
      </c>
      <c r="V190" s="203">
        <f t="shared" si="30"/>
        <v>30.034362736766056</v>
      </c>
      <c r="W190" s="202">
        <f t="shared" si="31"/>
        <v>214.26354000000001</v>
      </c>
    </row>
    <row r="191" spans="1:23" ht="14.25">
      <c r="A191" s="204">
        <v>12</v>
      </c>
      <c r="B191" s="178">
        <v>115796.08679</v>
      </c>
      <c r="C191" s="178">
        <v>14784.967049999999</v>
      </c>
      <c r="D191" s="178">
        <v>170705.41899999999</v>
      </c>
      <c r="E191" s="178">
        <v>6227.6310000000003</v>
      </c>
      <c r="F191" s="178">
        <v>0</v>
      </c>
      <c r="G191" s="178">
        <v>38468.790999999997</v>
      </c>
      <c r="H191" s="178">
        <v>177231.179</v>
      </c>
      <c r="I191" s="178">
        <v>53182.673000000003</v>
      </c>
      <c r="J191" s="178">
        <v>12312.013999999999</v>
      </c>
      <c r="K191" s="178">
        <v>11868.968000000001</v>
      </c>
      <c r="L191" s="178">
        <v>76877.088000000003</v>
      </c>
      <c r="M191" s="178">
        <v>1981.837</v>
      </c>
      <c r="N191" s="178">
        <v>5330.5640000000003</v>
      </c>
      <c r="O191" s="181">
        <v>684767.21784000006</v>
      </c>
      <c r="P191" s="178">
        <v>-15462.808999999999</v>
      </c>
      <c r="Q191" s="178">
        <v>-4308.5959999999995</v>
      </c>
      <c r="R191" s="178">
        <v>27621.97</v>
      </c>
      <c r="S191" s="181">
        <v>692617.78284</v>
      </c>
      <c r="V191" s="203">
        <f t="shared" si="30"/>
        <v>25.881960231544131</v>
      </c>
      <c r="W191" s="202">
        <f t="shared" si="31"/>
        <v>177.231179</v>
      </c>
    </row>
    <row r="192" spans="1:23" ht="14.25">
      <c r="A192" s="204">
        <v>13</v>
      </c>
      <c r="B192" s="178">
        <v>88162.285294000001</v>
      </c>
      <c r="C192" s="178">
        <v>16559.550640000001</v>
      </c>
      <c r="D192" s="178">
        <v>162359.19699999999</v>
      </c>
      <c r="E192" s="178">
        <v>5987.0420000000004</v>
      </c>
      <c r="F192" s="178">
        <v>0</v>
      </c>
      <c r="G192" s="178">
        <v>30267.182000000001</v>
      </c>
      <c r="H192" s="178">
        <v>142907.57399999999</v>
      </c>
      <c r="I192" s="178">
        <v>66167.23</v>
      </c>
      <c r="J192" s="178">
        <v>20189.904999999999</v>
      </c>
      <c r="K192" s="178">
        <v>11933.064</v>
      </c>
      <c r="L192" s="178">
        <v>64928.546000000002</v>
      </c>
      <c r="M192" s="178">
        <v>1879.8320000000001</v>
      </c>
      <c r="N192" s="178">
        <v>5608.8440000000001</v>
      </c>
      <c r="O192" s="181">
        <v>616950.25193400006</v>
      </c>
      <c r="P192" s="178">
        <v>-33557.076000000001</v>
      </c>
      <c r="Q192" s="178">
        <v>-3815.8560000000002</v>
      </c>
      <c r="R192" s="178">
        <v>32902.432000000001</v>
      </c>
      <c r="S192" s="181">
        <v>612479.75193400006</v>
      </c>
      <c r="V192" s="203">
        <f t="shared" si="30"/>
        <v>23.16354901420608</v>
      </c>
      <c r="W192" s="202">
        <f t="shared" si="31"/>
        <v>142.90757399999998</v>
      </c>
    </row>
    <row r="193" spans="1:23" ht="14.25">
      <c r="A193" s="204">
        <v>14</v>
      </c>
      <c r="B193" s="178">
        <v>84187.829903999998</v>
      </c>
      <c r="C193" s="178">
        <v>8719.1462960000008</v>
      </c>
      <c r="D193" s="178">
        <v>139439.533</v>
      </c>
      <c r="E193" s="178">
        <v>6137.7139999999999</v>
      </c>
      <c r="F193" s="178">
        <v>0</v>
      </c>
      <c r="G193" s="178">
        <v>38856.648000000001</v>
      </c>
      <c r="H193" s="178">
        <v>198036.204</v>
      </c>
      <c r="I193" s="178">
        <v>65086.050999999999</v>
      </c>
      <c r="J193" s="178">
        <v>21671.55</v>
      </c>
      <c r="K193" s="178">
        <v>11734.109</v>
      </c>
      <c r="L193" s="178">
        <v>63069.758999999998</v>
      </c>
      <c r="M193" s="178">
        <v>1835.1005</v>
      </c>
      <c r="N193" s="178">
        <v>5926.9324999999999</v>
      </c>
      <c r="O193" s="181">
        <v>644700.57720000006</v>
      </c>
      <c r="P193" s="178">
        <v>-50827.192000000003</v>
      </c>
      <c r="Q193" s="178">
        <v>-3557.3470000000002</v>
      </c>
      <c r="R193" s="178">
        <v>-16137.214</v>
      </c>
      <c r="S193" s="181">
        <v>574178.82420000003</v>
      </c>
      <c r="V193" s="203">
        <f t="shared" si="30"/>
        <v>30.717547184476135</v>
      </c>
      <c r="W193" s="202">
        <f t="shared" si="31"/>
        <v>198.036204</v>
      </c>
    </row>
    <row r="194" spans="1:23" ht="14.25">
      <c r="A194" s="204">
        <v>15</v>
      </c>
      <c r="B194" s="178">
        <v>120782.11474400001</v>
      </c>
      <c r="C194" s="178">
        <v>12900.730143999999</v>
      </c>
      <c r="D194" s="178">
        <v>144932.29199999999</v>
      </c>
      <c r="E194" s="178">
        <v>7737.6279999999997</v>
      </c>
      <c r="F194" s="178">
        <v>0</v>
      </c>
      <c r="G194" s="178">
        <v>41404.758000000002</v>
      </c>
      <c r="H194" s="178">
        <v>227747.16500000001</v>
      </c>
      <c r="I194" s="178">
        <v>66011.524000000005</v>
      </c>
      <c r="J194" s="178">
        <v>20257.8</v>
      </c>
      <c r="K194" s="178">
        <v>10826.786</v>
      </c>
      <c r="L194" s="178">
        <v>75995.747000000003</v>
      </c>
      <c r="M194" s="178">
        <v>1956.4179999999999</v>
      </c>
      <c r="N194" s="178">
        <v>6021.77</v>
      </c>
      <c r="O194" s="181">
        <v>736574.73288799997</v>
      </c>
      <c r="P194" s="178">
        <v>-6172.7520000000004</v>
      </c>
      <c r="Q194" s="178">
        <v>-4387.3919999999998</v>
      </c>
      <c r="R194" s="178">
        <v>-43034.868999999999</v>
      </c>
      <c r="S194" s="181">
        <v>682979.71988800005</v>
      </c>
      <c r="V194" s="203">
        <f t="shared" si="30"/>
        <v>30.919763444374105</v>
      </c>
      <c r="W194" s="202">
        <f t="shared" si="31"/>
        <v>227.747165</v>
      </c>
    </row>
    <row r="195" spans="1:23" ht="14.25">
      <c r="A195" s="204">
        <v>16</v>
      </c>
      <c r="B195" s="178">
        <v>99886.930022</v>
      </c>
      <c r="C195" s="178">
        <v>17849.405986000002</v>
      </c>
      <c r="D195" s="178">
        <v>146184.92800000001</v>
      </c>
      <c r="E195" s="178">
        <v>7752.1980000000003</v>
      </c>
      <c r="F195" s="178">
        <v>0</v>
      </c>
      <c r="G195" s="178">
        <v>25129.396000000001</v>
      </c>
      <c r="H195" s="178">
        <v>317189.98800000001</v>
      </c>
      <c r="I195" s="178">
        <v>66906.482000000004</v>
      </c>
      <c r="J195" s="178">
        <v>20043.565999999999</v>
      </c>
      <c r="K195" s="178">
        <v>10033.245000000001</v>
      </c>
      <c r="L195" s="178">
        <v>73029.555999999997</v>
      </c>
      <c r="M195" s="178">
        <v>1932.704</v>
      </c>
      <c r="N195" s="178">
        <v>5700.6559999999999</v>
      </c>
      <c r="O195" s="181">
        <v>791639.055008</v>
      </c>
      <c r="P195" s="178">
        <v>-27196.153999999999</v>
      </c>
      <c r="Q195" s="178">
        <v>-4191.9120000000003</v>
      </c>
      <c r="R195" s="178">
        <v>-64656.673999999999</v>
      </c>
      <c r="S195" s="181">
        <v>695594.31500800001</v>
      </c>
      <c r="V195" s="203">
        <f t="shared" si="30"/>
        <v>40.067501217053348</v>
      </c>
      <c r="W195" s="202">
        <f t="shared" si="31"/>
        <v>317.18998800000003</v>
      </c>
    </row>
    <row r="196" spans="1:23" ht="14.25">
      <c r="A196" s="204">
        <v>17</v>
      </c>
      <c r="B196" s="178">
        <v>85481.733676000003</v>
      </c>
      <c r="C196" s="178">
        <v>9735.0229720000007</v>
      </c>
      <c r="D196" s="178">
        <v>146237.63800000001</v>
      </c>
      <c r="E196" s="178">
        <v>7328.36</v>
      </c>
      <c r="F196" s="178">
        <v>0</v>
      </c>
      <c r="G196" s="178">
        <v>19413.689999999999</v>
      </c>
      <c r="H196" s="178">
        <v>352503.23499999999</v>
      </c>
      <c r="I196" s="178">
        <v>67555.153999999995</v>
      </c>
      <c r="J196" s="178">
        <v>20870.175999999999</v>
      </c>
      <c r="K196" s="178">
        <v>10077.847</v>
      </c>
      <c r="L196" s="178">
        <v>60092.612000000001</v>
      </c>
      <c r="M196" s="178">
        <v>1765.2674999999999</v>
      </c>
      <c r="N196" s="178">
        <v>5632.7484999999997</v>
      </c>
      <c r="O196" s="181">
        <v>786693.48464799998</v>
      </c>
      <c r="P196" s="178">
        <v>-42775.203999999998</v>
      </c>
      <c r="Q196" s="178">
        <v>-4161.8879999999999</v>
      </c>
      <c r="R196" s="178">
        <v>-46666.934000000001</v>
      </c>
      <c r="S196" s="181">
        <v>693089.45864800003</v>
      </c>
      <c r="V196" s="203">
        <f t="shared" si="30"/>
        <v>44.808205721663612</v>
      </c>
      <c r="W196" s="202">
        <f t="shared" si="31"/>
        <v>352.50323499999996</v>
      </c>
    </row>
    <row r="197" spans="1:23" ht="14.25">
      <c r="A197" s="204">
        <v>18</v>
      </c>
      <c r="B197" s="178">
        <v>99614.862531999999</v>
      </c>
      <c r="C197" s="178">
        <v>25543.423984000001</v>
      </c>
      <c r="D197" s="178">
        <v>146435.02499999999</v>
      </c>
      <c r="E197" s="178">
        <v>7051.7960000000003</v>
      </c>
      <c r="F197" s="178">
        <v>0</v>
      </c>
      <c r="G197" s="178">
        <v>26750.28</v>
      </c>
      <c r="H197" s="178">
        <v>306865.88199999998</v>
      </c>
      <c r="I197" s="178">
        <v>54892.750999999997</v>
      </c>
      <c r="J197" s="178">
        <v>18094.541000000001</v>
      </c>
      <c r="K197" s="178">
        <v>10488.261</v>
      </c>
      <c r="L197" s="178">
        <v>67688.482999999993</v>
      </c>
      <c r="M197" s="178">
        <v>1947.4965</v>
      </c>
      <c r="N197" s="178">
        <v>5869.5535</v>
      </c>
      <c r="O197" s="181">
        <v>771242.35551599995</v>
      </c>
      <c r="P197" s="178">
        <v>-10277.450999999999</v>
      </c>
      <c r="Q197" s="178">
        <v>-4245.6090000000004</v>
      </c>
      <c r="R197" s="178">
        <v>-52206.271999999997</v>
      </c>
      <c r="S197" s="181">
        <v>704513.02351600002</v>
      </c>
      <c r="V197" s="203">
        <f t="shared" si="30"/>
        <v>39.788515219018443</v>
      </c>
      <c r="W197" s="202">
        <f t="shared" si="31"/>
        <v>306.865882</v>
      </c>
    </row>
    <row r="198" spans="1:23" ht="14.25">
      <c r="A198" s="204">
        <v>19</v>
      </c>
      <c r="B198" s="178">
        <v>93688.066290000002</v>
      </c>
      <c r="C198" s="178">
        <v>8901.3249340000002</v>
      </c>
      <c r="D198" s="178">
        <v>146445.11900000001</v>
      </c>
      <c r="E198" s="178">
        <v>7622.0789999999997</v>
      </c>
      <c r="F198" s="178">
        <v>0</v>
      </c>
      <c r="G198" s="178">
        <v>27967.635999999999</v>
      </c>
      <c r="H198" s="178">
        <v>306932.66899999999</v>
      </c>
      <c r="I198" s="178">
        <v>43163.514999999999</v>
      </c>
      <c r="J198" s="178">
        <v>9804.7440000000006</v>
      </c>
      <c r="K198" s="178">
        <v>10798.59</v>
      </c>
      <c r="L198" s="178">
        <v>65110.714999999997</v>
      </c>
      <c r="M198" s="178">
        <v>1943.9155000000001</v>
      </c>
      <c r="N198" s="178">
        <v>5970.1175000000003</v>
      </c>
      <c r="O198" s="181">
        <v>728348.491224</v>
      </c>
      <c r="P198" s="178">
        <v>-7084.0510000000004</v>
      </c>
      <c r="Q198" s="178">
        <v>-4627.8440000000001</v>
      </c>
      <c r="R198" s="178">
        <v>-48900.773000000001</v>
      </c>
      <c r="S198" s="181">
        <v>667735.82322400005</v>
      </c>
      <c r="V198" s="203">
        <f t="shared" si="30"/>
        <v>42.140908191378998</v>
      </c>
      <c r="W198" s="202">
        <f t="shared" si="31"/>
        <v>306.93266899999998</v>
      </c>
    </row>
    <row r="199" spans="1:23" ht="14.25">
      <c r="A199" s="204">
        <v>20</v>
      </c>
      <c r="B199" s="178">
        <v>50695.514450000002</v>
      </c>
      <c r="C199" s="178">
        <v>14452.352209999999</v>
      </c>
      <c r="D199" s="178">
        <v>146490.72399999999</v>
      </c>
      <c r="E199" s="178">
        <v>6966.5839999999998</v>
      </c>
      <c r="F199" s="178">
        <v>0</v>
      </c>
      <c r="G199" s="178">
        <v>24026.814999999999</v>
      </c>
      <c r="H199" s="178">
        <v>356477.4</v>
      </c>
      <c r="I199" s="178">
        <v>61949.186999999998</v>
      </c>
      <c r="J199" s="178">
        <v>14742.716</v>
      </c>
      <c r="K199" s="178">
        <v>10746.73</v>
      </c>
      <c r="L199" s="178">
        <v>58881.118999999999</v>
      </c>
      <c r="M199" s="178">
        <v>1874.1085</v>
      </c>
      <c r="N199" s="178">
        <v>5806.0254999999997</v>
      </c>
      <c r="O199" s="181">
        <v>753109.27566000004</v>
      </c>
      <c r="P199" s="178">
        <v>-49906.771000000001</v>
      </c>
      <c r="Q199" s="178">
        <v>-4166.38</v>
      </c>
      <c r="R199" s="178">
        <v>-65555.974000000002</v>
      </c>
      <c r="S199" s="181">
        <v>633480.15066000004</v>
      </c>
      <c r="V199" s="203">
        <f t="shared" si="30"/>
        <v>47.334087033730263</v>
      </c>
      <c r="W199" s="202">
        <f t="shared" si="31"/>
        <v>356.47740000000005</v>
      </c>
    </row>
    <row r="200" spans="1:23" ht="14.25">
      <c r="A200" s="204">
        <v>21</v>
      </c>
      <c r="B200" s="178">
        <v>55879.943317999998</v>
      </c>
      <c r="C200" s="178">
        <v>11537.225802000001</v>
      </c>
      <c r="D200" s="178">
        <v>146522.28599999999</v>
      </c>
      <c r="E200" s="178">
        <v>6748.0739999999996</v>
      </c>
      <c r="F200" s="178">
        <v>0</v>
      </c>
      <c r="G200" s="178">
        <v>28591.712</v>
      </c>
      <c r="H200" s="178">
        <v>299324.74400000001</v>
      </c>
      <c r="I200" s="178">
        <v>70055.607999999993</v>
      </c>
      <c r="J200" s="178">
        <v>21717.218000000001</v>
      </c>
      <c r="K200" s="178">
        <v>10879.391</v>
      </c>
      <c r="L200" s="178">
        <v>61787.275000000001</v>
      </c>
      <c r="M200" s="178">
        <v>2013.2055</v>
      </c>
      <c r="N200" s="178">
        <v>6006.7245000000003</v>
      </c>
      <c r="O200" s="181">
        <v>721063.40711999999</v>
      </c>
      <c r="P200" s="178">
        <v>-34695.807000000001</v>
      </c>
      <c r="Q200" s="178">
        <v>-4075.877</v>
      </c>
      <c r="R200" s="178">
        <v>-87815.342000000004</v>
      </c>
      <c r="S200" s="181">
        <v>594476.38112000003</v>
      </c>
      <c r="V200" s="203">
        <f t="shared" si="30"/>
        <v>41.511570417299808</v>
      </c>
      <c r="W200" s="202">
        <f t="shared" si="31"/>
        <v>299.32474400000001</v>
      </c>
    </row>
    <row r="201" spans="1:23" ht="14.25">
      <c r="A201" s="204">
        <v>22</v>
      </c>
      <c r="B201" s="178">
        <v>107268.28488799999</v>
      </c>
      <c r="C201" s="178">
        <v>9602.8762800000004</v>
      </c>
      <c r="D201" s="178">
        <v>146487.61300000001</v>
      </c>
      <c r="E201" s="178">
        <v>9431.2340000000004</v>
      </c>
      <c r="F201" s="178">
        <v>0</v>
      </c>
      <c r="G201" s="178">
        <v>54504.017</v>
      </c>
      <c r="H201" s="178">
        <v>240363.58799999999</v>
      </c>
      <c r="I201" s="178">
        <v>69599.498000000007</v>
      </c>
      <c r="J201" s="178">
        <v>21590.415000000001</v>
      </c>
      <c r="K201" s="178">
        <v>10688.781000000001</v>
      </c>
      <c r="L201" s="178">
        <v>76194.937000000005</v>
      </c>
      <c r="M201" s="178">
        <v>2072.6415000000002</v>
      </c>
      <c r="N201" s="178">
        <v>6496.1485000000002</v>
      </c>
      <c r="O201" s="181">
        <v>754300.03416799998</v>
      </c>
      <c r="P201" s="178">
        <v>-7148.451</v>
      </c>
      <c r="Q201" s="178">
        <v>-4715.3670000000002</v>
      </c>
      <c r="R201" s="178">
        <v>-46892.78</v>
      </c>
      <c r="S201" s="181">
        <v>695543.43616799999</v>
      </c>
      <c r="V201" s="203">
        <f t="shared" si="30"/>
        <v>31.865779810698708</v>
      </c>
      <c r="W201" s="202">
        <f t="shared" si="31"/>
        <v>240.36358799999999</v>
      </c>
    </row>
    <row r="202" spans="1:23" ht="14.25">
      <c r="A202" s="204">
        <v>23</v>
      </c>
      <c r="B202" s="178">
        <v>130716.586316</v>
      </c>
      <c r="C202" s="178">
        <v>11162.730219999999</v>
      </c>
      <c r="D202" s="178">
        <v>146529.43100000001</v>
      </c>
      <c r="E202" s="178">
        <v>9477.6640000000007</v>
      </c>
      <c r="F202" s="178">
        <v>0</v>
      </c>
      <c r="G202" s="178">
        <v>100739.45699999999</v>
      </c>
      <c r="H202" s="178">
        <v>68060.379000000001</v>
      </c>
      <c r="I202" s="178">
        <v>72246.592000000004</v>
      </c>
      <c r="J202" s="178">
        <v>22125.896000000001</v>
      </c>
      <c r="K202" s="178">
        <v>10361.268</v>
      </c>
      <c r="L202" s="178">
        <v>77674.375</v>
      </c>
      <c r="M202" s="178">
        <v>1961.9090000000001</v>
      </c>
      <c r="N202" s="178">
        <v>6404.6220000000003</v>
      </c>
      <c r="O202" s="181">
        <v>657460.90953599999</v>
      </c>
      <c r="P202" s="178">
        <v>-3875.1819999999998</v>
      </c>
      <c r="Q202" s="178">
        <v>-4818.6570000000002</v>
      </c>
      <c r="R202" s="178">
        <v>51232.544000000002</v>
      </c>
      <c r="S202" s="181">
        <v>699999.61453599995</v>
      </c>
      <c r="V202" s="203">
        <f t="shared" si="30"/>
        <v>10.352003900586775</v>
      </c>
      <c r="W202" s="202">
        <f t="shared" si="31"/>
        <v>68.060378999999998</v>
      </c>
    </row>
    <row r="203" spans="1:23" ht="14.25">
      <c r="A203" s="204">
        <v>24</v>
      </c>
      <c r="B203" s="178">
        <v>144794.13802799999</v>
      </c>
      <c r="C203" s="178">
        <v>11520.08598</v>
      </c>
      <c r="D203" s="178">
        <v>146312.37</v>
      </c>
      <c r="E203" s="178">
        <v>9878.6389999999992</v>
      </c>
      <c r="F203" s="178">
        <v>0</v>
      </c>
      <c r="G203" s="178">
        <v>92857.611999999994</v>
      </c>
      <c r="H203" s="178">
        <v>23369.278999999999</v>
      </c>
      <c r="I203" s="178">
        <v>70085.573999999993</v>
      </c>
      <c r="J203" s="178">
        <v>20969.928</v>
      </c>
      <c r="K203" s="178">
        <v>10457.174999999999</v>
      </c>
      <c r="L203" s="178">
        <v>77744.516000000003</v>
      </c>
      <c r="M203" s="178">
        <v>1941.9269999999999</v>
      </c>
      <c r="N203" s="178">
        <v>6509.01</v>
      </c>
      <c r="O203" s="181">
        <v>616440.25400800002</v>
      </c>
      <c r="P203" s="178">
        <v>-2127.0340000000001</v>
      </c>
      <c r="Q203" s="178">
        <v>-4527.9650000000001</v>
      </c>
      <c r="R203" s="178">
        <v>82043.448999999993</v>
      </c>
      <c r="S203" s="181">
        <v>691828.70400799997</v>
      </c>
      <c r="V203" s="203">
        <f t="shared" si="30"/>
        <v>3.7910046996536209</v>
      </c>
      <c r="W203" s="202">
        <f t="shared" si="31"/>
        <v>23.369278999999999</v>
      </c>
    </row>
    <row r="204" spans="1:23" ht="14.25">
      <c r="A204" s="204">
        <v>25</v>
      </c>
      <c r="B204" s="178">
        <v>144015.601604</v>
      </c>
      <c r="C204" s="178">
        <v>3945.9954120000002</v>
      </c>
      <c r="D204" s="178">
        <v>146570.28899999999</v>
      </c>
      <c r="E204" s="178">
        <v>9658.9050000000007</v>
      </c>
      <c r="F204" s="178">
        <v>0</v>
      </c>
      <c r="G204" s="178">
        <v>91758.241999999998</v>
      </c>
      <c r="H204" s="178">
        <v>46383.868999999999</v>
      </c>
      <c r="I204" s="178">
        <v>68832.900999999998</v>
      </c>
      <c r="J204" s="178">
        <v>19644.907999999999</v>
      </c>
      <c r="K204" s="178">
        <v>10585.473</v>
      </c>
      <c r="L204" s="178">
        <v>78775.573000000004</v>
      </c>
      <c r="M204" s="178">
        <v>2056.6765</v>
      </c>
      <c r="N204" s="178">
        <v>6523.5474999999997</v>
      </c>
      <c r="O204" s="181">
        <v>628751.98101600003</v>
      </c>
      <c r="P204" s="178">
        <v>-4617.1989999999996</v>
      </c>
      <c r="Q204" s="178">
        <v>-4424.8029999999999</v>
      </c>
      <c r="R204" s="178">
        <v>66589.148000000001</v>
      </c>
      <c r="S204" s="181">
        <v>686299.12701599998</v>
      </c>
      <c r="V204" s="203">
        <f t="shared" si="30"/>
        <v>7.3771328600902892</v>
      </c>
      <c r="W204" s="202">
        <f t="shared" si="31"/>
        <v>46.383868999999997</v>
      </c>
    </row>
    <row r="205" spans="1:23" ht="14.25">
      <c r="A205" s="204">
        <v>26</v>
      </c>
      <c r="B205" s="178">
        <v>129760.401792</v>
      </c>
      <c r="C205" s="178">
        <v>3553.4179359999998</v>
      </c>
      <c r="D205" s="178">
        <v>146158.94099999999</v>
      </c>
      <c r="E205" s="178">
        <v>9466.3160000000007</v>
      </c>
      <c r="F205" s="178">
        <v>0</v>
      </c>
      <c r="G205" s="178">
        <v>75474.320999999996</v>
      </c>
      <c r="H205" s="178">
        <v>101253.579</v>
      </c>
      <c r="I205" s="178">
        <v>56171.625</v>
      </c>
      <c r="J205" s="178">
        <v>6302.116</v>
      </c>
      <c r="K205" s="178">
        <v>10890.087</v>
      </c>
      <c r="L205" s="178">
        <v>79929.846999999994</v>
      </c>
      <c r="M205" s="178">
        <v>2106.1035000000002</v>
      </c>
      <c r="N205" s="178">
        <v>6490.0005000000001</v>
      </c>
      <c r="O205" s="181">
        <v>627556.75572799996</v>
      </c>
      <c r="P205" s="178">
        <v>-773.62699999999995</v>
      </c>
      <c r="Q205" s="178">
        <v>-4274.3819999999996</v>
      </c>
      <c r="R205" s="178">
        <v>57344.171999999999</v>
      </c>
      <c r="S205" s="181">
        <v>679852.91872800002</v>
      </c>
      <c r="V205" s="203">
        <f t="shared" si="30"/>
        <v>16.134569196461019</v>
      </c>
      <c r="W205" s="202">
        <f t="shared" si="31"/>
        <v>101.253579</v>
      </c>
    </row>
    <row r="206" spans="1:23" ht="14.25">
      <c r="A206" s="204">
        <v>27</v>
      </c>
      <c r="B206" s="178">
        <v>95902.847475999995</v>
      </c>
      <c r="C206" s="178">
        <v>5868.9823399999996</v>
      </c>
      <c r="D206" s="178">
        <v>146420.61199999999</v>
      </c>
      <c r="E206" s="178">
        <v>9609.5190000000002</v>
      </c>
      <c r="F206" s="178">
        <v>0</v>
      </c>
      <c r="G206" s="178">
        <v>48277.377999999997</v>
      </c>
      <c r="H206" s="178">
        <v>137546.99100000001</v>
      </c>
      <c r="I206" s="178">
        <v>55019.449000000001</v>
      </c>
      <c r="J206" s="178">
        <v>5785.8159999999998</v>
      </c>
      <c r="K206" s="178">
        <v>12480.18</v>
      </c>
      <c r="L206" s="178">
        <v>71810.096999999994</v>
      </c>
      <c r="M206" s="178">
        <v>2032.808</v>
      </c>
      <c r="N206" s="178">
        <v>5330.7070000000003</v>
      </c>
      <c r="O206" s="181">
        <v>596085.38681599998</v>
      </c>
      <c r="P206" s="178">
        <v>-10339.262000000001</v>
      </c>
      <c r="Q206" s="178">
        <v>-3710.9650000000001</v>
      </c>
      <c r="R206" s="178">
        <v>29466.264999999999</v>
      </c>
      <c r="S206" s="181">
        <v>611501.42481600004</v>
      </c>
      <c r="V206" s="203">
        <f t="shared" si="30"/>
        <v>23.075048313918504</v>
      </c>
      <c r="W206" s="202">
        <f t="shared" si="31"/>
        <v>137.54699100000002</v>
      </c>
    </row>
    <row r="207" spans="1:23" ht="14.25">
      <c r="A207" s="204">
        <v>28</v>
      </c>
      <c r="B207" s="178">
        <v>66223.274032000001</v>
      </c>
      <c r="C207" s="178">
        <v>3497.3294799999999</v>
      </c>
      <c r="D207" s="178">
        <v>140333.20499999999</v>
      </c>
      <c r="E207" s="178">
        <v>8997.5840000000007</v>
      </c>
      <c r="F207" s="178">
        <v>0</v>
      </c>
      <c r="G207" s="178">
        <v>43125.284</v>
      </c>
      <c r="H207" s="178">
        <v>125497.924</v>
      </c>
      <c r="I207" s="178">
        <v>65875.596999999994</v>
      </c>
      <c r="J207" s="178">
        <v>11149.156999999999</v>
      </c>
      <c r="K207" s="178">
        <v>12573.002</v>
      </c>
      <c r="L207" s="178">
        <v>65272.953999999998</v>
      </c>
      <c r="M207" s="178">
        <v>2038.5805</v>
      </c>
      <c r="N207" s="178">
        <v>4837.6414999999997</v>
      </c>
      <c r="O207" s="181">
        <v>549421.53251199995</v>
      </c>
      <c r="P207" s="178">
        <v>-32676.185000000001</v>
      </c>
      <c r="Q207" s="178">
        <v>-3175.1570000000002</v>
      </c>
      <c r="R207" s="178">
        <v>24693.337</v>
      </c>
      <c r="S207" s="181">
        <v>538263.52751199994</v>
      </c>
      <c r="V207" s="203">
        <f t="shared" si="30"/>
        <v>22.841828463877867</v>
      </c>
      <c r="W207" s="202">
        <f t="shared" si="31"/>
        <v>125.497924</v>
      </c>
    </row>
    <row r="208" spans="1:23" ht="14.25">
      <c r="A208" s="204">
        <v>29</v>
      </c>
      <c r="B208" s="178">
        <v>93823.940891999999</v>
      </c>
      <c r="C208" s="178">
        <v>13514.745236000001</v>
      </c>
      <c r="D208" s="178">
        <v>146394.65100000001</v>
      </c>
      <c r="E208" s="178">
        <v>11107.367</v>
      </c>
      <c r="F208" s="178">
        <v>0</v>
      </c>
      <c r="G208" s="178">
        <v>50262.135000000002</v>
      </c>
      <c r="H208" s="178">
        <v>224578.27299999999</v>
      </c>
      <c r="I208" s="178">
        <v>49806.178</v>
      </c>
      <c r="J208" s="178">
        <v>2249.8690000000001</v>
      </c>
      <c r="K208" s="178">
        <v>12394.746999999999</v>
      </c>
      <c r="L208" s="178">
        <v>74673.069000000003</v>
      </c>
      <c r="M208" s="178">
        <v>2169.1934999999999</v>
      </c>
      <c r="N208" s="178">
        <v>5109.7034999999996</v>
      </c>
      <c r="O208" s="181">
        <v>686083.87212800002</v>
      </c>
      <c r="P208" s="178">
        <v>-16969.264999999999</v>
      </c>
      <c r="Q208" s="178">
        <v>-4018.335</v>
      </c>
      <c r="R208" s="178">
        <v>-11726.308999999999</v>
      </c>
      <c r="S208" s="181">
        <v>653369.96312800003</v>
      </c>
      <c r="V208" s="203">
        <f t="shared" si="30"/>
        <v>32.733355515767215</v>
      </c>
      <c r="W208" s="202">
        <f t="shared" si="31"/>
        <v>224.578273</v>
      </c>
    </row>
    <row r="209" spans="1:23" ht="14.25">
      <c r="A209" s="204">
        <v>30</v>
      </c>
      <c r="B209" s="178">
        <v>104226.46180400001</v>
      </c>
      <c r="C209" s="178">
        <v>17952.721003999999</v>
      </c>
      <c r="D209" s="178">
        <v>146393.639</v>
      </c>
      <c r="E209" s="178">
        <v>11285.398999999999</v>
      </c>
      <c r="F209" s="178">
        <v>0</v>
      </c>
      <c r="G209" s="178">
        <v>47996.866000000002</v>
      </c>
      <c r="H209" s="178">
        <v>198473.739</v>
      </c>
      <c r="I209" s="178">
        <v>42793.55</v>
      </c>
      <c r="J209" s="178">
        <v>557.10900000000004</v>
      </c>
      <c r="K209" s="178">
        <v>12386.776</v>
      </c>
      <c r="L209" s="178">
        <v>76017.657000000007</v>
      </c>
      <c r="M209" s="178">
        <v>2230.009</v>
      </c>
      <c r="N209" s="178">
        <v>4903.3829999999998</v>
      </c>
      <c r="O209" s="181">
        <v>665217.30980799999</v>
      </c>
      <c r="P209" s="178">
        <v>-2703.8609999999999</v>
      </c>
      <c r="Q209" s="178">
        <v>-3939.58</v>
      </c>
      <c r="R209" s="178">
        <v>-1485.7239999999999</v>
      </c>
      <c r="S209" s="181">
        <v>657088.14480799995</v>
      </c>
      <c r="V209" s="203">
        <f t="shared" si="30"/>
        <v>29.835925204244155</v>
      </c>
      <c r="W209" s="202">
        <f t="shared" si="31"/>
        <v>198.47373899999999</v>
      </c>
    </row>
    <row r="210" spans="1:23" ht="14.25">
      <c r="A210" s="204">
        <v>31</v>
      </c>
      <c r="B210" s="178">
        <v>86458.816252000004</v>
      </c>
      <c r="C210" s="178">
        <v>7074.1607000000004</v>
      </c>
      <c r="D210" s="178">
        <v>146140.83100000001</v>
      </c>
      <c r="E210" s="178">
        <v>10991.953</v>
      </c>
      <c r="F210" s="178">
        <v>0</v>
      </c>
      <c r="G210" s="178">
        <v>45436.017999999996</v>
      </c>
      <c r="H210" s="178">
        <v>205823.611</v>
      </c>
      <c r="I210" s="178">
        <v>62991.146000000001</v>
      </c>
      <c r="J210" s="178">
        <v>6922.3090000000002</v>
      </c>
      <c r="K210" s="178">
        <v>12729.376</v>
      </c>
      <c r="L210" s="178">
        <v>76742.403999999995</v>
      </c>
      <c r="M210" s="178">
        <v>2037.2935</v>
      </c>
      <c r="N210" s="178">
        <v>4978.0924999999997</v>
      </c>
      <c r="O210" s="181">
        <v>668326.01095200004</v>
      </c>
      <c r="P210" s="178">
        <v>-9104.0650000000005</v>
      </c>
      <c r="Q210" s="178">
        <v>-3939.6680000000001</v>
      </c>
      <c r="R210" s="178">
        <v>-14385.485000000001</v>
      </c>
      <c r="S210" s="181">
        <v>640896.79295200005</v>
      </c>
      <c r="V210" s="203">
        <f t="shared" si="30"/>
        <v>30.796887690606805</v>
      </c>
      <c r="W210" s="202">
        <f t="shared" si="31"/>
        <v>205.823611</v>
      </c>
    </row>
    <row r="211" spans="1:23">
      <c r="I211">
        <f>MAX(I180:I210)</f>
        <v>72246.592000000004</v>
      </c>
    </row>
    <row r="215" spans="1:23">
      <c r="A215" s="174" t="s">
        <v>31</v>
      </c>
      <c r="B215" s="338" t="s">
        <v>621</v>
      </c>
      <c r="C215" s="339"/>
      <c r="D215" s="339"/>
      <c r="E215" s="339"/>
      <c r="F215" s="339"/>
      <c r="G215" s="339"/>
      <c r="H215" s="339"/>
      <c r="I215" s="339"/>
      <c r="J215" s="339"/>
      <c r="K215" s="339"/>
      <c r="L215" s="339"/>
      <c r="M215" s="339"/>
      <c r="N215" s="339"/>
      <c r="O215" s="339"/>
      <c r="P215" s="339"/>
      <c r="Q215" s="339"/>
      <c r="R215" s="339"/>
      <c r="S215" s="339"/>
    </row>
    <row r="216" spans="1:23">
      <c r="A216" s="174" t="s">
        <v>105</v>
      </c>
      <c r="B216" s="330" t="s">
        <v>98</v>
      </c>
      <c r="C216" s="331"/>
      <c r="D216" s="331"/>
      <c r="E216" s="331"/>
      <c r="F216" s="331"/>
      <c r="G216" s="331"/>
      <c r="H216" s="331"/>
      <c r="I216" s="331"/>
      <c r="J216" s="331"/>
      <c r="K216" s="331"/>
      <c r="L216" s="331"/>
      <c r="M216" s="331"/>
      <c r="N216" s="331"/>
      <c r="O216" s="331"/>
      <c r="P216" s="331"/>
      <c r="Q216" s="331"/>
      <c r="R216" s="331"/>
      <c r="S216" s="331"/>
    </row>
    <row r="217" spans="1:23">
      <c r="A217" s="174" t="s">
        <v>106</v>
      </c>
      <c r="B217" s="332" t="s">
        <v>121</v>
      </c>
      <c r="C217" s="333"/>
      <c r="D217" s="333"/>
      <c r="E217" s="333"/>
      <c r="F217" s="333"/>
      <c r="G217" s="333"/>
      <c r="H217" s="333"/>
      <c r="I217" s="333"/>
      <c r="J217" s="333"/>
      <c r="K217" s="333"/>
      <c r="L217" s="333"/>
      <c r="M217" s="333"/>
      <c r="N217" s="333"/>
      <c r="O217" s="333"/>
      <c r="P217" s="333"/>
      <c r="Q217" s="333"/>
      <c r="R217" s="333"/>
      <c r="S217" s="333"/>
    </row>
    <row r="218" spans="1:23">
      <c r="A218" s="183" t="s">
        <v>107</v>
      </c>
      <c r="B218" s="312" t="s">
        <v>2</v>
      </c>
      <c r="C218" s="312" t="s">
        <v>81</v>
      </c>
      <c r="D218" s="312" t="s">
        <v>3</v>
      </c>
      <c r="E218" s="312" t="s">
        <v>4</v>
      </c>
      <c r="F218" s="312" t="s">
        <v>95</v>
      </c>
      <c r="G218" s="312" t="s">
        <v>11</v>
      </c>
      <c r="H218" s="312" t="s">
        <v>5</v>
      </c>
      <c r="I218" s="312" t="s">
        <v>6</v>
      </c>
      <c r="J218" s="312" t="s">
        <v>7</v>
      </c>
      <c r="K218" s="312" t="s">
        <v>8</v>
      </c>
      <c r="L218" s="312" t="s">
        <v>9</v>
      </c>
      <c r="M218" s="312" t="s">
        <v>69</v>
      </c>
      <c r="N218" s="312" t="s">
        <v>70</v>
      </c>
      <c r="O218" s="199" t="s">
        <v>10</v>
      </c>
      <c r="P218" s="312" t="s">
        <v>122</v>
      </c>
      <c r="Q218" s="312" t="s">
        <v>97</v>
      </c>
      <c r="R218" s="312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2.6305283699999999</v>
      </c>
      <c r="C220" s="178">
        <v>0.26577562999999998</v>
      </c>
      <c r="D220" s="178">
        <v>6.1021029999999996</v>
      </c>
      <c r="E220" s="178">
        <v>0.26771099999999998</v>
      </c>
      <c r="F220" s="178">
        <v>0</v>
      </c>
      <c r="G220" s="178">
        <v>0.89993000000000001</v>
      </c>
      <c r="H220" s="178">
        <v>13.858356000000001</v>
      </c>
      <c r="I220" s="178">
        <v>1.76E-4</v>
      </c>
      <c r="J220" s="178">
        <v>1.2132E-2</v>
      </c>
      <c r="K220" s="178">
        <v>0.43430999999999997</v>
      </c>
      <c r="L220" s="178">
        <v>2.5644930000000001</v>
      </c>
      <c r="M220" s="178">
        <v>8.0103999999999995E-2</v>
      </c>
      <c r="N220" s="178">
        <v>0.24639</v>
      </c>
      <c r="O220" s="181">
        <v>27.362009</v>
      </c>
      <c r="P220" s="178">
        <v>-0.80705800000000005</v>
      </c>
      <c r="Q220" s="178">
        <v>-0.12795799999999999</v>
      </c>
      <c r="R220" s="178">
        <v>-1.1416580000000001</v>
      </c>
      <c r="S220" s="181">
        <v>25.285335</v>
      </c>
      <c r="V220" s="203">
        <f t="shared" ref="V220:V243" si="32">IFERROR(H220/O220*100,"")</f>
        <v>50.648166952945594</v>
      </c>
    </row>
    <row r="221" spans="1:23" ht="14.25">
      <c r="A221" s="204">
        <v>2</v>
      </c>
      <c r="B221" s="178">
        <v>2.6231045599999998</v>
      </c>
      <c r="C221" s="178">
        <v>0.24317243999999999</v>
      </c>
      <c r="D221" s="178">
        <v>6.1036200000000003</v>
      </c>
      <c r="E221" s="178">
        <v>0.26849000000000001</v>
      </c>
      <c r="F221" s="178">
        <v>0</v>
      </c>
      <c r="G221" s="178">
        <v>1.149707</v>
      </c>
      <c r="H221" s="178">
        <v>13.464947</v>
      </c>
      <c r="I221" s="178">
        <v>2.02E-4</v>
      </c>
      <c r="J221" s="178">
        <v>6.9280000000000001E-3</v>
      </c>
      <c r="K221" s="178">
        <v>0.43864700000000001</v>
      </c>
      <c r="L221" s="178">
        <v>2.5229469999999998</v>
      </c>
      <c r="M221" s="178">
        <v>7.6963500000000004E-2</v>
      </c>
      <c r="N221" s="178">
        <v>0.23923050000000001</v>
      </c>
      <c r="O221" s="181">
        <v>27.137958999999999</v>
      </c>
      <c r="P221" s="178">
        <v>-1.5218469999999999</v>
      </c>
      <c r="Q221" s="178">
        <v>-0.10134799999999999</v>
      </c>
      <c r="R221" s="178">
        <v>-1.896469</v>
      </c>
      <c r="S221" s="181">
        <v>23.618295</v>
      </c>
      <c r="V221" s="203">
        <f t="shared" si="32"/>
        <v>49.616653190462856</v>
      </c>
    </row>
    <row r="222" spans="1:23" ht="14.25">
      <c r="A222" s="204">
        <v>3</v>
      </c>
      <c r="B222" s="178">
        <v>1.8502003</v>
      </c>
      <c r="C222" s="178">
        <v>0.3383697</v>
      </c>
      <c r="D222" s="178">
        <v>6.1002619999999999</v>
      </c>
      <c r="E222" s="178">
        <v>0.26221800000000001</v>
      </c>
      <c r="F222" s="178">
        <v>0</v>
      </c>
      <c r="G222" s="178">
        <v>1.076948</v>
      </c>
      <c r="H222" s="178">
        <v>13.609624999999999</v>
      </c>
      <c r="I222" s="178">
        <v>2.4499999999999999E-4</v>
      </c>
      <c r="J222" s="178">
        <v>6.8869999999999999E-3</v>
      </c>
      <c r="K222" s="178">
        <v>0.44520300000000002</v>
      </c>
      <c r="L222" s="178">
        <v>2.4890569999999999</v>
      </c>
      <c r="M222" s="178">
        <v>7.2821999999999998E-2</v>
      </c>
      <c r="N222" s="178">
        <v>0.235873</v>
      </c>
      <c r="O222" s="181">
        <v>26.48771</v>
      </c>
      <c r="P222" s="178">
        <v>-2.1807099999999999</v>
      </c>
      <c r="Q222" s="178">
        <v>-0.10177899999999999</v>
      </c>
      <c r="R222" s="178">
        <v>-1.7790490000000001</v>
      </c>
      <c r="S222" s="181">
        <v>22.426172000000001</v>
      </c>
      <c r="V222" s="203">
        <f t="shared" si="32"/>
        <v>51.380904578009954</v>
      </c>
    </row>
    <row r="223" spans="1:23" ht="14.25">
      <c r="A223" s="204">
        <v>4</v>
      </c>
      <c r="B223" s="178">
        <v>1.6278732899999999</v>
      </c>
      <c r="C223" s="178">
        <v>0.47329740999999997</v>
      </c>
      <c r="D223" s="178">
        <v>6.1027469999999999</v>
      </c>
      <c r="E223" s="178">
        <v>0.26195299999999999</v>
      </c>
      <c r="F223" s="178">
        <v>0</v>
      </c>
      <c r="G223" s="178">
        <v>1.0121709999999999</v>
      </c>
      <c r="H223" s="178">
        <v>13.812766</v>
      </c>
      <c r="I223" s="178">
        <v>2.9700000000000001E-4</v>
      </c>
      <c r="J223" s="178">
        <v>5.5500000000000002E-3</v>
      </c>
      <c r="K223" s="178">
        <v>0.44330700000000001</v>
      </c>
      <c r="L223" s="178">
        <v>2.4861460000000002</v>
      </c>
      <c r="M223" s="178">
        <v>7.28245E-2</v>
      </c>
      <c r="N223" s="178">
        <v>0.23556250000000001</v>
      </c>
      <c r="O223" s="181">
        <v>26.5344947</v>
      </c>
      <c r="P223" s="178">
        <v>-2.8369970000000002</v>
      </c>
      <c r="Q223" s="178">
        <v>-0.101822</v>
      </c>
      <c r="R223" s="178">
        <v>-1.750543</v>
      </c>
      <c r="S223" s="181">
        <v>21.845132700000001</v>
      </c>
      <c r="V223" s="203">
        <f t="shared" si="32"/>
        <v>52.055884825272372</v>
      </c>
    </row>
    <row r="224" spans="1:23" ht="14.25">
      <c r="A224" s="204">
        <v>5</v>
      </c>
      <c r="B224" s="178">
        <v>1.3069332499999999</v>
      </c>
      <c r="C224" s="178">
        <v>0.46820688999999999</v>
      </c>
      <c r="D224" s="178">
        <v>6.1017669999999997</v>
      </c>
      <c r="E224" s="178">
        <v>0.262044</v>
      </c>
      <c r="F224" s="178">
        <v>0</v>
      </c>
      <c r="G224" s="178">
        <v>1.0085710000000001</v>
      </c>
      <c r="H224" s="178">
        <v>14.129892</v>
      </c>
      <c r="I224" s="178">
        <v>3.6299999999999999E-4</v>
      </c>
      <c r="J224" s="178">
        <v>0</v>
      </c>
      <c r="K224" s="178">
        <v>0.44545099999999999</v>
      </c>
      <c r="L224" s="178">
        <v>2.4761009999999999</v>
      </c>
      <c r="M224" s="178">
        <v>7.3440000000000005E-2</v>
      </c>
      <c r="N224" s="178">
        <v>0.23611499999999999</v>
      </c>
      <c r="O224" s="181">
        <v>26.508884139999999</v>
      </c>
      <c r="P224" s="178">
        <v>-3.1669149999999999</v>
      </c>
      <c r="Q224" s="178">
        <v>-0.10177899999999999</v>
      </c>
      <c r="R224" s="178">
        <v>-1.648164</v>
      </c>
      <c r="S224" s="181">
        <v>21.592026140000002</v>
      </c>
      <c r="V224" s="203">
        <f t="shared" si="32"/>
        <v>53.302477484063573</v>
      </c>
    </row>
    <row r="225" spans="1:22" ht="14.25">
      <c r="A225" s="204">
        <v>6</v>
      </c>
      <c r="B225" s="178">
        <v>1.5043761099999999</v>
      </c>
      <c r="C225" s="178">
        <v>0.51371292000000002</v>
      </c>
      <c r="D225" s="178">
        <v>6.1009359999999999</v>
      </c>
      <c r="E225" s="178">
        <v>0.26156499999999999</v>
      </c>
      <c r="F225" s="178">
        <v>0</v>
      </c>
      <c r="G225" s="178">
        <v>1.2496959999999999</v>
      </c>
      <c r="H225" s="178">
        <v>14.258202000000001</v>
      </c>
      <c r="I225" s="178">
        <v>4.95E-4</v>
      </c>
      <c r="J225" s="178">
        <v>0</v>
      </c>
      <c r="K225" s="178">
        <v>0.44895600000000002</v>
      </c>
      <c r="L225" s="178">
        <v>2.4913970000000001</v>
      </c>
      <c r="M225" s="178">
        <v>7.4872999999999995E-2</v>
      </c>
      <c r="N225" s="178">
        <v>0.23761699999999999</v>
      </c>
      <c r="O225" s="181">
        <v>27.141826030000001</v>
      </c>
      <c r="P225" s="178">
        <v>-3.2205750000000002</v>
      </c>
      <c r="Q225" s="178">
        <v>-0.101823</v>
      </c>
      <c r="R225" s="178">
        <v>-2.0298769999999999</v>
      </c>
      <c r="S225" s="181">
        <v>21.789551029999998</v>
      </c>
      <c r="V225" s="203">
        <f t="shared" si="32"/>
        <v>52.532213507817552</v>
      </c>
    </row>
    <row r="226" spans="1:22" ht="14.25">
      <c r="A226" s="204">
        <v>7</v>
      </c>
      <c r="B226" s="178">
        <v>1.5205006400000001</v>
      </c>
      <c r="C226" s="178">
        <v>0.48937926999999998</v>
      </c>
      <c r="D226" s="178">
        <v>6.1029540000000004</v>
      </c>
      <c r="E226" s="178">
        <v>0.26166499999999998</v>
      </c>
      <c r="F226" s="178">
        <v>0</v>
      </c>
      <c r="G226" s="178">
        <v>1.1435029999999999</v>
      </c>
      <c r="H226" s="178">
        <v>14.78729</v>
      </c>
      <c r="I226" s="178">
        <v>1.279E-3</v>
      </c>
      <c r="J226" s="178">
        <v>0</v>
      </c>
      <c r="K226" s="178">
        <v>0.44264700000000001</v>
      </c>
      <c r="L226" s="178">
        <v>2.491606</v>
      </c>
      <c r="M226" s="178">
        <v>7.4046000000000001E-2</v>
      </c>
      <c r="N226" s="178">
        <v>0.234851</v>
      </c>
      <c r="O226" s="181">
        <v>27.549720910000001</v>
      </c>
      <c r="P226" s="178">
        <v>-3.097318</v>
      </c>
      <c r="Q226" s="178">
        <v>-0.102557</v>
      </c>
      <c r="R226" s="178">
        <v>-1.926285</v>
      </c>
      <c r="S226" s="181">
        <v>22.423560909999999</v>
      </c>
      <c r="V226" s="203">
        <f t="shared" si="32"/>
        <v>53.674917609174436</v>
      </c>
    </row>
    <row r="227" spans="1:22" ht="14.25">
      <c r="A227" s="204">
        <v>8</v>
      </c>
      <c r="B227" s="178">
        <v>1.4602749900000001</v>
      </c>
      <c r="C227" s="178">
        <v>0.49205547999999999</v>
      </c>
      <c r="D227" s="178">
        <v>6.1023230000000002</v>
      </c>
      <c r="E227" s="178">
        <v>0.26170300000000002</v>
      </c>
      <c r="F227" s="178">
        <v>0</v>
      </c>
      <c r="G227" s="178">
        <v>1.0208090000000001</v>
      </c>
      <c r="H227" s="178">
        <v>15.127209000000001</v>
      </c>
      <c r="I227" s="178">
        <v>0.205902</v>
      </c>
      <c r="J227" s="178">
        <v>1.9999999999999999E-6</v>
      </c>
      <c r="K227" s="178">
        <v>0.43626500000000001</v>
      </c>
      <c r="L227" s="178">
        <v>2.492388</v>
      </c>
      <c r="M227" s="178">
        <v>7.5013999999999997E-2</v>
      </c>
      <c r="N227" s="178">
        <v>0.23289399999999999</v>
      </c>
      <c r="O227" s="181">
        <v>27.906839470000001</v>
      </c>
      <c r="P227" s="178">
        <v>-3.06575</v>
      </c>
      <c r="Q227" s="178">
        <v>-0.128217</v>
      </c>
      <c r="R227" s="178">
        <v>-1.6512070000000001</v>
      </c>
      <c r="S227" s="181">
        <v>23.061665470000001</v>
      </c>
      <c r="V227" s="203">
        <f t="shared" si="32"/>
        <v>54.206098889348716</v>
      </c>
    </row>
    <row r="228" spans="1:22" ht="14.25">
      <c r="A228" s="204">
        <v>9</v>
      </c>
      <c r="B228" s="178">
        <v>1.9314335499999999</v>
      </c>
      <c r="C228" s="178">
        <v>0.59597065999999999</v>
      </c>
      <c r="D228" s="178">
        <v>6.1025510000000001</v>
      </c>
      <c r="E228" s="178">
        <v>0.26169599999999998</v>
      </c>
      <c r="F228" s="178">
        <v>0</v>
      </c>
      <c r="G228" s="178">
        <v>1.122997</v>
      </c>
      <c r="H228" s="178">
        <v>15.052429999999999</v>
      </c>
      <c r="I228" s="178">
        <v>2.4467120000000002</v>
      </c>
      <c r="J228" s="178">
        <v>4.1390000000000003E-3</v>
      </c>
      <c r="K228" s="178">
        <v>0.43880200000000003</v>
      </c>
      <c r="L228" s="178">
        <v>2.4841199999999999</v>
      </c>
      <c r="M228" s="178">
        <v>7.4967000000000006E-2</v>
      </c>
      <c r="N228" s="178">
        <v>0.23533000000000001</v>
      </c>
      <c r="O228" s="181">
        <v>30.75114821</v>
      </c>
      <c r="P228" s="178">
        <v>-2.7867579999999998</v>
      </c>
      <c r="Q228" s="178">
        <v>-0.153749</v>
      </c>
      <c r="R228" s="178">
        <v>-2.7451340000000002</v>
      </c>
      <c r="S228" s="181">
        <v>25.06550721</v>
      </c>
      <c r="V228" s="203">
        <f t="shared" si="32"/>
        <v>48.949164100171984</v>
      </c>
    </row>
    <row r="229" spans="1:22" ht="14.25">
      <c r="A229" s="204">
        <v>10</v>
      </c>
      <c r="B229" s="178">
        <v>1.67696304</v>
      </c>
      <c r="C229" s="178">
        <v>0.34819001999999999</v>
      </c>
      <c r="D229" s="178">
        <v>6.1024200000000004</v>
      </c>
      <c r="E229" s="178">
        <v>0.26238</v>
      </c>
      <c r="F229" s="178">
        <v>0</v>
      </c>
      <c r="G229" s="178">
        <v>0.69954099999999997</v>
      </c>
      <c r="H229" s="178">
        <v>15.437105000000001</v>
      </c>
      <c r="I229" s="178">
        <v>5.1903329999999999</v>
      </c>
      <c r="J229" s="178">
        <v>0.39571299999999998</v>
      </c>
      <c r="K229" s="178">
        <v>0.44615899999999997</v>
      </c>
      <c r="L229" s="178">
        <v>2.4687160000000001</v>
      </c>
      <c r="M229" s="178">
        <v>7.4486999999999998E-2</v>
      </c>
      <c r="N229" s="178">
        <v>0.23802200000000001</v>
      </c>
      <c r="O229" s="181">
        <v>33.340029059999999</v>
      </c>
      <c r="P229" s="178">
        <v>-2.5402110000000002</v>
      </c>
      <c r="Q229" s="178">
        <v>-0.203126</v>
      </c>
      <c r="R229" s="178">
        <v>-2.9911699999999999</v>
      </c>
      <c r="S229" s="181">
        <v>27.605522059999998</v>
      </c>
      <c r="V229" s="203">
        <f t="shared" si="32"/>
        <v>46.30201423105779</v>
      </c>
    </row>
    <row r="230" spans="1:22" ht="14.25">
      <c r="A230" s="204">
        <v>11</v>
      </c>
      <c r="B230" s="178">
        <v>1.39600374</v>
      </c>
      <c r="C230" s="178">
        <v>0.27432055999999999</v>
      </c>
      <c r="D230" s="178">
        <v>6.10412</v>
      </c>
      <c r="E230" s="178">
        <v>0.27074999999999999</v>
      </c>
      <c r="F230" s="178">
        <v>0</v>
      </c>
      <c r="G230" s="178">
        <v>0.61966600000000005</v>
      </c>
      <c r="H230" s="178">
        <v>15.920645</v>
      </c>
      <c r="I230" s="178">
        <v>6.6991379999999996</v>
      </c>
      <c r="J230" s="178">
        <v>1.3371599999999999</v>
      </c>
      <c r="K230" s="178">
        <v>0.44956600000000002</v>
      </c>
      <c r="L230" s="178">
        <v>2.36592</v>
      </c>
      <c r="M230" s="178">
        <v>7.4097499999999997E-2</v>
      </c>
      <c r="N230" s="178">
        <v>0.23631450000000001</v>
      </c>
      <c r="O230" s="181">
        <v>35.747701300000003</v>
      </c>
      <c r="P230" s="178">
        <v>-2.9415149999999999</v>
      </c>
      <c r="Q230" s="178">
        <v>-0.20403399999999999</v>
      </c>
      <c r="R230" s="178">
        <v>-3.3477890000000001</v>
      </c>
      <c r="S230" s="181">
        <v>29.254363300000001</v>
      </c>
      <c r="V230" s="203">
        <f t="shared" si="32"/>
        <v>44.536136369697147</v>
      </c>
    </row>
    <row r="231" spans="1:22" ht="14.25">
      <c r="A231" s="204">
        <v>12</v>
      </c>
      <c r="B231" s="178">
        <v>1.40698335</v>
      </c>
      <c r="C231" s="178">
        <v>0.40777594</v>
      </c>
      <c r="D231" s="178">
        <v>6.1049730000000002</v>
      </c>
      <c r="E231" s="178">
        <v>0.28912100000000002</v>
      </c>
      <c r="F231" s="178">
        <v>0</v>
      </c>
      <c r="G231" s="178">
        <v>0.72979400000000005</v>
      </c>
      <c r="H231" s="178">
        <v>16.380573999999999</v>
      </c>
      <c r="I231" s="178">
        <v>7.2630319999999999</v>
      </c>
      <c r="J231" s="178">
        <v>1.440089</v>
      </c>
      <c r="K231" s="178">
        <v>0.442911</v>
      </c>
      <c r="L231" s="178">
        <v>2.34063</v>
      </c>
      <c r="M231" s="178">
        <v>7.3528499999999997E-2</v>
      </c>
      <c r="N231" s="178">
        <v>0.2413525</v>
      </c>
      <c r="O231" s="181">
        <v>37.120764289999997</v>
      </c>
      <c r="P231" s="178">
        <v>-3.2210200000000002</v>
      </c>
      <c r="Q231" s="178">
        <v>-0.20403399999999999</v>
      </c>
      <c r="R231" s="178">
        <v>-4.0891789999999997</v>
      </c>
      <c r="S231" s="181">
        <v>29.60653129</v>
      </c>
      <c r="V231" s="203">
        <f t="shared" si="32"/>
        <v>44.127792930203164</v>
      </c>
    </row>
    <row r="232" spans="1:22" ht="14.25">
      <c r="A232" s="204">
        <v>13</v>
      </c>
      <c r="B232" s="178">
        <v>1.3986958599999999</v>
      </c>
      <c r="C232" s="178">
        <v>0.55828500999999997</v>
      </c>
      <c r="D232" s="178">
        <v>6.1059159999999997</v>
      </c>
      <c r="E232" s="178">
        <v>0.32007400000000003</v>
      </c>
      <c r="F232" s="178">
        <v>0</v>
      </c>
      <c r="G232" s="178">
        <v>0.96245099999999995</v>
      </c>
      <c r="H232" s="178">
        <v>16.461587999999999</v>
      </c>
      <c r="I232" s="178">
        <v>7.205559</v>
      </c>
      <c r="J232" s="178">
        <v>1.3766400000000001</v>
      </c>
      <c r="K232" s="178">
        <v>0.44290499999999999</v>
      </c>
      <c r="L232" s="178">
        <v>2.332335</v>
      </c>
      <c r="M232" s="178">
        <v>7.4926000000000006E-2</v>
      </c>
      <c r="N232" s="178">
        <v>0.24138200000000001</v>
      </c>
      <c r="O232" s="181">
        <v>37.48075687</v>
      </c>
      <c r="P232" s="178">
        <v>-3.467374</v>
      </c>
      <c r="Q232" s="178">
        <v>-0.20403299999999999</v>
      </c>
      <c r="R232" s="178">
        <v>-4.5310509999999997</v>
      </c>
      <c r="S232" s="181">
        <v>29.27829887</v>
      </c>
      <c r="V232" s="203">
        <f t="shared" si="32"/>
        <v>43.920105608048779</v>
      </c>
    </row>
    <row r="233" spans="1:22" ht="14.25">
      <c r="A233" s="204">
        <v>14</v>
      </c>
      <c r="B233" s="178">
        <v>1.60743864</v>
      </c>
      <c r="C233" s="178">
        <v>0.63141630000000004</v>
      </c>
      <c r="D233" s="178">
        <v>6.1068300000000004</v>
      </c>
      <c r="E233" s="178">
        <v>0.33408599999999999</v>
      </c>
      <c r="F233" s="178">
        <v>0</v>
      </c>
      <c r="G233" s="178">
        <v>1.0016039999999999</v>
      </c>
      <c r="H233" s="178">
        <v>16.287668</v>
      </c>
      <c r="I233" s="178">
        <v>7.2458450000000001</v>
      </c>
      <c r="J233" s="178">
        <v>1.3565400000000001</v>
      </c>
      <c r="K233" s="178">
        <v>0.45087899999999997</v>
      </c>
      <c r="L233" s="178">
        <v>2.3238460000000001</v>
      </c>
      <c r="M233" s="178">
        <v>7.5156500000000001E-2</v>
      </c>
      <c r="N233" s="178">
        <v>0.23940149999999999</v>
      </c>
      <c r="O233" s="181">
        <v>37.660710940000001</v>
      </c>
      <c r="P233" s="178">
        <v>-3.3591639999999998</v>
      </c>
      <c r="Q233" s="178">
        <v>-0.20407700000000001</v>
      </c>
      <c r="R233" s="178">
        <v>-4.6338800000000004</v>
      </c>
      <c r="S233" s="181">
        <v>29.463589939999999</v>
      </c>
      <c r="V233" s="203">
        <f t="shared" si="32"/>
        <v>43.248434757243594</v>
      </c>
    </row>
    <row r="234" spans="1:22" ht="14.25">
      <c r="A234" s="204">
        <v>15</v>
      </c>
      <c r="B234" s="178">
        <v>1.5798546600000001</v>
      </c>
      <c r="C234" s="178">
        <v>0.54691962000000005</v>
      </c>
      <c r="D234" s="178">
        <v>6.108136</v>
      </c>
      <c r="E234" s="178">
        <v>0.33633600000000002</v>
      </c>
      <c r="F234" s="178">
        <v>0</v>
      </c>
      <c r="G234" s="178">
        <v>1.0764689999999999</v>
      </c>
      <c r="H234" s="178">
        <v>16.003008000000001</v>
      </c>
      <c r="I234" s="178">
        <v>6.9834569999999996</v>
      </c>
      <c r="J234" s="178">
        <v>1.2963750000000001</v>
      </c>
      <c r="K234" s="178">
        <v>0.45387899999999998</v>
      </c>
      <c r="L234" s="178">
        <v>2.3227790000000001</v>
      </c>
      <c r="M234" s="178">
        <v>7.3954000000000006E-2</v>
      </c>
      <c r="N234" s="178">
        <v>0.23819299999999999</v>
      </c>
      <c r="O234" s="181">
        <v>37.019360280000001</v>
      </c>
      <c r="P234" s="178">
        <v>-3.1115620000000002</v>
      </c>
      <c r="Q234" s="178">
        <v>-0.20334199999999999</v>
      </c>
      <c r="R234" s="178">
        <v>-4.7096609999999997</v>
      </c>
      <c r="S234" s="181">
        <v>28.994795280000002</v>
      </c>
      <c r="V234" s="203">
        <f t="shared" si="32"/>
        <v>43.228753492657603</v>
      </c>
    </row>
    <row r="235" spans="1:22" ht="14.25">
      <c r="A235" s="204">
        <v>16</v>
      </c>
      <c r="B235" s="178">
        <v>1.6730977</v>
      </c>
      <c r="C235" s="178">
        <v>0.42613613</v>
      </c>
      <c r="D235" s="178">
        <v>6.1069599999999999</v>
      </c>
      <c r="E235" s="178">
        <v>0.33880500000000002</v>
      </c>
      <c r="F235" s="178">
        <v>0</v>
      </c>
      <c r="G235" s="178">
        <v>0.72964399999999996</v>
      </c>
      <c r="H235" s="178">
        <v>15.639488</v>
      </c>
      <c r="I235" s="178">
        <v>6.7156169999999999</v>
      </c>
      <c r="J235" s="178">
        <v>1.2556050000000001</v>
      </c>
      <c r="K235" s="178">
        <v>0.444498</v>
      </c>
      <c r="L235" s="178">
        <v>2.3081559999999999</v>
      </c>
      <c r="M235" s="178">
        <v>7.4931499999999998E-2</v>
      </c>
      <c r="N235" s="178">
        <v>0.23698050000000001</v>
      </c>
      <c r="O235" s="181">
        <v>35.949918830000001</v>
      </c>
      <c r="P235" s="178">
        <v>-2.5707559999999998</v>
      </c>
      <c r="Q235" s="178">
        <v>-0.17910799999999999</v>
      </c>
      <c r="R235" s="178">
        <v>-5.7709460000000004</v>
      </c>
      <c r="S235" s="181">
        <v>27.429108830000001</v>
      </c>
      <c r="V235" s="203">
        <f t="shared" si="32"/>
        <v>43.503541896592367</v>
      </c>
    </row>
    <row r="236" spans="1:22" ht="14.25">
      <c r="A236" s="204">
        <v>17</v>
      </c>
      <c r="B236" s="178">
        <v>1.32456738</v>
      </c>
      <c r="C236" s="178">
        <v>0.46797361999999998</v>
      </c>
      <c r="D236" s="178">
        <v>6.1071549999999997</v>
      </c>
      <c r="E236" s="178">
        <v>0.35088599999999998</v>
      </c>
      <c r="F236" s="178">
        <v>0</v>
      </c>
      <c r="G236" s="178">
        <v>0.60784700000000003</v>
      </c>
      <c r="H236" s="178">
        <v>15.800839</v>
      </c>
      <c r="I236" s="178">
        <v>5.8256810000000003</v>
      </c>
      <c r="J236" s="178">
        <v>1.3666849999999999</v>
      </c>
      <c r="K236" s="178">
        <v>0.44524200000000003</v>
      </c>
      <c r="L236" s="178">
        <v>2.316004</v>
      </c>
      <c r="M236" s="178">
        <v>7.8904000000000002E-2</v>
      </c>
      <c r="N236" s="178">
        <v>0.24302000000000001</v>
      </c>
      <c r="O236" s="181">
        <v>34.934804</v>
      </c>
      <c r="P236" s="178">
        <v>-2.714642</v>
      </c>
      <c r="Q236" s="178">
        <v>-0.17893400000000001</v>
      </c>
      <c r="R236" s="178">
        <v>-5.4226029999999996</v>
      </c>
      <c r="S236" s="181">
        <v>26.618625000000002</v>
      </c>
      <c r="V236" s="203">
        <f t="shared" si="32"/>
        <v>45.229505223501469</v>
      </c>
    </row>
    <row r="237" spans="1:22" ht="14.25">
      <c r="A237" s="204">
        <v>18</v>
      </c>
      <c r="B237" s="178">
        <v>1.7399300799999999</v>
      </c>
      <c r="C237" s="178">
        <v>0.32413291999999999</v>
      </c>
      <c r="D237" s="178">
        <v>6.1064449999999999</v>
      </c>
      <c r="E237" s="178">
        <v>0.32603700000000002</v>
      </c>
      <c r="F237" s="178">
        <v>0</v>
      </c>
      <c r="G237" s="178">
        <v>0.87939900000000004</v>
      </c>
      <c r="H237" s="178">
        <v>15.497664</v>
      </c>
      <c r="I237" s="178">
        <v>4.3121970000000003</v>
      </c>
      <c r="J237" s="178">
        <v>1.3853470000000001</v>
      </c>
      <c r="K237" s="178">
        <v>0.44851099999999999</v>
      </c>
      <c r="L237" s="178">
        <v>2.3997169999999999</v>
      </c>
      <c r="M237" s="178">
        <v>8.2214999999999996E-2</v>
      </c>
      <c r="N237" s="178">
        <v>0.24857299999999999</v>
      </c>
      <c r="O237" s="181">
        <v>33.750168000000002</v>
      </c>
      <c r="P237" s="178">
        <v>-2.283801</v>
      </c>
      <c r="Q237" s="178">
        <v>-0.17962600000000001</v>
      </c>
      <c r="R237" s="178">
        <v>-5.0374040000000004</v>
      </c>
      <c r="S237" s="181">
        <v>26.249337000000001</v>
      </c>
      <c r="V237" s="203">
        <f t="shared" si="32"/>
        <v>45.91877587098233</v>
      </c>
    </row>
    <row r="238" spans="1:22" ht="14.25">
      <c r="A238" s="204">
        <v>19</v>
      </c>
      <c r="B238" s="178">
        <v>2.0527054800000002</v>
      </c>
      <c r="C238" s="178">
        <v>0.17417552</v>
      </c>
      <c r="D238" s="178">
        <v>6.1064360000000004</v>
      </c>
      <c r="E238" s="178">
        <v>0.319021</v>
      </c>
      <c r="F238" s="178">
        <v>0</v>
      </c>
      <c r="G238" s="178">
        <v>0.94760299999999997</v>
      </c>
      <c r="H238" s="178">
        <v>15.000916999999999</v>
      </c>
      <c r="I238" s="178">
        <v>1.767315</v>
      </c>
      <c r="J238" s="178">
        <v>1.202674</v>
      </c>
      <c r="K238" s="178">
        <v>0.452517</v>
      </c>
      <c r="L238" s="178">
        <v>2.4677899999999999</v>
      </c>
      <c r="M238" s="178">
        <v>8.5446999999999995E-2</v>
      </c>
      <c r="N238" s="178">
        <v>0.25141999999999998</v>
      </c>
      <c r="O238" s="181">
        <v>30.828021</v>
      </c>
      <c r="P238" s="178">
        <v>-0.99870999999999999</v>
      </c>
      <c r="Q238" s="178">
        <v>-0.20502699999999999</v>
      </c>
      <c r="R238" s="178">
        <v>-3.3085079999999998</v>
      </c>
      <c r="S238" s="181">
        <v>26.315776</v>
      </c>
      <c r="V238" s="203">
        <f t="shared" si="32"/>
        <v>48.660006427269522</v>
      </c>
    </row>
    <row r="239" spans="1:22" ht="14.25">
      <c r="A239" s="204">
        <v>20</v>
      </c>
      <c r="B239" s="178">
        <v>3.3129092600000001</v>
      </c>
      <c r="C239" s="178">
        <v>0.74575336999999997</v>
      </c>
      <c r="D239" s="178">
        <v>6.1027009999999997</v>
      </c>
      <c r="E239" s="178">
        <v>0.31080600000000003</v>
      </c>
      <c r="F239" s="178">
        <v>0</v>
      </c>
      <c r="G239" s="178">
        <v>1.0438810000000001</v>
      </c>
      <c r="H239" s="178">
        <v>14.483587</v>
      </c>
      <c r="I239" s="178">
        <v>8.4498000000000004E-2</v>
      </c>
      <c r="J239" s="178">
        <v>0.68047100000000005</v>
      </c>
      <c r="K239" s="178">
        <v>0.46757599999999999</v>
      </c>
      <c r="L239" s="178">
        <v>2.5179779999999998</v>
      </c>
      <c r="M239" s="178">
        <v>8.6077000000000001E-2</v>
      </c>
      <c r="N239" s="178">
        <v>0.25065199999999999</v>
      </c>
      <c r="O239" s="181">
        <v>30.086889630000002</v>
      </c>
      <c r="P239" s="178">
        <v>-5.5799999999999999E-3</v>
      </c>
      <c r="Q239" s="178">
        <v>-0.26468599999999998</v>
      </c>
      <c r="R239" s="178">
        <v>-1.410528</v>
      </c>
      <c r="S239" s="181">
        <v>28.406095629999999</v>
      </c>
      <c r="V239" s="203">
        <f t="shared" si="32"/>
        <v>48.139196766814472</v>
      </c>
    </row>
    <row r="240" spans="1:22" ht="14.25">
      <c r="A240" s="204">
        <v>21</v>
      </c>
      <c r="B240" s="178">
        <v>4.0046021999999999</v>
      </c>
      <c r="C240" s="178">
        <v>1.7722498</v>
      </c>
      <c r="D240" s="178">
        <v>6.1020409999999998</v>
      </c>
      <c r="E240" s="178">
        <v>0.31680900000000001</v>
      </c>
      <c r="F240" s="178">
        <v>0</v>
      </c>
      <c r="G240" s="178">
        <v>1.2415970000000001</v>
      </c>
      <c r="H240" s="178">
        <v>14.335284</v>
      </c>
      <c r="I240" s="178">
        <v>2.52E-4</v>
      </c>
      <c r="J240" s="178">
        <v>0.445104</v>
      </c>
      <c r="K240" s="178">
        <v>0.47144799999999998</v>
      </c>
      <c r="L240" s="178">
        <v>2.5686460000000002</v>
      </c>
      <c r="M240" s="178">
        <v>8.7323999999999999E-2</v>
      </c>
      <c r="N240" s="178">
        <v>0.25639800000000001</v>
      </c>
      <c r="O240" s="181">
        <v>31.601755000000001</v>
      </c>
      <c r="P240" s="178">
        <v>-2.0560000000000001E-3</v>
      </c>
      <c r="Q240" s="178">
        <v>-0.26663100000000001</v>
      </c>
      <c r="R240" s="178">
        <v>-0.82774400000000004</v>
      </c>
      <c r="S240" s="181">
        <v>30.505324000000002</v>
      </c>
      <c r="V240" s="203">
        <f t="shared" si="32"/>
        <v>45.362303454349288</v>
      </c>
    </row>
    <row r="241" spans="1:22" ht="14.25">
      <c r="A241" s="204">
        <v>22</v>
      </c>
      <c r="B241" s="178">
        <v>4.1525639999999999</v>
      </c>
      <c r="C241" s="178">
        <v>2.0753110000000001</v>
      </c>
      <c r="D241" s="178">
        <v>6.1021020000000004</v>
      </c>
      <c r="E241" s="178">
        <v>0.304587</v>
      </c>
      <c r="F241" s="178">
        <v>0</v>
      </c>
      <c r="G241" s="178">
        <v>1.2769140000000001</v>
      </c>
      <c r="H241" s="178">
        <v>14.061743999999999</v>
      </c>
      <c r="I241" s="178">
        <v>2.2499999999999999E-4</v>
      </c>
      <c r="J241" s="178">
        <v>0.43066500000000002</v>
      </c>
      <c r="K241" s="178">
        <v>0.466922</v>
      </c>
      <c r="L241" s="178">
        <v>2.5788920000000002</v>
      </c>
      <c r="M241" s="178">
        <v>8.6368500000000001E-2</v>
      </c>
      <c r="N241" s="178">
        <v>0.2537565</v>
      </c>
      <c r="O241" s="181">
        <v>31.790050999999998</v>
      </c>
      <c r="P241" s="178">
        <v>-2.0939999999999999E-3</v>
      </c>
      <c r="Q241" s="178">
        <v>-0.26541999999999999</v>
      </c>
      <c r="R241" s="178">
        <v>-0.75318799999999997</v>
      </c>
      <c r="S241" s="181">
        <v>30.769348999999998</v>
      </c>
      <c r="V241" s="203">
        <f t="shared" si="32"/>
        <v>44.23315961336457</v>
      </c>
    </row>
    <row r="242" spans="1:22" ht="14.25">
      <c r="A242" s="204">
        <v>23</v>
      </c>
      <c r="B242" s="178">
        <v>3.6698818000000002</v>
      </c>
      <c r="C242" s="178">
        <v>1.1974381999999999</v>
      </c>
      <c r="D242" s="178">
        <v>6.1026259999999999</v>
      </c>
      <c r="E242" s="178">
        <v>0.26246700000000001</v>
      </c>
      <c r="F242" s="178">
        <v>0</v>
      </c>
      <c r="G242" s="178">
        <v>1.2273590000000001</v>
      </c>
      <c r="H242" s="178">
        <v>13.662124</v>
      </c>
      <c r="I242" s="178">
        <v>1.6799999999999999E-4</v>
      </c>
      <c r="J242" s="178">
        <v>0.407891</v>
      </c>
      <c r="K242" s="178">
        <v>0.45046000000000003</v>
      </c>
      <c r="L242" s="178">
        <v>2.543479</v>
      </c>
      <c r="M242" s="178">
        <v>8.6441500000000004E-2</v>
      </c>
      <c r="N242" s="178">
        <v>0.25034849999999997</v>
      </c>
      <c r="O242" s="181">
        <v>29.860683999999999</v>
      </c>
      <c r="P242" s="178">
        <v>-2.1679999999999998E-3</v>
      </c>
      <c r="Q242" s="178">
        <v>-0.20533000000000001</v>
      </c>
      <c r="R242" s="178">
        <v>-0.50531700000000002</v>
      </c>
      <c r="S242" s="181">
        <v>29.147869</v>
      </c>
      <c r="V242" s="203">
        <f t="shared" si="32"/>
        <v>45.752883624501031</v>
      </c>
    </row>
    <row r="243" spans="1:22" ht="14.25">
      <c r="A243" s="204">
        <v>24</v>
      </c>
      <c r="B243" s="178">
        <v>3.2440921999999999</v>
      </c>
      <c r="C243" s="178">
        <v>0.62233380000000005</v>
      </c>
      <c r="D243" s="178">
        <v>6.1025999999999998</v>
      </c>
      <c r="E243" s="178">
        <v>0.25537399999999999</v>
      </c>
      <c r="F243" s="178">
        <v>0</v>
      </c>
      <c r="G243" s="178">
        <v>1.2987139999999999</v>
      </c>
      <c r="H243" s="178">
        <v>13.404448</v>
      </c>
      <c r="I243" s="178">
        <v>1.9900000000000001E-4</v>
      </c>
      <c r="J243" s="178">
        <v>0.330119</v>
      </c>
      <c r="K243" s="178">
        <v>0.43966899999999998</v>
      </c>
      <c r="L243" s="178">
        <v>2.5279759999999998</v>
      </c>
      <c r="M243" s="178">
        <v>8.5196499999999994E-2</v>
      </c>
      <c r="N243" s="178">
        <v>0.2463485</v>
      </c>
      <c r="O243" s="181">
        <v>28.55707</v>
      </c>
      <c r="P243" s="178">
        <v>-2.1900000000000001E-3</v>
      </c>
      <c r="Q243" s="178">
        <v>-0.17793999999999999</v>
      </c>
      <c r="R243" s="178">
        <v>-1.64862</v>
      </c>
      <c r="S243" s="181">
        <v>26.72832</v>
      </c>
      <c r="V243" s="203">
        <f t="shared" si="32"/>
        <v>46.939157273487794</v>
      </c>
    </row>
    <row r="244" spans="1:22" ht="14.25">
      <c r="V244" s="203" t="str">
        <f t="shared" ref="V244:V246" si="33">IFERROR(G244/N244*100,"")</f>
        <v/>
      </c>
    </row>
    <row r="245" spans="1:22" ht="14.25">
      <c r="V245" s="203" t="str">
        <f t="shared" si="33"/>
        <v/>
      </c>
    </row>
    <row r="246" spans="1:22" ht="14.25">
      <c r="V246" s="203" t="str">
        <f t="shared" si="33"/>
        <v/>
      </c>
    </row>
    <row r="248" spans="1:22">
      <c r="A248" s="271"/>
      <c r="B248" s="271" t="s">
        <v>30</v>
      </c>
      <c r="C248" s="272" t="s">
        <v>602</v>
      </c>
      <c r="D248" s="272" t="s">
        <v>606</v>
      </c>
      <c r="E248" s="272" t="s">
        <v>607</v>
      </c>
      <c r="F248" s="272" t="s">
        <v>608</v>
      </c>
      <c r="G248" s="272" t="s">
        <v>609</v>
      </c>
      <c r="H248" s="272" t="s">
        <v>610</v>
      </c>
      <c r="I248" s="272" t="s">
        <v>611</v>
      </c>
      <c r="J248" s="272" t="s">
        <v>612</v>
      </c>
      <c r="K248" s="272" t="s">
        <v>613</v>
      </c>
      <c r="L248" s="272" t="s">
        <v>614</v>
      </c>
      <c r="M248" s="272" t="s">
        <v>616</v>
      </c>
      <c r="N248" s="272" t="s">
        <v>618</v>
      </c>
      <c r="O248" s="272" t="s">
        <v>623</v>
      </c>
    </row>
    <row r="249" spans="1:22">
      <c r="A249" s="271"/>
      <c r="B249" s="271" t="s">
        <v>106</v>
      </c>
      <c r="C249" s="272" t="s">
        <v>603</v>
      </c>
      <c r="D249" s="272" t="s">
        <v>603</v>
      </c>
      <c r="E249" s="272" t="s">
        <v>603</v>
      </c>
      <c r="F249" s="272" t="s">
        <v>603</v>
      </c>
      <c r="G249" s="272" t="s">
        <v>603</v>
      </c>
      <c r="H249" s="272" t="s">
        <v>603</v>
      </c>
      <c r="I249" s="272" t="s">
        <v>603</v>
      </c>
      <c r="J249" s="272" t="s">
        <v>603</v>
      </c>
      <c r="K249" s="272" t="s">
        <v>603</v>
      </c>
      <c r="L249" s="272" t="s">
        <v>603</v>
      </c>
      <c r="M249" s="272" t="s">
        <v>603</v>
      </c>
      <c r="N249" s="272" t="s">
        <v>603</v>
      </c>
      <c r="O249" s="272" t="s">
        <v>603</v>
      </c>
    </row>
    <row r="250" spans="1:22">
      <c r="A250" s="271" t="s">
        <v>579</v>
      </c>
      <c r="B250" s="271" t="s">
        <v>580</v>
      </c>
      <c r="C250" s="273"/>
      <c r="D250" s="273"/>
      <c r="E250" s="273"/>
      <c r="F250" s="273"/>
      <c r="G250" s="273"/>
      <c r="H250" s="273"/>
      <c r="I250" s="273"/>
      <c r="J250" s="273"/>
      <c r="K250" s="273"/>
      <c r="L250" s="273"/>
      <c r="M250" s="273"/>
      <c r="N250" s="273"/>
      <c r="O250" s="273"/>
    </row>
    <row r="251" spans="1:22">
      <c r="A251" s="334" t="s">
        <v>4</v>
      </c>
      <c r="B251" s="274" t="s">
        <v>570</v>
      </c>
      <c r="C251" s="279">
        <v>196437.55488000001</v>
      </c>
      <c r="D251" s="279">
        <v>139847.5392</v>
      </c>
      <c r="E251" s="279">
        <v>95620.407359999997</v>
      </c>
      <c r="F251" s="279">
        <v>155670.64128000001</v>
      </c>
      <c r="G251" s="279">
        <v>76885.209600000002</v>
      </c>
      <c r="H251" s="279">
        <v>108802.93152</v>
      </c>
      <c r="I251" s="279">
        <v>95353.110719999997</v>
      </c>
      <c r="J251" s="279">
        <v>68355.734400000001</v>
      </c>
      <c r="K251" s="279">
        <v>98168.512319999994</v>
      </c>
      <c r="L251" s="279">
        <v>24298.63968</v>
      </c>
      <c r="M251" s="279">
        <v>198926.75232</v>
      </c>
      <c r="N251" s="279"/>
      <c r="O251" s="279"/>
    </row>
    <row r="252" spans="1:22">
      <c r="A252" s="335"/>
      <c r="B252" s="274" t="s">
        <v>571</v>
      </c>
      <c r="C252" s="279">
        <v>260987.24160000001</v>
      </c>
      <c r="D252" s="279">
        <v>157294.88448000001</v>
      </c>
      <c r="E252" s="279">
        <v>144656.20128000001</v>
      </c>
      <c r="F252" s="279">
        <v>192562.49471999999</v>
      </c>
      <c r="G252" s="279">
        <v>218984.28479999999</v>
      </c>
      <c r="H252" s="279">
        <v>216261.94847999999</v>
      </c>
      <c r="I252" s="279">
        <v>176849.01887999999</v>
      </c>
      <c r="J252" s="279">
        <v>160358.09760000001</v>
      </c>
      <c r="K252" s="279">
        <v>225755.59968000001</v>
      </c>
      <c r="L252" s="279">
        <v>195798.21312</v>
      </c>
      <c r="M252" s="279">
        <v>342121.41791999998</v>
      </c>
      <c r="N252" s="279">
        <v>177665.46720000001</v>
      </c>
      <c r="O252" s="279">
        <v>241179.43392000001</v>
      </c>
    </row>
    <row r="253" spans="1:22">
      <c r="A253" s="274" t="s">
        <v>95</v>
      </c>
      <c r="B253" s="274" t="s">
        <v>591</v>
      </c>
      <c r="C253" s="279">
        <v>7.6999999999999996E-4</v>
      </c>
      <c r="D253" s="279"/>
      <c r="E253" s="279"/>
      <c r="F253" s="279">
        <v>7.6999999999999996E-4</v>
      </c>
      <c r="G253" s="279"/>
      <c r="H253" s="279">
        <v>7.6999999999999996E-4</v>
      </c>
      <c r="I253" s="279">
        <v>7.6999999999999996E-4</v>
      </c>
      <c r="J253" s="279"/>
      <c r="K253" s="279"/>
      <c r="L253" s="279"/>
      <c r="M253" s="279"/>
      <c r="N253" s="279"/>
      <c r="O253" s="279"/>
    </row>
    <row r="254" spans="1:22">
      <c r="A254" s="274" t="s">
        <v>11</v>
      </c>
      <c r="B254" s="274" t="s">
        <v>572</v>
      </c>
      <c r="C254" s="279">
        <v>512908.85993999999</v>
      </c>
      <c r="D254" s="279">
        <v>640371.38537999999</v>
      </c>
      <c r="E254" s="279">
        <v>746606.64044999995</v>
      </c>
      <c r="F254" s="279">
        <v>1315849.1410999999</v>
      </c>
      <c r="G254" s="279">
        <v>2157064.69312</v>
      </c>
      <c r="H254" s="279">
        <v>1868935.1022399999</v>
      </c>
      <c r="I254" s="279">
        <v>1682196.0234300001</v>
      </c>
      <c r="J254" s="279">
        <v>1032684.19727</v>
      </c>
      <c r="K254" s="279">
        <v>1191884.1131800001</v>
      </c>
      <c r="L254" s="279">
        <v>948987.69421999995</v>
      </c>
      <c r="M254" s="279">
        <v>809681.83730000001</v>
      </c>
      <c r="N254" s="279">
        <v>402146.13945999998</v>
      </c>
      <c r="O254" s="279">
        <v>610313.85632999998</v>
      </c>
    </row>
    <row r="255" spans="1:22">
      <c r="A255" s="336" t="s">
        <v>9</v>
      </c>
      <c r="B255" s="274" t="s">
        <v>573</v>
      </c>
      <c r="C255" s="279">
        <v>82040.981</v>
      </c>
      <c r="D255" s="279">
        <v>102655.26850000001</v>
      </c>
      <c r="E255" s="279">
        <v>126339.2475</v>
      </c>
      <c r="F255" s="279">
        <v>127461.8705</v>
      </c>
      <c r="G255" s="279">
        <v>121362.4765</v>
      </c>
      <c r="H255" s="279">
        <v>95586.502500000002</v>
      </c>
      <c r="I255" s="279">
        <v>105936.9945</v>
      </c>
      <c r="J255" s="279">
        <v>109715.55100000001</v>
      </c>
      <c r="K255" s="279">
        <v>110040.65549999999</v>
      </c>
      <c r="L255" s="279">
        <v>92507.442999999999</v>
      </c>
      <c r="M255" s="279">
        <v>90602.103499999997</v>
      </c>
      <c r="N255" s="279">
        <v>57005.758000000002</v>
      </c>
      <c r="O255" s="279">
        <v>60072.684500000003</v>
      </c>
    </row>
    <row r="256" spans="1:22">
      <c r="A256" s="337"/>
      <c r="B256" s="274" t="s">
        <v>574</v>
      </c>
      <c r="C256" s="279">
        <v>744359.87375999999</v>
      </c>
      <c r="D256" s="279">
        <v>619254.46368000004</v>
      </c>
      <c r="E256" s="279">
        <v>659299.80203999998</v>
      </c>
      <c r="F256" s="279">
        <v>695146.83947999997</v>
      </c>
      <c r="G256" s="279">
        <v>740844.78911999997</v>
      </c>
      <c r="H256" s="279">
        <v>719715.88080000004</v>
      </c>
      <c r="I256" s="279">
        <v>752542.68096000003</v>
      </c>
      <c r="J256" s="279">
        <v>766641.48228</v>
      </c>
      <c r="K256" s="279">
        <v>779185.96704000002</v>
      </c>
      <c r="L256" s="279">
        <v>774971.06400000001</v>
      </c>
      <c r="M256" s="279">
        <v>796745.00448</v>
      </c>
      <c r="N256" s="279">
        <v>618299.53955999995</v>
      </c>
      <c r="O256" s="279">
        <v>763357.01040000003</v>
      </c>
    </row>
    <row r="257" spans="1:17">
      <c r="A257" s="335"/>
      <c r="B257" s="274" t="s">
        <v>575</v>
      </c>
      <c r="C257" s="279">
        <v>658.53923999999995</v>
      </c>
      <c r="D257" s="279">
        <v>224.36454000000001</v>
      </c>
      <c r="E257" s="279">
        <v>154.90244000000001</v>
      </c>
      <c r="F257" s="279">
        <v>320.27159999999998</v>
      </c>
      <c r="G257" s="279">
        <v>349.28041999999999</v>
      </c>
      <c r="H257" s="279">
        <v>464.51542000000001</v>
      </c>
      <c r="I257" s="279">
        <v>859.25257999999997</v>
      </c>
      <c r="J257" s="279">
        <v>912.58709999999996</v>
      </c>
      <c r="K257" s="279">
        <v>918.54246000000001</v>
      </c>
      <c r="L257" s="279">
        <v>742.28250000000003</v>
      </c>
      <c r="M257" s="279">
        <v>728.39844000000005</v>
      </c>
      <c r="N257" s="279">
        <v>376.69209999999998</v>
      </c>
      <c r="O257" s="279">
        <v>939.34518000000003</v>
      </c>
    </row>
    <row r="258" spans="1:17">
      <c r="A258" s="336" t="s">
        <v>70</v>
      </c>
      <c r="B258" s="274" t="s">
        <v>576</v>
      </c>
      <c r="C258" s="279">
        <v>29810.717850000001</v>
      </c>
      <c r="D258" s="279">
        <v>27964.657899999998</v>
      </c>
      <c r="E258" s="279">
        <v>29168.553950000001</v>
      </c>
      <c r="F258" s="279">
        <v>21599.737700000001</v>
      </c>
      <c r="G258" s="279">
        <v>15073.474249999999</v>
      </c>
      <c r="H258" s="279">
        <v>32198.464</v>
      </c>
      <c r="I258" s="279">
        <v>25630.812849999998</v>
      </c>
      <c r="J258" s="279">
        <v>19344.03585</v>
      </c>
      <c r="K258" s="279">
        <v>31364.934000000001</v>
      </c>
      <c r="L258" s="279">
        <v>32300.28025</v>
      </c>
      <c r="M258" s="279">
        <v>31509.960050000002</v>
      </c>
      <c r="N258" s="279">
        <v>27963.00965</v>
      </c>
      <c r="O258" s="279">
        <v>26848.965550000001</v>
      </c>
    </row>
    <row r="259" spans="1:17">
      <c r="A259" s="337"/>
      <c r="B259" s="274" t="s">
        <v>577</v>
      </c>
      <c r="C259" s="279">
        <v>12333.4962</v>
      </c>
      <c r="D259" s="279">
        <v>7139.9170800000002</v>
      </c>
      <c r="E259" s="279">
        <v>7389.8949599999996</v>
      </c>
      <c r="F259" s="279">
        <v>6589.9862400000002</v>
      </c>
      <c r="G259" s="279">
        <v>7636.8432000000003</v>
      </c>
      <c r="H259" s="279">
        <v>15848.90868</v>
      </c>
      <c r="I259" s="279">
        <v>14041.84476</v>
      </c>
      <c r="J259" s="279">
        <v>15592.27716</v>
      </c>
      <c r="K259" s="279">
        <v>16213.62012</v>
      </c>
      <c r="L259" s="279">
        <v>16004.11536</v>
      </c>
      <c r="M259" s="279">
        <v>12494.2698</v>
      </c>
      <c r="N259" s="279">
        <v>13864.386</v>
      </c>
      <c r="O259" s="279">
        <v>14871.20832</v>
      </c>
    </row>
    <row r="260" spans="1:17">
      <c r="A260" s="335"/>
      <c r="B260" s="274" t="s">
        <v>578</v>
      </c>
      <c r="C260" s="279">
        <v>19998.990720000002</v>
      </c>
      <c r="D260" s="279">
        <v>18011.51424</v>
      </c>
      <c r="E260" s="279">
        <v>18721.947840000001</v>
      </c>
      <c r="F260" s="279">
        <v>20171.045999999998</v>
      </c>
      <c r="G260" s="279">
        <v>19699.114079999999</v>
      </c>
      <c r="H260" s="279">
        <v>18967.901279999998</v>
      </c>
      <c r="I260" s="279">
        <v>21217.824000000001</v>
      </c>
      <c r="J260" s="279">
        <v>17082.399119999998</v>
      </c>
      <c r="K260" s="279">
        <v>19240.935839999998</v>
      </c>
      <c r="L260" s="279">
        <v>19111.68576</v>
      </c>
      <c r="M260" s="279">
        <v>21577.313999999998</v>
      </c>
      <c r="N260" s="279">
        <v>17550.060000000001</v>
      </c>
      <c r="O260" s="279">
        <v>20035.63968</v>
      </c>
    </row>
    <row r="261" spans="1:17">
      <c r="A261" s="275" t="s">
        <v>15</v>
      </c>
      <c r="B261" s="276"/>
      <c r="C261" s="280">
        <v>1859536.25596</v>
      </c>
      <c r="D261" s="280">
        <v>1712763.9950000001</v>
      </c>
      <c r="E261" s="280">
        <v>1827957.59782</v>
      </c>
      <c r="F261" s="280">
        <v>2535372.0293899998</v>
      </c>
      <c r="G261" s="280">
        <v>3357900.1650899998</v>
      </c>
      <c r="H261" s="280">
        <v>3076782.1556899999</v>
      </c>
      <c r="I261" s="280">
        <v>2874627.5634499998</v>
      </c>
      <c r="J261" s="280">
        <v>2190686.3617799999</v>
      </c>
      <c r="K261" s="280">
        <v>2472772.88014</v>
      </c>
      <c r="L261" s="280">
        <v>2104721.4178900002</v>
      </c>
      <c r="M261" s="280">
        <v>2304387.0578100001</v>
      </c>
      <c r="N261" s="280">
        <v>1314871.0519699999</v>
      </c>
      <c r="O261" s="280">
        <v>1737618.1438800001</v>
      </c>
      <c r="Q261" s="44">
        <f>(O261-C261)/C261*100</f>
        <v>-6.5563718743982609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8:A260"/>
    <mergeCell ref="A255:A257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/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1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148</v>
      </c>
      <c r="C4" s="246" t="s">
        <v>149</v>
      </c>
      <c r="D4" s="247"/>
      <c r="E4" s="248">
        <f>Dat_02!C3</f>
        <v>43.089053777033904</v>
      </c>
      <c r="F4" s="248">
        <f>Dat_02!D3</f>
        <v>132.5377482022528</v>
      </c>
      <c r="G4" s="248">
        <f>Dat_02!E3</f>
        <v>43.089053777033904</v>
      </c>
      <c r="I4" s="249">
        <f>Dat_02!G3</f>
        <v>0</v>
      </c>
      <c r="J4" s="260" t="str">
        <f>IF(Dat_02!H3=0,"",Dat_02!H3)</f>
        <v/>
      </c>
      <c r="K4" s="165" t="str">
        <f>IF(J4=0,"",J4)</f>
        <v/>
      </c>
    </row>
    <row r="5" spans="2:11">
      <c r="B5" s="247"/>
      <c r="C5" s="246" t="s">
        <v>150</v>
      </c>
      <c r="D5" s="247"/>
      <c r="E5" s="248">
        <f>Dat_02!C4</f>
        <v>76.295676159032041</v>
      </c>
      <c r="F5" s="248">
        <f>Dat_02!D4</f>
        <v>132.5377482022528</v>
      </c>
      <c r="G5" s="248">
        <f>Dat_02!E4</f>
        <v>76.295676159032041</v>
      </c>
      <c r="I5" s="249">
        <f>Dat_02!G4</f>
        <v>0</v>
      </c>
      <c r="J5" s="260" t="str">
        <f>IF(Dat_02!H4=0,"",Dat_02!H4)</f>
        <v/>
      </c>
    </row>
    <row r="6" spans="2:11">
      <c r="B6" s="245"/>
      <c r="C6" s="246" t="s">
        <v>151</v>
      </c>
      <c r="D6" s="245"/>
      <c r="E6" s="248">
        <f>Dat_02!C5</f>
        <v>77.920638835033913</v>
      </c>
      <c r="F6" s="248">
        <f>Dat_02!D5</f>
        <v>132.5377482022528</v>
      </c>
      <c r="G6" s="248">
        <f>Dat_02!E5</f>
        <v>77.920638835033913</v>
      </c>
      <c r="I6" s="249">
        <f>Dat_02!G5</f>
        <v>0</v>
      </c>
      <c r="J6" s="260" t="str">
        <f>IF(Dat_02!H5=0,"",Dat_02!H5)</f>
        <v/>
      </c>
    </row>
    <row r="7" spans="2:11">
      <c r="B7" s="245"/>
      <c r="C7" s="246" t="s">
        <v>152</v>
      </c>
      <c r="D7" s="245"/>
      <c r="E7" s="248">
        <f>Dat_02!C6</f>
        <v>163.12887390284129</v>
      </c>
      <c r="F7" s="248">
        <f>Dat_02!D6</f>
        <v>132.5377482022528</v>
      </c>
      <c r="G7" s="248">
        <f>Dat_02!E6</f>
        <v>132.5377482022528</v>
      </c>
      <c r="I7" s="249">
        <f>Dat_02!G6</f>
        <v>0</v>
      </c>
      <c r="J7" s="260" t="str">
        <f>IF(Dat_02!H6=0,"",Dat_02!H6)</f>
        <v/>
      </c>
    </row>
    <row r="8" spans="2:11">
      <c r="B8" s="245"/>
      <c r="C8" s="246" t="s">
        <v>153</v>
      </c>
      <c r="D8" s="245"/>
      <c r="E8" s="248">
        <f>Dat_02!C7</f>
        <v>152.81411382284315</v>
      </c>
      <c r="F8" s="248">
        <f>Dat_02!D7</f>
        <v>132.5377482022528</v>
      </c>
      <c r="G8" s="248">
        <f>Dat_02!E7</f>
        <v>132.5377482022528</v>
      </c>
      <c r="I8" s="249">
        <f>Dat_02!G7</f>
        <v>0</v>
      </c>
      <c r="J8" s="260" t="str">
        <f>IF(Dat_02!H7=0,"",Dat_02!H7)</f>
        <v/>
      </c>
    </row>
    <row r="9" spans="2:11">
      <c r="B9" s="245"/>
      <c r="C9" s="246" t="s">
        <v>154</v>
      </c>
      <c r="D9" s="245"/>
      <c r="E9" s="248">
        <f>Dat_02!C8</f>
        <v>160.14479100883943</v>
      </c>
      <c r="F9" s="248">
        <f>Dat_02!D8</f>
        <v>132.5377482022528</v>
      </c>
      <c r="G9" s="248">
        <f>Dat_02!E8</f>
        <v>132.5377482022528</v>
      </c>
      <c r="I9" s="249">
        <f>Dat_02!G8</f>
        <v>0</v>
      </c>
      <c r="J9" s="260" t="str">
        <f>IF(Dat_02!H8=0,"",Dat_02!H8)</f>
        <v/>
      </c>
    </row>
    <row r="10" spans="2:11">
      <c r="B10" s="245"/>
      <c r="C10" s="246" t="s">
        <v>155</v>
      </c>
      <c r="D10" s="245"/>
      <c r="E10" s="248">
        <f>Dat_02!C9</f>
        <v>163.22296524284315</v>
      </c>
      <c r="F10" s="248">
        <f>Dat_02!D9</f>
        <v>132.5377482022528</v>
      </c>
      <c r="G10" s="248">
        <f>Dat_02!E9</f>
        <v>132.5377482022528</v>
      </c>
      <c r="I10" s="249">
        <f>Dat_02!G9</f>
        <v>0</v>
      </c>
      <c r="J10" s="260" t="str">
        <f>IF(Dat_02!H9=0,"",Dat_02!H9)</f>
        <v/>
      </c>
    </row>
    <row r="11" spans="2:11">
      <c r="B11" s="245"/>
      <c r="C11" s="246" t="s">
        <v>156</v>
      </c>
      <c r="D11" s="245"/>
      <c r="E11" s="248">
        <f>Dat_02!C10</f>
        <v>160.12943846084127</v>
      </c>
      <c r="F11" s="248">
        <f>Dat_02!D10</f>
        <v>132.5377482022528</v>
      </c>
      <c r="G11" s="248">
        <f>Dat_02!E10</f>
        <v>132.5377482022528</v>
      </c>
      <c r="I11" s="249">
        <f>Dat_02!G10</f>
        <v>0</v>
      </c>
      <c r="J11" s="260" t="str">
        <f>IF(Dat_02!H10=0,"",Dat_02!H10)</f>
        <v/>
      </c>
    </row>
    <row r="12" spans="2:11">
      <c r="B12" s="245"/>
      <c r="C12" s="246" t="s">
        <v>157</v>
      </c>
      <c r="D12" s="245"/>
      <c r="E12" s="248">
        <f>Dat_02!C11</f>
        <v>179.01470221883943</v>
      </c>
      <c r="F12" s="248">
        <f>Dat_02!D11</f>
        <v>132.5377482022528</v>
      </c>
      <c r="G12" s="248">
        <f>Dat_02!E11</f>
        <v>132.5377482022528</v>
      </c>
      <c r="I12" s="249">
        <f>Dat_02!G11</f>
        <v>0</v>
      </c>
      <c r="J12" s="260" t="str">
        <f>IF(Dat_02!H11=0,"",Dat_02!H11)</f>
        <v/>
      </c>
    </row>
    <row r="13" spans="2:11">
      <c r="B13" s="245"/>
      <c r="C13" s="246" t="s">
        <v>158</v>
      </c>
      <c r="D13" s="245"/>
      <c r="E13" s="248">
        <f>Dat_02!C12</f>
        <v>190.60060200084314</v>
      </c>
      <c r="F13" s="248">
        <f>Dat_02!D12</f>
        <v>132.5377482022528</v>
      </c>
      <c r="G13" s="248">
        <f>Dat_02!E12</f>
        <v>132.5377482022528</v>
      </c>
      <c r="I13" s="249">
        <f>Dat_02!G12</f>
        <v>0</v>
      </c>
      <c r="J13" s="260" t="str">
        <f>IF(Dat_02!H12=0,"",Dat_02!H12)</f>
        <v/>
      </c>
    </row>
    <row r="14" spans="2:11">
      <c r="B14" s="245"/>
      <c r="C14" s="246" t="s">
        <v>159</v>
      </c>
      <c r="D14" s="245"/>
      <c r="E14" s="248">
        <f>Dat_02!C13</f>
        <v>136.76907381660985</v>
      </c>
      <c r="F14" s="248">
        <f>Dat_02!D13</f>
        <v>132.5377482022528</v>
      </c>
      <c r="G14" s="248">
        <f>Dat_02!E13</f>
        <v>132.5377482022528</v>
      </c>
      <c r="I14" s="249">
        <f>Dat_02!G13</f>
        <v>0</v>
      </c>
      <c r="J14" s="260" t="str">
        <f>IF(Dat_02!H13=0,"",Dat_02!H13)</f>
        <v/>
      </c>
    </row>
    <row r="15" spans="2:11">
      <c r="B15" s="245"/>
      <c r="C15" s="246" t="s">
        <v>160</v>
      </c>
      <c r="D15" s="245"/>
      <c r="E15" s="248">
        <f>Dat_02!C14</f>
        <v>137.12385428860986</v>
      </c>
      <c r="F15" s="248">
        <f>Dat_02!D14</f>
        <v>132.5377482022528</v>
      </c>
      <c r="G15" s="248">
        <f>Dat_02!E14</f>
        <v>132.5377482022528</v>
      </c>
      <c r="I15" s="249">
        <f>Dat_02!G14</f>
        <v>0</v>
      </c>
      <c r="J15" s="260" t="str">
        <f>IF(Dat_02!H14=0,"",Dat_02!H14)</f>
        <v/>
      </c>
    </row>
    <row r="16" spans="2:11">
      <c r="B16" s="245"/>
      <c r="C16" s="246" t="s">
        <v>161</v>
      </c>
      <c r="D16" s="245"/>
      <c r="E16" s="248">
        <f>Dat_02!C15</f>
        <v>118.63028563660987</v>
      </c>
      <c r="F16" s="248">
        <f>Dat_02!D15</f>
        <v>132.5377482022528</v>
      </c>
      <c r="G16" s="248">
        <f>Dat_02!E15</f>
        <v>118.63028563660987</v>
      </c>
      <c r="I16" s="249">
        <f>Dat_02!G15</f>
        <v>0</v>
      </c>
      <c r="J16" s="260" t="str">
        <f>IF(Dat_02!H15=0,"",Dat_02!H15)</f>
        <v/>
      </c>
    </row>
    <row r="17" spans="2:10">
      <c r="B17" s="245"/>
      <c r="C17" s="246" t="s">
        <v>162</v>
      </c>
      <c r="D17" s="245"/>
      <c r="E17" s="248">
        <f>Dat_02!C16</f>
        <v>117.33973645660801</v>
      </c>
      <c r="F17" s="248">
        <f>Dat_02!D16</f>
        <v>132.5377482022528</v>
      </c>
      <c r="G17" s="248">
        <f>Dat_02!E16</f>
        <v>117.33973645660801</v>
      </c>
      <c r="I17" s="249">
        <f>Dat_02!G16</f>
        <v>0</v>
      </c>
      <c r="J17" s="260" t="str">
        <f>IF(Dat_02!H16=0,"",Dat_02!H16)</f>
        <v/>
      </c>
    </row>
    <row r="18" spans="2:10">
      <c r="B18" s="245"/>
      <c r="C18" s="246" t="s">
        <v>163</v>
      </c>
      <c r="D18" s="245"/>
      <c r="E18" s="248">
        <f>Dat_02!C17</f>
        <v>86.382601016609868</v>
      </c>
      <c r="F18" s="248">
        <f>Dat_02!D17</f>
        <v>132.5377482022528</v>
      </c>
      <c r="G18" s="248">
        <f>Dat_02!E17</f>
        <v>86.382601016609868</v>
      </c>
      <c r="I18" s="311">
        <f>Dat_02!G17</f>
        <v>132.5377482022528</v>
      </c>
      <c r="J18" s="260" t="str">
        <f>IF(Dat_02!H17=0,"",Dat_02!H17)</f>
        <v/>
      </c>
    </row>
    <row r="19" spans="2:10">
      <c r="B19" s="245"/>
      <c r="C19" s="246" t="s">
        <v>164</v>
      </c>
      <c r="D19" s="245"/>
      <c r="E19" s="248">
        <f>Dat_02!C18</f>
        <v>108.88036128660987</v>
      </c>
      <c r="F19" s="248">
        <f>Dat_02!D18</f>
        <v>132.5377482022528</v>
      </c>
      <c r="G19" s="248">
        <f>Dat_02!E18</f>
        <v>108.88036128660987</v>
      </c>
      <c r="I19" s="249">
        <f>Dat_02!G18</f>
        <v>0</v>
      </c>
      <c r="J19" s="260" t="str">
        <f>IF(Dat_02!H18=0,"",Dat_02!H18)</f>
        <v/>
      </c>
    </row>
    <row r="20" spans="2:10">
      <c r="B20" s="245"/>
      <c r="C20" s="246" t="s">
        <v>165</v>
      </c>
      <c r="D20" s="245"/>
      <c r="E20" s="248">
        <f>Dat_02!C19</f>
        <v>108.89850297060801</v>
      </c>
      <c r="F20" s="248">
        <f>Dat_02!D19</f>
        <v>132.5377482022528</v>
      </c>
      <c r="G20" s="248">
        <f>Dat_02!E19</f>
        <v>108.89850297060801</v>
      </c>
      <c r="I20" s="249">
        <f>Dat_02!G19</f>
        <v>0</v>
      </c>
      <c r="J20" s="260" t="str">
        <f>IF(Dat_02!H19=0,"",Dat_02!H19)</f>
        <v/>
      </c>
    </row>
    <row r="21" spans="2:10">
      <c r="B21" s="245"/>
      <c r="C21" s="246" t="s">
        <v>166</v>
      </c>
      <c r="D21" s="245"/>
      <c r="E21" s="248">
        <f>Dat_02!C20</f>
        <v>170.40660099034406</v>
      </c>
      <c r="F21" s="248">
        <f>Dat_02!D20</f>
        <v>132.5377482022528</v>
      </c>
      <c r="G21" s="248">
        <f>Dat_02!E20</f>
        <v>132.5377482022528</v>
      </c>
      <c r="I21" s="249">
        <f>Dat_02!G20</f>
        <v>0</v>
      </c>
      <c r="J21" s="260" t="str">
        <f>IF(Dat_02!H20=0,"",Dat_02!H20)</f>
        <v/>
      </c>
    </row>
    <row r="22" spans="2:10">
      <c r="B22" s="245"/>
      <c r="C22" s="246" t="s">
        <v>167</v>
      </c>
      <c r="D22" s="245"/>
      <c r="E22" s="248">
        <f>Dat_02!C21</f>
        <v>160.17484692434593</v>
      </c>
      <c r="F22" s="248">
        <f>Dat_02!D21</f>
        <v>132.5377482022528</v>
      </c>
      <c r="G22" s="248">
        <f>Dat_02!E21</f>
        <v>132.5377482022528</v>
      </c>
      <c r="I22" s="249">
        <f>Dat_02!G21</f>
        <v>0</v>
      </c>
      <c r="J22" s="260" t="str">
        <f>IF(Dat_02!H21=0,"",Dat_02!H21)</f>
        <v/>
      </c>
    </row>
    <row r="23" spans="2:10">
      <c r="B23" s="245"/>
      <c r="C23" s="246" t="s">
        <v>168</v>
      </c>
      <c r="D23" s="245"/>
      <c r="E23" s="248">
        <f>Dat_02!C22</f>
        <v>155.57306636034221</v>
      </c>
      <c r="F23" s="248">
        <f>Dat_02!D22</f>
        <v>132.5377482022528</v>
      </c>
      <c r="G23" s="248">
        <f>Dat_02!E22</f>
        <v>132.5377482022528</v>
      </c>
      <c r="I23" s="249">
        <f>Dat_02!G22</f>
        <v>0</v>
      </c>
      <c r="J23" s="260" t="str">
        <f>IF(Dat_02!H22=0,"",Dat_02!H22)</f>
        <v/>
      </c>
    </row>
    <row r="24" spans="2:10">
      <c r="B24" s="245"/>
      <c r="C24" s="246" t="s">
        <v>169</v>
      </c>
      <c r="D24" s="245"/>
      <c r="E24" s="248">
        <f>Dat_02!C23</f>
        <v>145.07205793034407</v>
      </c>
      <c r="F24" s="248">
        <f>Dat_02!D23</f>
        <v>132.5377482022528</v>
      </c>
      <c r="G24" s="248">
        <f>Dat_02!E23</f>
        <v>132.5377482022528</v>
      </c>
      <c r="I24" s="249">
        <f>Dat_02!G23</f>
        <v>0</v>
      </c>
      <c r="J24" s="260" t="str">
        <f>IF(Dat_02!H23=0,"",Dat_02!H23)</f>
        <v/>
      </c>
    </row>
    <row r="25" spans="2:10">
      <c r="B25" s="245"/>
      <c r="C25" s="246" t="s">
        <v>170</v>
      </c>
      <c r="D25" s="245"/>
      <c r="E25" s="248">
        <f>Dat_02!C24</f>
        <v>137.99372855034406</v>
      </c>
      <c r="F25" s="248">
        <f>Dat_02!D24</f>
        <v>132.5377482022528</v>
      </c>
      <c r="G25" s="248">
        <f>Dat_02!E24</f>
        <v>132.5377482022528</v>
      </c>
      <c r="I25" s="249">
        <f>Dat_02!G24</f>
        <v>0</v>
      </c>
      <c r="J25" s="260" t="str">
        <f>IF(Dat_02!H24=0,"",Dat_02!H24)</f>
        <v/>
      </c>
    </row>
    <row r="26" spans="2:10">
      <c r="B26" s="245"/>
      <c r="C26" s="246" t="s">
        <v>171</v>
      </c>
      <c r="D26" s="245"/>
      <c r="E26" s="248">
        <f>Dat_02!C25</f>
        <v>145.85267361034593</v>
      </c>
      <c r="F26" s="248">
        <f>Dat_02!D25</f>
        <v>132.5377482022528</v>
      </c>
      <c r="G26" s="248">
        <f>Dat_02!E25</f>
        <v>132.5377482022528</v>
      </c>
      <c r="I26" s="249">
        <f>Dat_02!G25</f>
        <v>0</v>
      </c>
      <c r="J26" s="260" t="str">
        <f>IF(Dat_02!H25=0,"",Dat_02!H25)</f>
        <v/>
      </c>
    </row>
    <row r="27" spans="2:10">
      <c r="B27" s="245"/>
      <c r="C27" s="246" t="s">
        <v>172</v>
      </c>
      <c r="D27" s="245"/>
      <c r="E27" s="248">
        <f>Dat_02!C26</f>
        <v>140.2874974703422</v>
      </c>
      <c r="F27" s="248">
        <f>Dat_02!D26</f>
        <v>132.5377482022528</v>
      </c>
      <c r="G27" s="248">
        <f>Dat_02!E26</f>
        <v>132.5377482022528</v>
      </c>
      <c r="I27" s="249">
        <f>Dat_02!G26</f>
        <v>0</v>
      </c>
      <c r="J27" s="260" t="str">
        <f>IF(Dat_02!H26=0,"",Dat_02!H26)</f>
        <v/>
      </c>
    </row>
    <row r="28" spans="2:10">
      <c r="B28" s="245"/>
      <c r="C28" s="246" t="s">
        <v>173</v>
      </c>
      <c r="D28" s="245"/>
      <c r="E28" s="248">
        <f>Dat_02!C27</f>
        <v>113.20283432969643</v>
      </c>
      <c r="F28" s="248">
        <f>Dat_02!D27</f>
        <v>132.5377482022528</v>
      </c>
      <c r="G28" s="248">
        <f>Dat_02!E27</f>
        <v>113.20283432969643</v>
      </c>
      <c r="I28" s="249">
        <f>Dat_02!G27</f>
        <v>0</v>
      </c>
      <c r="J28" s="260" t="str">
        <f>IF(Dat_02!H27=0,"",Dat_02!H27)</f>
        <v/>
      </c>
    </row>
    <row r="29" spans="2:10">
      <c r="B29" s="245"/>
      <c r="C29" s="246" t="s">
        <v>174</v>
      </c>
      <c r="D29" s="245"/>
      <c r="E29" s="248">
        <f>Dat_02!C28</f>
        <v>71.562210169694566</v>
      </c>
      <c r="F29" s="248">
        <f>Dat_02!D28</f>
        <v>132.5377482022528</v>
      </c>
      <c r="G29" s="248">
        <f>Dat_02!E28</f>
        <v>71.562210169694566</v>
      </c>
      <c r="I29" s="249">
        <f>Dat_02!G28</f>
        <v>0</v>
      </c>
      <c r="J29" s="260" t="str">
        <f>IF(Dat_02!H28=0,"",Dat_02!H28)</f>
        <v/>
      </c>
    </row>
    <row r="30" spans="2:10">
      <c r="B30" s="245"/>
      <c r="C30" s="246" t="s">
        <v>175</v>
      </c>
      <c r="D30" s="245"/>
      <c r="E30" s="248">
        <f>Dat_02!C29</f>
        <v>92.642420263694575</v>
      </c>
      <c r="F30" s="248">
        <f>Dat_02!D29</f>
        <v>132.5377482022528</v>
      </c>
      <c r="G30" s="248">
        <f>Dat_02!E29</f>
        <v>92.642420263694575</v>
      </c>
      <c r="I30" s="249">
        <f>Dat_02!G29</f>
        <v>0</v>
      </c>
      <c r="J30" s="260" t="str">
        <f>IF(Dat_02!H29=0,"",Dat_02!H29)</f>
        <v/>
      </c>
    </row>
    <row r="31" spans="2:10">
      <c r="B31" s="245"/>
      <c r="C31" s="246" t="s">
        <v>176</v>
      </c>
      <c r="D31" s="245"/>
      <c r="E31" s="248">
        <f>Dat_02!C30</f>
        <v>92.021637359692704</v>
      </c>
      <c r="F31" s="248">
        <f>Dat_02!D30</f>
        <v>132.5377482022528</v>
      </c>
      <c r="G31" s="248">
        <f>Dat_02!E30</f>
        <v>92.021637359692704</v>
      </c>
      <c r="I31" s="249">
        <f>Dat_02!G30</f>
        <v>0</v>
      </c>
      <c r="J31" s="260" t="str">
        <f>IF(Dat_02!H30=0,"",Dat_02!H30)</f>
        <v/>
      </c>
    </row>
    <row r="32" spans="2:10">
      <c r="B32" s="245"/>
      <c r="C32" s="246" t="s">
        <v>177</v>
      </c>
      <c r="D32" s="245"/>
      <c r="E32" s="248">
        <f>Dat_02!C31</f>
        <v>39.365558359696429</v>
      </c>
      <c r="F32" s="248">
        <f>Dat_02!D31</f>
        <v>132.5377482022528</v>
      </c>
      <c r="G32" s="248">
        <f>Dat_02!E31</f>
        <v>39.365558359696429</v>
      </c>
      <c r="I32" s="249">
        <f>Dat_02!G31</f>
        <v>0</v>
      </c>
      <c r="J32" s="260" t="str">
        <f>IF(Dat_02!H31=0,"",Dat_02!H31)</f>
        <v/>
      </c>
    </row>
    <row r="33" spans="2:10">
      <c r="B33" s="245"/>
      <c r="C33" s="246" t="s">
        <v>178</v>
      </c>
      <c r="D33" s="245"/>
      <c r="E33" s="248">
        <f>Dat_02!C32</f>
        <v>46.343677759694572</v>
      </c>
      <c r="F33" s="248">
        <f>Dat_02!D32</f>
        <v>132.5377482022528</v>
      </c>
      <c r="G33" s="248">
        <f>Dat_02!E32</f>
        <v>46.343677759694572</v>
      </c>
      <c r="I33" s="249">
        <f>Dat_02!G32</f>
        <v>0</v>
      </c>
      <c r="J33" s="260" t="str">
        <f>IF(Dat_02!H32=0,"",Dat_02!H32)</f>
        <v/>
      </c>
    </row>
    <row r="34" spans="2:10">
      <c r="B34" s="245"/>
      <c r="C34" s="246" t="s">
        <v>179</v>
      </c>
      <c r="D34" s="247"/>
      <c r="E34" s="248">
        <f>Dat_02!C33</f>
        <v>51.619227719692702</v>
      </c>
      <c r="F34" s="248">
        <f>Dat_02!D33</f>
        <v>132.5377482022528</v>
      </c>
      <c r="G34" s="248">
        <f>Dat_02!E33</f>
        <v>51.619227719692702</v>
      </c>
      <c r="I34" s="249">
        <f>Dat_02!G33</f>
        <v>0</v>
      </c>
      <c r="J34" s="260" t="str">
        <f>IF(Dat_02!H33=0,"",Dat_02!H33)</f>
        <v/>
      </c>
    </row>
    <row r="35" spans="2:10">
      <c r="B35" s="247" t="s">
        <v>180</v>
      </c>
      <c r="C35" s="246" t="s">
        <v>181</v>
      </c>
      <c r="D35" s="247"/>
      <c r="E35" s="248">
        <f>Dat_02!C34</f>
        <v>134.43591379593533</v>
      </c>
      <c r="F35" s="248">
        <f>Dat_02!D34</f>
        <v>129.30997561700028</v>
      </c>
      <c r="G35" s="248">
        <f>Dat_02!E34</f>
        <v>129.30997561700028</v>
      </c>
      <c r="I35" s="249">
        <f>Dat_02!G34</f>
        <v>0</v>
      </c>
      <c r="J35" s="260" t="str">
        <f>IF(Dat_02!H34=0,"",Dat_02!H34)</f>
        <v/>
      </c>
    </row>
    <row r="36" spans="2:10">
      <c r="B36" s="245"/>
      <c r="C36" s="246" t="s">
        <v>182</v>
      </c>
      <c r="D36" s="247"/>
      <c r="E36" s="248">
        <f>Dat_02!C35</f>
        <v>122.05735215993349</v>
      </c>
      <c r="F36" s="248">
        <f>Dat_02!D35</f>
        <v>129.30997561700028</v>
      </c>
      <c r="G36" s="248">
        <f>Dat_02!E35</f>
        <v>122.05735215993349</v>
      </c>
      <c r="I36" s="249">
        <f>Dat_02!G35</f>
        <v>0</v>
      </c>
      <c r="J36" s="260" t="str">
        <f>IF(Dat_02!H35=0,"",Dat_02!H35)</f>
        <v/>
      </c>
    </row>
    <row r="37" spans="2:10">
      <c r="B37" s="245"/>
      <c r="C37" s="246" t="s">
        <v>183</v>
      </c>
      <c r="D37" s="245"/>
      <c r="E37" s="248">
        <f>Dat_02!C36</f>
        <v>126.29484715593162</v>
      </c>
      <c r="F37" s="248">
        <f>Dat_02!D36</f>
        <v>129.30997561700028</v>
      </c>
      <c r="G37" s="248">
        <f>Dat_02!E36</f>
        <v>126.29484715593162</v>
      </c>
      <c r="I37" s="249">
        <f>Dat_02!G36</f>
        <v>0</v>
      </c>
      <c r="J37" s="260" t="str">
        <f>IF(Dat_02!H36=0,"",Dat_02!H36)</f>
        <v/>
      </c>
    </row>
    <row r="38" spans="2:10">
      <c r="B38" s="245"/>
      <c r="C38" s="246" t="s">
        <v>184</v>
      </c>
      <c r="D38" s="245"/>
      <c r="E38" s="248">
        <f>Dat_02!C37</f>
        <v>94.525219413935346</v>
      </c>
      <c r="F38" s="248">
        <f>Dat_02!D37</f>
        <v>129.30997561700028</v>
      </c>
      <c r="G38" s="248">
        <f>Dat_02!E37</f>
        <v>94.525219413935346</v>
      </c>
      <c r="I38" s="249">
        <f>Dat_02!G37</f>
        <v>0</v>
      </c>
      <c r="J38" s="260" t="str">
        <f>IF(Dat_02!H37=0,"",Dat_02!H37)</f>
        <v/>
      </c>
    </row>
    <row r="39" spans="2:10">
      <c r="B39" s="245"/>
      <c r="C39" s="246" t="s">
        <v>185</v>
      </c>
      <c r="D39" s="245"/>
      <c r="E39" s="248">
        <f>Dat_02!C38</f>
        <v>96.559776115933488</v>
      </c>
      <c r="F39" s="248">
        <f>Dat_02!D38</f>
        <v>129.30997561700028</v>
      </c>
      <c r="G39" s="248">
        <f>Dat_02!E38</f>
        <v>96.559776115933488</v>
      </c>
      <c r="I39" s="249">
        <f>Dat_02!G38</f>
        <v>0</v>
      </c>
      <c r="J39" s="260" t="str">
        <f>IF(Dat_02!H38=0,"",Dat_02!H38)</f>
        <v/>
      </c>
    </row>
    <row r="40" spans="2:10">
      <c r="B40" s="245"/>
      <c r="C40" s="246" t="s">
        <v>186</v>
      </c>
      <c r="D40" s="245"/>
      <c r="E40" s="248">
        <f>Dat_02!C39</f>
        <v>126.36110485393534</v>
      </c>
      <c r="F40" s="248">
        <f>Dat_02!D39</f>
        <v>129.30997561700028</v>
      </c>
      <c r="G40" s="248">
        <f>Dat_02!E39</f>
        <v>126.36110485393534</v>
      </c>
      <c r="I40" s="249">
        <f>Dat_02!G39</f>
        <v>0</v>
      </c>
      <c r="J40" s="260" t="str">
        <f>IF(Dat_02!H39=0,"",Dat_02!H39)</f>
        <v/>
      </c>
    </row>
    <row r="41" spans="2:10">
      <c r="B41" s="245"/>
      <c r="C41" s="246" t="s">
        <v>187</v>
      </c>
      <c r="D41" s="245"/>
      <c r="E41" s="248">
        <f>Dat_02!C40</f>
        <v>128.91667983592976</v>
      </c>
      <c r="F41" s="248">
        <f>Dat_02!D40</f>
        <v>129.30997561700028</v>
      </c>
      <c r="G41" s="248">
        <f>Dat_02!E40</f>
        <v>128.91667983592976</v>
      </c>
      <c r="I41" s="249">
        <f>Dat_02!G40</f>
        <v>0</v>
      </c>
      <c r="J41" s="260" t="str">
        <f>IF(Dat_02!H40=0,"",Dat_02!H40)</f>
        <v/>
      </c>
    </row>
    <row r="42" spans="2:10">
      <c r="B42" s="245"/>
      <c r="C42" s="246" t="s">
        <v>188</v>
      </c>
      <c r="D42" s="245"/>
      <c r="E42" s="248">
        <f>Dat_02!C41</f>
        <v>113.35165236710225</v>
      </c>
      <c r="F42" s="248">
        <f>Dat_02!D41</f>
        <v>129.30997561700028</v>
      </c>
      <c r="G42" s="248">
        <f>Dat_02!E41</f>
        <v>113.35165236710225</v>
      </c>
      <c r="I42" s="249">
        <f>Dat_02!G41</f>
        <v>0</v>
      </c>
      <c r="J42" s="260" t="str">
        <f>IF(Dat_02!H41=0,"",Dat_02!H41)</f>
        <v/>
      </c>
    </row>
    <row r="43" spans="2:10">
      <c r="B43" s="245"/>
      <c r="C43" s="246" t="s">
        <v>189</v>
      </c>
      <c r="D43" s="245"/>
      <c r="E43" s="248">
        <f>Dat_02!C42</f>
        <v>102.38113543509851</v>
      </c>
      <c r="F43" s="248">
        <f>Dat_02!D42</f>
        <v>129.30997561700028</v>
      </c>
      <c r="G43" s="248">
        <f>Dat_02!E42</f>
        <v>102.38113543509851</v>
      </c>
      <c r="I43" s="249">
        <f>Dat_02!G42</f>
        <v>0</v>
      </c>
      <c r="J43" s="260" t="str">
        <f>IF(Dat_02!H42=0,"",Dat_02!H42)</f>
        <v/>
      </c>
    </row>
    <row r="44" spans="2:10">
      <c r="B44" s="245"/>
      <c r="C44" s="246" t="s">
        <v>190</v>
      </c>
      <c r="D44" s="245"/>
      <c r="E44" s="248">
        <f>Dat_02!C43</f>
        <v>100.03533286510039</v>
      </c>
      <c r="F44" s="248">
        <f>Dat_02!D43</f>
        <v>129.30997561700028</v>
      </c>
      <c r="G44" s="248">
        <f>Dat_02!E43</f>
        <v>100.03533286510039</v>
      </c>
      <c r="I44" s="249">
        <f>Dat_02!G43</f>
        <v>0</v>
      </c>
      <c r="J44" s="260" t="str">
        <f>IF(Dat_02!H43=0,"",Dat_02!H43)</f>
        <v/>
      </c>
    </row>
    <row r="45" spans="2:10">
      <c r="B45" s="245"/>
      <c r="C45" s="246" t="s">
        <v>191</v>
      </c>
      <c r="D45" s="245"/>
      <c r="E45" s="248">
        <f>Dat_02!C44</f>
        <v>104.58458007910039</v>
      </c>
      <c r="F45" s="248">
        <f>Dat_02!D44</f>
        <v>129.30997561700028</v>
      </c>
      <c r="G45" s="248">
        <f>Dat_02!E44</f>
        <v>104.58458007910039</v>
      </c>
      <c r="I45" s="249">
        <f>Dat_02!G44</f>
        <v>0</v>
      </c>
      <c r="J45" s="260" t="str">
        <f>IF(Dat_02!H44=0,"",Dat_02!H44)</f>
        <v/>
      </c>
    </row>
    <row r="46" spans="2:10">
      <c r="B46" s="245"/>
      <c r="C46" s="246" t="s">
        <v>192</v>
      </c>
      <c r="D46" s="245"/>
      <c r="E46" s="248">
        <f>Dat_02!C45</f>
        <v>94.168038721100402</v>
      </c>
      <c r="F46" s="248">
        <f>Dat_02!D45</f>
        <v>129.30997561700028</v>
      </c>
      <c r="G46" s="248">
        <f>Dat_02!E45</f>
        <v>94.168038721100402</v>
      </c>
      <c r="I46" s="249">
        <f>Dat_02!G45</f>
        <v>0</v>
      </c>
      <c r="J46" s="260" t="str">
        <f>IF(Dat_02!H45=0,"",Dat_02!H45)</f>
        <v/>
      </c>
    </row>
    <row r="47" spans="2:10">
      <c r="B47" s="245"/>
      <c r="C47" s="246" t="s">
        <v>193</v>
      </c>
      <c r="D47" s="245"/>
      <c r="E47" s="248">
        <f>Dat_02!C46</f>
        <v>102.60172864509853</v>
      </c>
      <c r="F47" s="248">
        <f>Dat_02!D46</f>
        <v>129.30997561700028</v>
      </c>
      <c r="G47" s="248">
        <f>Dat_02!E46</f>
        <v>102.60172864509853</v>
      </c>
      <c r="I47" s="249" t="str">
        <f>Dat_02!G46</f>
        <v/>
      </c>
      <c r="J47" s="260" t="str">
        <f>IF(Dat_02!H46=0,"",Dat_02!H46)</f>
        <v/>
      </c>
    </row>
    <row r="48" spans="2:10">
      <c r="B48" s="245"/>
      <c r="C48" s="246" t="s">
        <v>194</v>
      </c>
      <c r="D48" s="245"/>
      <c r="E48" s="248">
        <f>Dat_02!C47</f>
        <v>114.42973903509852</v>
      </c>
      <c r="F48" s="248">
        <f>Dat_02!D47</f>
        <v>129.30997561700028</v>
      </c>
      <c r="G48" s="248">
        <f>Dat_02!E47</f>
        <v>114.42973903509852</v>
      </c>
      <c r="I48" s="249">
        <f>Dat_02!G47</f>
        <v>0</v>
      </c>
      <c r="J48" s="260" t="str">
        <f>IF(Dat_02!H47=0,"",Dat_02!H47)</f>
        <v/>
      </c>
    </row>
    <row r="49" spans="2:10">
      <c r="B49" s="245"/>
      <c r="C49" s="246" t="s">
        <v>195</v>
      </c>
      <c r="D49" s="245"/>
      <c r="E49" s="248">
        <f>Dat_02!C48</f>
        <v>158.32198736191989</v>
      </c>
      <c r="F49" s="248">
        <f>Dat_02!D48</f>
        <v>129.30997561700028</v>
      </c>
      <c r="G49" s="248">
        <f>Dat_02!E48</f>
        <v>129.30997561700028</v>
      </c>
      <c r="I49" s="249">
        <f>Dat_02!G48</f>
        <v>129.30997561700028</v>
      </c>
      <c r="J49" s="260" t="str">
        <f>IF(Dat_02!H48=0,"",Dat_02!H48)</f>
        <v/>
      </c>
    </row>
    <row r="50" spans="2:10">
      <c r="B50" s="245"/>
      <c r="C50" s="246" t="s">
        <v>196</v>
      </c>
      <c r="D50" s="245"/>
      <c r="E50" s="248">
        <f>Dat_02!C49</f>
        <v>162.43276678391243</v>
      </c>
      <c r="F50" s="248">
        <f>Dat_02!D49</f>
        <v>129.30997561700028</v>
      </c>
      <c r="G50" s="248">
        <f>Dat_02!E49</f>
        <v>129.30997561700028</v>
      </c>
      <c r="I50" s="249">
        <f>Dat_02!G49</f>
        <v>0</v>
      </c>
      <c r="J50" s="260" t="str">
        <f>IF(Dat_02!H49=0,"",Dat_02!H49)</f>
        <v/>
      </c>
    </row>
    <row r="51" spans="2:10">
      <c r="B51" s="245"/>
      <c r="C51" s="246" t="s">
        <v>197</v>
      </c>
      <c r="D51" s="245"/>
      <c r="E51" s="248">
        <f>Dat_02!C50</f>
        <v>181.26775802191429</v>
      </c>
      <c r="F51" s="248">
        <f>Dat_02!D50</f>
        <v>129.30997561700028</v>
      </c>
      <c r="G51" s="248">
        <f>Dat_02!E50</f>
        <v>129.30997561700028</v>
      </c>
      <c r="I51" s="249">
        <f>Dat_02!G50</f>
        <v>0</v>
      </c>
      <c r="J51" s="260" t="str">
        <f>IF(Dat_02!H50=0,"",Dat_02!H50)</f>
        <v/>
      </c>
    </row>
    <row r="52" spans="2:10">
      <c r="B52" s="245"/>
      <c r="C52" s="246" t="s">
        <v>198</v>
      </c>
      <c r="D52" s="245"/>
      <c r="E52" s="248">
        <f>Dat_02!C51</f>
        <v>189.88115476991427</v>
      </c>
      <c r="F52" s="248">
        <f>Dat_02!D51</f>
        <v>129.30997561700028</v>
      </c>
      <c r="G52" s="248">
        <f>Dat_02!E51</f>
        <v>129.30997561700028</v>
      </c>
      <c r="I52" s="249">
        <f>Dat_02!G51</f>
        <v>0</v>
      </c>
      <c r="J52" s="260" t="str">
        <f>IF(Dat_02!H51=0,"",Dat_02!H51)</f>
        <v/>
      </c>
    </row>
    <row r="53" spans="2:10">
      <c r="B53" s="245"/>
      <c r="C53" s="246" t="s">
        <v>199</v>
      </c>
      <c r="D53" s="245"/>
      <c r="E53" s="248">
        <f>Dat_02!C52</f>
        <v>186.66600200191618</v>
      </c>
      <c r="F53" s="248">
        <f>Dat_02!D52</f>
        <v>129.30997561700028</v>
      </c>
      <c r="G53" s="248">
        <f>Dat_02!E52</f>
        <v>129.30997561700028</v>
      </c>
      <c r="I53" s="249">
        <f>Dat_02!G52</f>
        <v>0</v>
      </c>
      <c r="J53" s="260" t="str">
        <f>IF(Dat_02!H52=0,"",Dat_02!H52)</f>
        <v/>
      </c>
    </row>
    <row r="54" spans="2:10">
      <c r="B54" s="245"/>
      <c r="C54" s="246" t="s">
        <v>200</v>
      </c>
      <c r="D54" s="245"/>
      <c r="E54" s="248">
        <f>Dat_02!C53</f>
        <v>187.65970934591431</v>
      </c>
      <c r="F54" s="248">
        <f>Dat_02!D53</f>
        <v>129.30997561700028</v>
      </c>
      <c r="G54" s="248">
        <f>Dat_02!E53</f>
        <v>129.30997561700028</v>
      </c>
      <c r="I54" s="249">
        <f>Dat_02!G53</f>
        <v>0</v>
      </c>
      <c r="J54" s="260" t="str">
        <f>IF(Dat_02!H53=0,"",Dat_02!H53)</f>
        <v/>
      </c>
    </row>
    <row r="55" spans="2:10">
      <c r="B55" s="245"/>
      <c r="C55" s="246" t="s">
        <v>201</v>
      </c>
      <c r="D55" s="245"/>
      <c r="E55" s="248">
        <f>Dat_02!C54</f>
        <v>201.55266688591428</v>
      </c>
      <c r="F55" s="248">
        <f>Dat_02!D54</f>
        <v>129.30997561700028</v>
      </c>
      <c r="G55" s="248">
        <f>Dat_02!E54</f>
        <v>129.30997561700028</v>
      </c>
      <c r="I55" s="249">
        <f>Dat_02!G54</f>
        <v>0</v>
      </c>
      <c r="J55" s="260" t="str">
        <f>IF(Dat_02!H54=0,"",Dat_02!H54)</f>
        <v/>
      </c>
    </row>
    <row r="56" spans="2:10">
      <c r="B56" s="245"/>
      <c r="C56" s="246" t="s">
        <v>202</v>
      </c>
      <c r="D56" s="245"/>
      <c r="E56" s="248">
        <f>Dat_02!C55</f>
        <v>163.19481821840066</v>
      </c>
      <c r="F56" s="248">
        <f>Dat_02!D55</f>
        <v>129.30997561700028</v>
      </c>
      <c r="G56" s="248">
        <f>Dat_02!E55</f>
        <v>129.30997561700028</v>
      </c>
      <c r="I56" s="249">
        <f>Dat_02!G55</f>
        <v>0</v>
      </c>
      <c r="J56" s="260" t="str">
        <f>IF(Dat_02!H55=0,"",Dat_02!H55)</f>
        <v/>
      </c>
    </row>
    <row r="57" spans="2:10">
      <c r="B57" s="245"/>
      <c r="C57" s="246" t="s">
        <v>203</v>
      </c>
      <c r="D57" s="245"/>
      <c r="E57" s="248">
        <f>Dat_02!C56</f>
        <v>191.04865904440436</v>
      </c>
      <c r="F57" s="248">
        <f>Dat_02!D56</f>
        <v>129.30997561700028</v>
      </c>
      <c r="G57" s="248">
        <f>Dat_02!E56</f>
        <v>129.30997561700028</v>
      </c>
      <c r="I57" s="249">
        <f>Dat_02!G56</f>
        <v>0</v>
      </c>
      <c r="J57" s="260" t="str">
        <f>IF(Dat_02!H56=0,"",Dat_02!H56)</f>
        <v/>
      </c>
    </row>
    <row r="58" spans="2:10">
      <c r="B58" s="245"/>
      <c r="C58" s="246" t="s">
        <v>204</v>
      </c>
      <c r="D58" s="245"/>
      <c r="E58" s="248">
        <f>Dat_02!C57</f>
        <v>187.51107319040253</v>
      </c>
      <c r="F58" s="248">
        <f>Dat_02!D57</f>
        <v>129.30997561700028</v>
      </c>
      <c r="G58" s="248">
        <f>Dat_02!E57</f>
        <v>129.30997561700028</v>
      </c>
      <c r="I58" s="249">
        <f>Dat_02!G57</f>
        <v>0</v>
      </c>
      <c r="J58" s="260" t="str">
        <f>IF(Dat_02!H57=0,"",Dat_02!H57)</f>
        <v/>
      </c>
    </row>
    <row r="59" spans="2:10">
      <c r="B59" s="245"/>
      <c r="C59" s="246" t="s">
        <v>205</v>
      </c>
      <c r="D59" s="245"/>
      <c r="E59" s="248">
        <f>Dat_02!C58</f>
        <v>176.56257970840252</v>
      </c>
      <c r="F59" s="248">
        <f>Dat_02!D58</f>
        <v>129.30997561700028</v>
      </c>
      <c r="G59" s="248">
        <f>Dat_02!E58</f>
        <v>129.30997561700028</v>
      </c>
      <c r="I59" s="249">
        <f>Dat_02!G58</f>
        <v>0</v>
      </c>
      <c r="J59" s="260" t="str">
        <f>IF(Dat_02!H58=0,"",Dat_02!H58)</f>
        <v/>
      </c>
    </row>
    <row r="60" spans="2:10">
      <c r="B60" s="245"/>
      <c r="C60" s="246" t="s">
        <v>206</v>
      </c>
      <c r="D60" s="245"/>
      <c r="E60" s="248">
        <f>Dat_02!C59</f>
        <v>173.57737531640254</v>
      </c>
      <c r="F60" s="248">
        <f>Dat_02!D59</f>
        <v>129.30997561700028</v>
      </c>
      <c r="G60" s="248">
        <f>Dat_02!E59</f>
        <v>129.30997561700028</v>
      </c>
      <c r="I60" s="249">
        <f>Dat_02!G59</f>
        <v>0</v>
      </c>
      <c r="J60" s="260" t="str">
        <f>IF(Dat_02!H59=0,"",Dat_02!H59)</f>
        <v/>
      </c>
    </row>
    <row r="61" spans="2:10">
      <c r="B61" s="245"/>
      <c r="C61" s="246" t="s">
        <v>207</v>
      </c>
      <c r="D61" s="245"/>
      <c r="E61" s="248">
        <f>Dat_02!C60</f>
        <v>187.62475435040437</v>
      </c>
      <c r="F61" s="248">
        <f>Dat_02!D60</f>
        <v>129.30997561700028</v>
      </c>
      <c r="G61" s="248">
        <f>Dat_02!E60</f>
        <v>129.30997561700028</v>
      </c>
      <c r="I61" s="249">
        <f>Dat_02!G60</f>
        <v>0</v>
      </c>
      <c r="J61" s="260" t="str">
        <f>IF(Dat_02!H60=0,"",Dat_02!H60)</f>
        <v/>
      </c>
    </row>
    <row r="62" spans="2:10">
      <c r="B62" s="245"/>
      <c r="C62" s="246" t="s">
        <v>208</v>
      </c>
      <c r="D62" s="245"/>
      <c r="E62" s="248">
        <f>Dat_02!C61</f>
        <v>175.39427942040251</v>
      </c>
      <c r="F62" s="248">
        <f>Dat_02!D61</f>
        <v>129.30997561700028</v>
      </c>
      <c r="G62" s="248">
        <f>Dat_02!E61</f>
        <v>129.30997561700028</v>
      </c>
      <c r="I62" s="249">
        <f>Dat_02!G61</f>
        <v>0</v>
      </c>
      <c r="J62" s="260" t="str">
        <f>IF(Dat_02!H61=0,"",Dat_02!H61)</f>
        <v/>
      </c>
    </row>
    <row r="63" spans="2:10">
      <c r="B63" s="245"/>
      <c r="C63" s="246" t="s">
        <v>209</v>
      </c>
      <c r="D63" s="245"/>
      <c r="E63" s="248">
        <f>Dat_02!C62</f>
        <v>179.70485772770667</v>
      </c>
      <c r="F63" s="248">
        <f>Dat_02!D62</f>
        <v>129.30997561700028</v>
      </c>
      <c r="G63" s="248">
        <f>Dat_02!E62</f>
        <v>129.30997561700028</v>
      </c>
      <c r="I63" s="249">
        <f>Dat_02!G62</f>
        <v>0</v>
      </c>
      <c r="J63" s="260" t="str">
        <f>IF(Dat_02!H62=0,"",Dat_02!H62)</f>
        <v/>
      </c>
    </row>
    <row r="64" spans="2:10">
      <c r="B64" s="247"/>
      <c r="C64" s="252" t="s">
        <v>210</v>
      </c>
      <c r="D64" s="245"/>
      <c r="E64" s="248">
        <f>Dat_02!C63</f>
        <v>159.48513681571038</v>
      </c>
      <c r="F64" s="248">
        <f>Dat_02!D63</f>
        <v>129.30997561700028</v>
      </c>
      <c r="G64" s="248">
        <f>Dat_02!E63</f>
        <v>129.30997561700028</v>
      </c>
      <c r="I64" s="249">
        <f>Dat_02!G63</f>
        <v>0</v>
      </c>
      <c r="J64" s="260" t="str">
        <f>IF(Dat_02!H63=0,"",Dat_02!H63)</f>
        <v/>
      </c>
    </row>
    <row r="65" spans="2:10">
      <c r="B65" s="245" t="s">
        <v>211</v>
      </c>
      <c r="C65" s="246" t="s">
        <v>212</v>
      </c>
      <c r="D65" s="247"/>
      <c r="E65" s="248">
        <f>Dat_02!C64</f>
        <v>141.94816999370849</v>
      </c>
      <c r="F65" s="248">
        <f>Dat_02!D64</f>
        <v>104.0249711788601</v>
      </c>
      <c r="G65" s="248">
        <f>Dat_02!E64</f>
        <v>104.0249711788601</v>
      </c>
      <c r="I65" s="249">
        <f>Dat_02!G64</f>
        <v>0</v>
      </c>
      <c r="J65" s="260" t="str">
        <f>IF(Dat_02!H64=0,"",Dat_02!H64)</f>
        <v/>
      </c>
    </row>
    <row r="66" spans="2:10">
      <c r="B66" s="247"/>
      <c r="C66" s="246" t="s">
        <v>213</v>
      </c>
      <c r="D66" s="247"/>
      <c r="E66" s="248">
        <f>Dat_02!C65</f>
        <v>162.46535110770481</v>
      </c>
      <c r="F66" s="248">
        <f>Dat_02!D65</f>
        <v>104.0249711788601</v>
      </c>
      <c r="G66" s="248">
        <f>Dat_02!E65</f>
        <v>104.0249711788601</v>
      </c>
      <c r="I66" s="249">
        <f>Dat_02!G65</f>
        <v>0</v>
      </c>
      <c r="J66" s="260" t="str">
        <f>IF(Dat_02!H65=0,"",Dat_02!H65)</f>
        <v/>
      </c>
    </row>
    <row r="67" spans="2:10">
      <c r="B67" s="245"/>
      <c r="C67" s="246" t="s">
        <v>214</v>
      </c>
      <c r="D67" s="245"/>
      <c r="E67" s="248">
        <f>Dat_02!C66</f>
        <v>156.23545411371038</v>
      </c>
      <c r="F67" s="248">
        <f>Dat_02!D66</f>
        <v>104.0249711788601</v>
      </c>
      <c r="G67" s="248">
        <f>Dat_02!E66</f>
        <v>104.0249711788601</v>
      </c>
      <c r="I67" s="249">
        <f>Dat_02!G66</f>
        <v>0</v>
      </c>
      <c r="J67" s="260" t="str">
        <f>IF(Dat_02!H66=0,"",Dat_02!H66)</f>
        <v/>
      </c>
    </row>
    <row r="68" spans="2:10">
      <c r="B68" s="245"/>
      <c r="C68" s="246" t="s">
        <v>215</v>
      </c>
      <c r="D68" s="245"/>
      <c r="E68" s="248">
        <f>Dat_02!C67</f>
        <v>150.44913839170664</v>
      </c>
      <c r="F68" s="248">
        <f>Dat_02!D67</f>
        <v>104.0249711788601</v>
      </c>
      <c r="G68" s="248">
        <f>Dat_02!E67</f>
        <v>104.0249711788601</v>
      </c>
      <c r="I68" s="249">
        <f>Dat_02!G67</f>
        <v>0</v>
      </c>
      <c r="J68" s="260" t="str">
        <f>IF(Dat_02!H67=0,"",Dat_02!H67)</f>
        <v/>
      </c>
    </row>
    <row r="69" spans="2:10">
      <c r="B69" s="245"/>
      <c r="C69" s="246" t="s">
        <v>216</v>
      </c>
      <c r="D69" s="245"/>
      <c r="E69" s="248">
        <f>Dat_02!C68</f>
        <v>195.06156033570662</v>
      </c>
      <c r="F69" s="248">
        <f>Dat_02!D68</f>
        <v>104.0249711788601</v>
      </c>
      <c r="G69" s="248">
        <f>Dat_02!E68</f>
        <v>104.0249711788601</v>
      </c>
      <c r="I69" s="249">
        <f>Dat_02!G68</f>
        <v>0</v>
      </c>
      <c r="J69" s="260" t="str">
        <f>IF(Dat_02!H68=0,"",Dat_02!H68)</f>
        <v/>
      </c>
    </row>
    <row r="70" spans="2:10">
      <c r="B70" s="245"/>
      <c r="C70" s="246" t="s">
        <v>217</v>
      </c>
      <c r="D70" s="245"/>
      <c r="E70" s="248">
        <f>Dat_02!C69</f>
        <v>136.13466181453498</v>
      </c>
      <c r="F70" s="248">
        <f>Dat_02!D69</f>
        <v>104.0249711788601</v>
      </c>
      <c r="G70" s="248">
        <f>Dat_02!E69</f>
        <v>104.0249711788601</v>
      </c>
      <c r="I70" s="249">
        <f>Dat_02!G69</f>
        <v>0</v>
      </c>
      <c r="J70" s="260" t="str">
        <f>IF(Dat_02!H69=0,"",Dat_02!H69)</f>
        <v/>
      </c>
    </row>
    <row r="71" spans="2:10">
      <c r="B71" s="245"/>
      <c r="C71" s="246" t="s">
        <v>218</v>
      </c>
      <c r="D71" s="245"/>
      <c r="E71" s="248">
        <f>Dat_02!C70</f>
        <v>121.66533091053311</v>
      </c>
      <c r="F71" s="248">
        <f>Dat_02!D70</f>
        <v>104.0249711788601</v>
      </c>
      <c r="G71" s="248">
        <f>Dat_02!E70</f>
        <v>104.0249711788601</v>
      </c>
      <c r="I71" s="249">
        <f>Dat_02!G70</f>
        <v>0</v>
      </c>
      <c r="J71" s="260" t="str">
        <f>IF(Dat_02!H70=0,"",Dat_02!H70)</f>
        <v/>
      </c>
    </row>
    <row r="72" spans="2:10">
      <c r="B72" s="245"/>
      <c r="C72" s="246" t="s">
        <v>219</v>
      </c>
      <c r="D72" s="245"/>
      <c r="E72" s="248">
        <f>Dat_02!C71</f>
        <v>112.50639819453124</v>
      </c>
      <c r="F72" s="248">
        <f>Dat_02!D71</f>
        <v>104.0249711788601</v>
      </c>
      <c r="G72" s="248">
        <f>Dat_02!E71</f>
        <v>104.0249711788601</v>
      </c>
      <c r="I72" s="249">
        <f>Dat_02!G71</f>
        <v>0</v>
      </c>
      <c r="J72" s="260" t="str">
        <f>IF(Dat_02!H71=0,"",Dat_02!H71)</f>
        <v/>
      </c>
    </row>
    <row r="73" spans="2:10">
      <c r="B73" s="245"/>
      <c r="C73" s="246" t="s">
        <v>220</v>
      </c>
      <c r="D73" s="245"/>
      <c r="E73" s="248">
        <f>Dat_02!C72</f>
        <v>99.365654848533111</v>
      </c>
      <c r="F73" s="248">
        <f>Dat_02!D72</f>
        <v>104.0249711788601</v>
      </c>
      <c r="G73" s="248">
        <f>Dat_02!E72</f>
        <v>99.365654848533111</v>
      </c>
      <c r="I73" s="249">
        <f>Dat_02!G72</f>
        <v>0</v>
      </c>
      <c r="J73" s="260" t="str">
        <f>IF(Dat_02!H72=0,"",Dat_02!H72)</f>
        <v/>
      </c>
    </row>
    <row r="74" spans="2:10">
      <c r="B74" s="245"/>
      <c r="C74" s="246" t="s">
        <v>221</v>
      </c>
      <c r="D74" s="245"/>
      <c r="E74" s="248">
        <f>Dat_02!C73</f>
        <v>88.677191668533112</v>
      </c>
      <c r="F74" s="248">
        <f>Dat_02!D73</f>
        <v>104.0249711788601</v>
      </c>
      <c r="G74" s="248">
        <f>Dat_02!E73</f>
        <v>88.677191668533112</v>
      </c>
      <c r="I74" s="249">
        <f>Dat_02!G73</f>
        <v>0</v>
      </c>
      <c r="J74" s="260" t="str">
        <f>IF(Dat_02!H73=0,"",Dat_02!H73)</f>
        <v/>
      </c>
    </row>
    <row r="75" spans="2:10">
      <c r="B75" s="245"/>
      <c r="C75" s="246" t="s">
        <v>222</v>
      </c>
      <c r="D75" s="245"/>
      <c r="E75" s="248">
        <f>Dat_02!C74</f>
        <v>98.195352774531244</v>
      </c>
      <c r="F75" s="248">
        <f>Dat_02!D74</f>
        <v>104.0249711788601</v>
      </c>
      <c r="G75" s="248">
        <f>Dat_02!E74</f>
        <v>98.195352774531244</v>
      </c>
      <c r="I75" s="249">
        <f>Dat_02!G74</f>
        <v>0</v>
      </c>
      <c r="J75" s="260" t="str">
        <f>IF(Dat_02!H74=0,"",Dat_02!H74)</f>
        <v/>
      </c>
    </row>
    <row r="76" spans="2:10">
      <c r="B76" s="245"/>
      <c r="C76" s="246" t="s">
        <v>223</v>
      </c>
      <c r="D76" s="245"/>
      <c r="E76" s="248">
        <f>Dat_02!C75</f>
        <v>143.85513723853498</v>
      </c>
      <c r="F76" s="248">
        <f>Dat_02!D75</f>
        <v>104.0249711788601</v>
      </c>
      <c r="G76" s="248">
        <f>Dat_02!E75</f>
        <v>104.0249711788601</v>
      </c>
      <c r="I76" s="249">
        <f>Dat_02!G75</f>
        <v>0</v>
      </c>
      <c r="J76" s="260" t="str">
        <f>IF(Dat_02!H75=0,"",Dat_02!H75)</f>
        <v/>
      </c>
    </row>
    <row r="77" spans="2:10">
      <c r="B77" s="245"/>
      <c r="C77" s="246" t="s">
        <v>224</v>
      </c>
      <c r="D77" s="245"/>
      <c r="E77" s="248">
        <f>Dat_02!C76</f>
        <v>150.47310586795314</v>
      </c>
      <c r="F77" s="248">
        <f>Dat_02!D76</f>
        <v>104.0249711788601</v>
      </c>
      <c r="G77" s="248">
        <f>Dat_02!E76</f>
        <v>104.0249711788601</v>
      </c>
      <c r="I77" s="249">
        <f>Dat_02!G76</f>
        <v>0</v>
      </c>
      <c r="J77" s="260" t="str">
        <f>IF(Dat_02!H76=0,"",Dat_02!H76)</f>
        <v/>
      </c>
    </row>
    <row r="78" spans="2:10">
      <c r="B78" s="245"/>
      <c r="C78" s="246" t="s">
        <v>225</v>
      </c>
      <c r="D78" s="245"/>
      <c r="E78" s="248">
        <f>Dat_02!C77</f>
        <v>121.34618743595499</v>
      </c>
      <c r="F78" s="248">
        <f>Dat_02!D77</f>
        <v>104.0249711788601</v>
      </c>
      <c r="G78" s="248">
        <f>Dat_02!E77</f>
        <v>104.0249711788601</v>
      </c>
      <c r="I78" s="249" t="str">
        <f>Dat_02!G77</f>
        <v/>
      </c>
      <c r="J78" s="260" t="str">
        <f>IF(Dat_02!H77=0,"",Dat_02!H77)</f>
        <v/>
      </c>
    </row>
    <row r="79" spans="2:10">
      <c r="B79" s="245"/>
      <c r="C79" s="246" t="s">
        <v>226</v>
      </c>
      <c r="D79" s="245"/>
      <c r="E79" s="248">
        <f>Dat_02!C78</f>
        <v>119.96253918595498</v>
      </c>
      <c r="F79" s="248">
        <f>Dat_02!D78</f>
        <v>104.0249711788601</v>
      </c>
      <c r="G79" s="248">
        <f>Dat_02!E78</f>
        <v>104.0249711788601</v>
      </c>
      <c r="I79" s="249">
        <f>Dat_02!G78</f>
        <v>104.0249711788601</v>
      </c>
      <c r="J79" s="260" t="str">
        <f>IF(Dat_02!H78=0,"",Dat_02!H78)</f>
        <v/>
      </c>
    </row>
    <row r="80" spans="2:10">
      <c r="B80" s="245"/>
      <c r="C80" s="246" t="s">
        <v>227</v>
      </c>
      <c r="D80" s="245"/>
      <c r="E80" s="248">
        <f>Dat_02!C79</f>
        <v>107.1906331039587</v>
      </c>
      <c r="F80" s="248">
        <f>Dat_02!D79</f>
        <v>104.0249711788601</v>
      </c>
      <c r="G80" s="248">
        <f>Dat_02!E79</f>
        <v>104.0249711788601</v>
      </c>
      <c r="I80" s="311">
        <f>Dat_02!G79</f>
        <v>0</v>
      </c>
      <c r="J80" s="260" t="str">
        <f>IF(Dat_02!H79=0,"",Dat_02!H79)</f>
        <v/>
      </c>
    </row>
    <row r="81" spans="2:10">
      <c r="B81" s="245"/>
      <c r="C81" s="246" t="s">
        <v>228</v>
      </c>
      <c r="D81" s="245"/>
      <c r="E81" s="248">
        <f>Dat_02!C80</f>
        <v>98.171626367951262</v>
      </c>
      <c r="F81" s="248">
        <f>Dat_02!D80</f>
        <v>104.0249711788601</v>
      </c>
      <c r="G81" s="248">
        <f>Dat_02!E80</f>
        <v>98.171626367951262</v>
      </c>
      <c r="I81" s="249">
        <f>Dat_02!G80</f>
        <v>0</v>
      </c>
      <c r="J81" s="260" t="str">
        <f>IF(Dat_02!H80=0,"",Dat_02!H80)</f>
        <v/>
      </c>
    </row>
    <row r="82" spans="2:10">
      <c r="B82" s="245"/>
      <c r="C82" s="246" t="s">
        <v>229</v>
      </c>
      <c r="D82" s="245"/>
      <c r="E82" s="248">
        <f>Dat_02!C81</f>
        <v>107.03113906795684</v>
      </c>
      <c r="F82" s="248">
        <f>Dat_02!D81</f>
        <v>104.0249711788601</v>
      </c>
      <c r="G82" s="248">
        <f>Dat_02!E81</f>
        <v>104.0249711788601</v>
      </c>
      <c r="I82" s="249">
        <f>Dat_02!G81</f>
        <v>0</v>
      </c>
      <c r="J82" s="260" t="str">
        <f>IF(Dat_02!H81=0,"",Dat_02!H81)</f>
        <v/>
      </c>
    </row>
    <row r="83" spans="2:10">
      <c r="B83" s="245"/>
      <c r="C83" s="246" t="s">
        <v>230</v>
      </c>
      <c r="D83" s="245"/>
      <c r="E83" s="248">
        <f>Dat_02!C82</f>
        <v>96.256102315954976</v>
      </c>
      <c r="F83" s="248">
        <f>Dat_02!D82</f>
        <v>104.0249711788601</v>
      </c>
      <c r="G83" s="248">
        <f>Dat_02!E82</f>
        <v>96.256102315954976</v>
      </c>
      <c r="I83" s="249">
        <f>Dat_02!G82</f>
        <v>0</v>
      </c>
      <c r="J83" s="260" t="str">
        <f>IF(Dat_02!H82=0,"",Dat_02!H82)</f>
        <v/>
      </c>
    </row>
    <row r="84" spans="2:10">
      <c r="B84" s="245"/>
      <c r="C84" s="246" t="s">
        <v>231</v>
      </c>
      <c r="D84" s="245"/>
      <c r="E84" s="248">
        <f>Dat_02!C83</f>
        <v>88.721294792280588</v>
      </c>
      <c r="F84" s="248">
        <f>Dat_02!D83</f>
        <v>104.0249711788601</v>
      </c>
      <c r="G84" s="248">
        <f>Dat_02!E83</f>
        <v>88.721294792280588</v>
      </c>
      <c r="I84" s="249">
        <f>Dat_02!G83</f>
        <v>0</v>
      </c>
      <c r="J84" s="260" t="str">
        <f>IF(Dat_02!H83=0,"",Dat_02!H83)</f>
        <v/>
      </c>
    </row>
    <row r="85" spans="2:10">
      <c r="B85" s="245"/>
      <c r="C85" s="246" t="s">
        <v>232</v>
      </c>
      <c r="D85" s="245"/>
      <c r="E85" s="248">
        <f>Dat_02!C84</f>
        <v>99.719565528282459</v>
      </c>
      <c r="F85" s="248">
        <f>Dat_02!D84</f>
        <v>104.0249711788601</v>
      </c>
      <c r="G85" s="248">
        <f>Dat_02!E84</f>
        <v>99.719565528282459</v>
      </c>
      <c r="I85" s="249">
        <f>Dat_02!G84</f>
        <v>0</v>
      </c>
      <c r="J85" s="260" t="str">
        <f>IF(Dat_02!H84=0,"",Dat_02!H84)</f>
        <v/>
      </c>
    </row>
    <row r="86" spans="2:10">
      <c r="B86" s="245"/>
      <c r="C86" s="246" t="s">
        <v>233</v>
      </c>
      <c r="D86" s="245"/>
      <c r="E86" s="248">
        <f>Dat_02!C85</f>
        <v>111.01355162428432</v>
      </c>
      <c r="F86" s="248">
        <f>Dat_02!D85</f>
        <v>104.0249711788601</v>
      </c>
      <c r="G86" s="248">
        <f>Dat_02!E85</f>
        <v>104.0249711788601</v>
      </c>
      <c r="I86" s="249">
        <f>Dat_02!G85</f>
        <v>0</v>
      </c>
      <c r="J86" s="260" t="str">
        <f>IF(Dat_02!H85=0,"",Dat_02!H85)</f>
        <v/>
      </c>
    </row>
    <row r="87" spans="2:10">
      <c r="B87" s="245"/>
      <c r="C87" s="246" t="s">
        <v>234</v>
      </c>
      <c r="D87" s="245"/>
      <c r="E87" s="248">
        <f>Dat_02!C86</f>
        <v>75.858285652276876</v>
      </c>
      <c r="F87" s="248">
        <f>Dat_02!D86</f>
        <v>104.0249711788601</v>
      </c>
      <c r="G87" s="248">
        <f>Dat_02!E86</f>
        <v>75.858285652276876</v>
      </c>
      <c r="I87" s="249">
        <f>Dat_02!G86</f>
        <v>0</v>
      </c>
      <c r="J87" s="260" t="str">
        <f>IF(Dat_02!H86=0,"",Dat_02!H86)</f>
        <v/>
      </c>
    </row>
    <row r="88" spans="2:10">
      <c r="B88" s="245"/>
      <c r="C88" s="246" t="s">
        <v>235</v>
      </c>
      <c r="D88" s="245"/>
      <c r="E88" s="248">
        <f>Dat_02!C87</f>
        <v>73.456912940284326</v>
      </c>
      <c r="F88" s="248">
        <f>Dat_02!D87</f>
        <v>104.0249711788601</v>
      </c>
      <c r="G88" s="248">
        <f>Dat_02!E87</f>
        <v>73.456912940284326</v>
      </c>
      <c r="I88" s="249">
        <f>Dat_02!G87</f>
        <v>0</v>
      </c>
      <c r="J88" s="260" t="str">
        <f>IF(Dat_02!H87=0,"",Dat_02!H87)</f>
        <v/>
      </c>
    </row>
    <row r="89" spans="2:10">
      <c r="B89" s="245"/>
      <c r="C89" s="246" t="s">
        <v>236</v>
      </c>
      <c r="D89" s="245"/>
      <c r="E89" s="248">
        <f>Dat_02!C88</f>
        <v>79.662121048282458</v>
      </c>
      <c r="F89" s="248">
        <f>Dat_02!D88</f>
        <v>104.0249711788601</v>
      </c>
      <c r="G89" s="248">
        <f>Dat_02!E88</f>
        <v>79.662121048282458</v>
      </c>
      <c r="I89" s="249">
        <f>Dat_02!G88</f>
        <v>0</v>
      </c>
      <c r="J89" s="260" t="str">
        <f>IF(Dat_02!H88=0,"",Dat_02!H88)</f>
        <v/>
      </c>
    </row>
    <row r="90" spans="2:10">
      <c r="B90" s="245"/>
      <c r="C90" s="246" t="s">
        <v>237</v>
      </c>
      <c r="D90" s="245"/>
      <c r="E90" s="248">
        <f>Dat_02!C89</f>
        <v>71.427584928278719</v>
      </c>
      <c r="F90" s="248">
        <f>Dat_02!D89</f>
        <v>104.0249711788601</v>
      </c>
      <c r="G90" s="248">
        <f>Dat_02!E89</f>
        <v>71.427584928278719</v>
      </c>
      <c r="I90" s="249">
        <f>Dat_02!G89</f>
        <v>0</v>
      </c>
      <c r="J90" s="260" t="str">
        <f>IF(Dat_02!H89=0,"",Dat_02!H89)</f>
        <v/>
      </c>
    </row>
    <row r="91" spans="2:10">
      <c r="B91" s="245"/>
      <c r="C91" s="246" t="s">
        <v>238</v>
      </c>
      <c r="D91" s="245"/>
      <c r="E91" s="248">
        <f>Dat_02!C90</f>
        <v>56.859114135005527</v>
      </c>
      <c r="F91" s="248">
        <f>Dat_02!D90</f>
        <v>104.0249711788601</v>
      </c>
      <c r="G91" s="248">
        <f>Dat_02!E90</f>
        <v>56.859114135005527</v>
      </c>
      <c r="I91" s="249">
        <f>Dat_02!G90</f>
        <v>0</v>
      </c>
      <c r="J91" s="260" t="str">
        <f>IF(Dat_02!H90=0,"",Dat_02!H90)</f>
        <v/>
      </c>
    </row>
    <row r="92" spans="2:10">
      <c r="B92" s="245"/>
      <c r="C92" s="246" t="s">
        <v>239</v>
      </c>
      <c r="D92" s="245"/>
      <c r="E92" s="248">
        <f>Dat_02!C91</f>
        <v>68.147483055005523</v>
      </c>
      <c r="F92" s="248">
        <f>Dat_02!D91</f>
        <v>104.0249711788601</v>
      </c>
      <c r="G92" s="248">
        <f>Dat_02!E91</f>
        <v>68.147483055005523</v>
      </c>
      <c r="I92" s="249">
        <f>Dat_02!G91</f>
        <v>0</v>
      </c>
      <c r="J92" s="260" t="str">
        <f>IF(Dat_02!H91=0,"",Dat_02!H91)</f>
        <v/>
      </c>
    </row>
    <row r="93" spans="2:10">
      <c r="B93" s="245"/>
      <c r="C93" s="246" t="s">
        <v>240</v>
      </c>
      <c r="D93" s="245"/>
      <c r="E93" s="248">
        <f>Dat_02!C92</f>
        <v>87.473910175001805</v>
      </c>
      <c r="F93" s="248">
        <f>Dat_02!D92</f>
        <v>104.0249711788601</v>
      </c>
      <c r="G93" s="248">
        <f>Dat_02!E92</f>
        <v>87.473910175001805</v>
      </c>
      <c r="I93" s="249">
        <f>Dat_02!G92</f>
        <v>0</v>
      </c>
      <c r="J93" s="260" t="str">
        <f>IF(Dat_02!H92=0,"",Dat_02!H92)</f>
        <v/>
      </c>
    </row>
    <row r="94" spans="2:10">
      <c r="B94" s="245"/>
      <c r="C94" s="246" t="s">
        <v>241</v>
      </c>
      <c r="D94" s="245"/>
      <c r="E94" s="248">
        <f>Dat_02!C93</f>
        <v>66.001470555003664</v>
      </c>
      <c r="F94" s="248">
        <f>Dat_02!D93</f>
        <v>104.0249711788601</v>
      </c>
      <c r="G94" s="248">
        <f>Dat_02!E93</f>
        <v>66.001470555003664</v>
      </c>
      <c r="I94" s="249">
        <f>Dat_02!G93</f>
        <v>0</v>
      </c>
      <c r="J94" s="260" t="str">
        <f>IF(Dat_02!H93=0,"",Dat_02!H93)</f>
        <v/>
      </c>
    </row>
    <row r="95" spans="2:10">
      <c r="B95" s="247"/>
      <c r="C95" s="252" t="s">
        <v>242</v>
      </c>
      <c r="D95" s="247"/>
      <c r="E95" s="248">
        <f>Dat_02!C94</f>
        <v>60.018647887001791</v>
      </c>
      <c r="F95" s="248">
        <f>Dat_02!D94</f>
        <v>104.0249711788601</v>
      </c>
      <c r="G95" s="248">
        <f>Dat_02!E94</f>
        <v>60.018647887001791</v>
      </c>
      <c r="I95" s="249">
        <f>Dat_02!G94</f>
        <v>0</v>
      </c>
      <c r="J95" s="260" t="str">
        <f>IF(Dat_02!H94=0,"",Dat_02!H94)</f>
        <v/>
      </c>
    </row>
    <row r="96" spans="2:10">
      <c r="B96" s="245" t="s">
        <v>243</v>
      </c>
      <c r="C96" s="246" t="s">
        <v>244</v>
      </c>
      <c r="D96" s="247"/>
      <c r="E96" s="248">
        <f>Dat_02!C95</f>
        <v>92.392634975007383</v>
      </c>
      <c r="F96" s="248">
        <f>Dat_02!D95</f>
        <v>64.512028542813908</v>
      </c>
      <c r="G96" s="248">
        <f>Dat_02!E95</f>
        <v>64.512028542813908</v>
      </c>
      <c r="I96" s="249">
        <f>Dat_02!G95</f>
        <v>0</v>
      </c>
      <c r="J96" s="260" t="str">
        <f>IF(Dat_02!H95=0,"",Dat_02!H95)</f>
        <v/>
      </c>
    </row>
    <row r="97" spans="2:10">
      <c r="B97" s="247"/>
      <c r="C97" s="246" t="s">
        <v>245</v>
      </c>
      <c r="D97" s="247"/>
      <c r="E97" s="248">
        <f>Dat_02!C96</f>
        <v>98.263208839005515</v>
      </c>
      <c r="F97" s="248">
        <f>Dat_02!D96</f>
        <v>64.512028542813908</v>
      </c>
      <c r="G97" s="248">
        <f>Dat_02!E96</f>
        <v>64.512028542813908</v>
      </c>
      <c r="I97" s="249">
        <f>Dat_02!G96</f>
        <v>0</v>
      </c>
      <c r="J97" s="260" t="str">
        <f>IF(Dat_02!H96=0,"",Dat_02!H96)</f>
        <v/>
      </c>
    </row>
    <row r="98" spans="2:10">
      <c r="B98" s="245"/>
      <c r="C98" s="246" t="s">
        <v>246</v>
      </c>
      <c r="D98" s="245"/>
      <c r="E98" s="248">
        <f>Dat_02!C97</f>
        <v>61.908029875254741</v>
      </c>
      <c r="F98" s="248">
        <f>Dat_02!D97</f>
        <v>64.512028542813908</v>
      </c>
      <c r="G98" s="248">
        <f>Dat_02!E97</f>
        <v>61.908029875254741</v>
      </c>
      <c r="I98" s="249">
        <f>Dat_02!G97</f>
        <v>0</v>
      </c>
      <c r="J98" s="260" t="str">
        <f>IF(Dat_02!H97=0,"",Dat_02!H97)</f>
        <v/>
      </c>
    </row>
    <row r="99" spans="2:10">
      <c r="B99" s="245"/>
      <c r="C99" s="246" t="s">
        <v>247</v>
      </c>
      <c r="D99" s="245"/>
      <c r="E99" s="248">
        <f>Dat_02!C98</f>
        <v>55.476286055258463</v>
      </c>
      <c r="F99" s="248">
        <f>Dat_02!D98</f>
        <v>64.512028542813908</v>
      </c>
      <c r="G99" s="248">
        <f>Dat_02!E98</f>
        <v>55.476286055258463</v>
      </c>
      <c r="I99" s="249">
        <f>Dat_02!G98</f>
        <v>0</v>
      </c>
      <c r="J99" s="260" t="str">
        <f>IF(Dat_02!H98=0,"",Dat_02!H98)</f>
        <v/>
      </c>
    </row>
    <row r="100" spans="2:10">
      <c r="B100" s="245"/>
      <c r="C100" s="246" t="s">
        <v>248</v>
      </c>
      <c r="D100" s="245"/>
      <c r="E100" s="248">
        <f>Dat_02!C99</f>
        <v>55.858537679258475</v>
      </c>
      <c r="F100" s="248">
        <f>Dat_02!D99</f>
        <v>64.512028542813908</v>
      </c>
      <c r="G100" s="248">
        <f>Dat_02!E99</f>
        <v>55.858537679258475</v>
      </c>
      <c r="I100" s="249">
        <f>Dat_02!G99</f>
        <v>0</v>
      </c>
      <c r="J100" s="260" t="str">
        <f>IF(Dat_02!H99=0,"",Dat_02!H99)</f>
        <v/>
      </c>
    </row>
    <row r="101" spans="2:10">
      <c r="B101" s="245"/>
      <c r="C101" s="246" t="s">
        <v>249</v>
      </c>
      <c r="D101" s="245"/>
      <c r="E101" s="248">
        <f>Dat_02!C100</f>
        <v>38.13335816725661</v>
      </c>
      <c r="F101" s="248">
        <f>Dat_02!D100</f>
        <v>64.512028542813908</v>
      </c>
      <c r="G101" s="248">
        <f>Dat_02!E100</f>
        <v>38.13335816725661</v>
      </c>
      <c r="I101" s="249">
        <f>Dat_02!G100</f>
        <v>0</v>
      </c>
      <c r="J101" s="260" t="str">
        <f>IF(Dat_02!H100=0,"",Dat_02!H100)</f>
        <v/>
      </c>
    </row>
    <row r="102" spans="2:10">
      <c r="B102" s="245"/>
      <c r="C102" s="246" t="s">
        <v>250</v>
      </c>
      <c r="D102" s="245"/>
      <c r="E102" s="248">
        <f>Dat_02!C101</f>
        <v>32.866079795254741</v>
      </c>
      <c r="F102" s="248">
        <f>Dat_02!D101</f>
        <v>64.512028542813908</v>
      </c>
      <c r="G102" s="248">
        <f>Dat_02!E101</f>
        <v>32.866079795254741</v>
      </c>
      <c r="I102" s="249">
        <f>Dat_02!G101</f>
        <v>0</v>
      </c>
      <c r="J102" s="260" t="str">
        <f>IF(Dat_02!H101=0,"",Dat_02!H101)</f>
        <v/>
      </c>
    </row>
    <row r="103" spans="2:10">
      <c r="B103" s="245"/>
      <c r="C103" s="246" t="s">
        <v>251</v>
      </c>
      <c r="D103" s="245"/>
      <c r="E103" s="248">
        <f>Dat_02!C102</f>
        <v>34.729077193256607</v>
      </c>
      <c r="F103" s="248">
        <f>Dat_02!D102</f>
        <v>64.512028542813908</v>
      </c>
      <c r="G103" s="248">
        <f>Dat_02!E102</f>
        <v>34.729077193256607</v>
      </c>
      <c r="I103" s="249">
        <f>Dat_02!G102</f>
        <v>0</v>
      </c>
      <c r="J103" s="260" t="str">
        <f>IF(Dat_02!H102=0,"",Dat_02!H102)</f>
        <v/>
      </c>
    </row>
    <row r="104" spans="2:10">
      <c r="B104" s="245"/>
      <c r="C104" s="246" t="s">
        <v>252</v>
      </c>
      <c r="D104" s="245"/>
      <c r="E104" s="248">
        <f>Dat_02!C103</f>
        <v>44.666383163258459</v>
      </c>
      <c r="F104" s="248">
        <f>Dat_02!D103</f>
        <v>64.512028542813908</v>
      </c>
      <c r="G104" s="248">
        <f>Dat_02!E103</f>
        <v>44.666383163258459</v>
      </c>
      <c r="I104" s="249">
        <f>Dat_02!G103</f>
        <v>0</v>
      </c>
      <c r="J104" s="260" t="str">
        <f>IF(Dat_02!H103=0,"",Dat_02!H103)</f>
        <v/>
      </c>
    </row>
    <row r="105" spans="2:10">
      <c r="B105" s="245"/>
      <c r="C105" s="246" t="s">
        <v>253</v>
      </c>
      <c r="D105" s="245"/>
      <c r="E105" s="248">
        <f>Dat_02!C104</f>
        <v>71.327518093906775</v>
      </c>
      <c r="F105" s="248">
        <f>Dat_02!D104</f>
        <v>64.512028542813908</v>
      </c>
      <c r="G105" s="248">
        <f>Dat_02!E104</f>
        <v>64.512028542813908</v>
      </c>
      <c r="I105" s="249">
        <f>Dat_02!G104</f>
        <v>0</v>
      </c>
      <c r="J105" s="260" t="str">
        <f>IF(Dat_02!H104=0,"",Dat_02!H104)</f>
        <v/>
      </c>
    </row>
    <row r="106" spans="2:10">
      <c r="B106" s="245"/>
      <c r="C106" s="246" t="s">
        <v>254</v>
      </c>
      <c r="D106" s="245"/>
      <c r="E106" s="248">
        <f>Dat_02!C105</f>
        <v>55.400414491908649</v>
      </c>
      <c r="F106" s="248">
        <f>Dat_02!D105</f>
        <v>64.512028542813908</v>
      </c>
      <c r="G106" s="248">
        <f>Dat_02!E105</f>
        <v>55.400414491908649</v>
      </c>
      <c r="I106" s="249">
        <f>Dat_02!G105</f>
        <v>0</v>
      </c>
      <c r="J106" s="260" t="str">
        <f>IF(Dat_02!H105=0,"",Dat_02!H105)</f>
        <v/>
      </c>
    </row>
    <row r="107" spans="2:10">
      <c r="B107" s="245"/>
      <c r="C107" s="246" t="s">
        <v>255</v>
      </c>
      <c r="D107" s="245"/>
      <c r="E107" s="248">
        <f>Dat_02!C106</f>
        <v>61.931866781908639</v>
      </c>
      <c r="F107" s="248">
        <f>Dat_02!D106</f>
        <v>64.512028542813908</v>
      </c>
      <c r="G107" s="248">
        <f>Dat_02!E106</f>
        <v>61.931866781908639</v>
      </c>
      <c r="I107" s="249">
        <f>Dat_02!G106</f>
        <v>0</v>
      </c>
      <c r="J107" s="260" t="str">
        <f>IF(Dat_02!H106=0,"",Dat_02!H106)</f>
        <v/>
      </c>
    </row>
    <row r="108" spans="2:10">
      <c r="B108" s="245"/>
      <c r="C108" s="246" t="s">
        <v>256</v>
      </c>
      <c r="D108" s="245"/>
      <c r="E108" s="248">
        <f>Dat_02!C107</f>
        <v>56.841922815908639</v>
      </c>
      <c r="F108" s="248">
        <f>Dat_02!D107</f>
        <v>64.512028542813908</v>
      </c>
      <c r="G108" s="248">
        <f>Dat_02!E107</f>
        <v>56.841922815908639</v>
      </c>
      <c r="I108" s="249" t="str">
        <f>Dat_02!G107</f>
        <v/>
      </c>
      <c r="J108" s="260" t="str">
        <f>IF(Dat_02!H107=0,"",Dat_02!H107)</f>
        <v/>
      </c>
    </row>
    <row r="109" spans="2:10">
      <c r="B109" s="245"/>
      <c r="C109" s="246" t="s">
        <v>257</v>
      </c>
      <c r="D109" s="245"/>
      <c r="E109" s="248">
        <f>Dat_02!C108</f>
        <v>53.123395763908647</v>
      </c>
      <c r="F109" s="248">
        <f>Dat_02!D108</f>
        <v>64.512028542813908</v>
      </c>
      <c r="G109" s="248">
        <f>Dat_02!E108</f>
        <v>53.123395763908647</v>
      </c>
      <c r="I109" s="249">
        <f>Dat_02!G108</f>
        <v>0</v>
      </c>
      <c r="J109" s="260" t="str">
        <f>IF(Dat_02!H108=0,"",Dat_02!H108)</f>
        <v/>
      </c>
    </row>
    <row r="110" spans="2:10">
      <c r="B110" s="245"/>
      <c r="C110" s="246" t="s">
        <v>258</v>
      </c>
      <c r="D110" s="245"/>
      <c r="E110" s="248">
        <f>Dat_02!C109</f>
        <v>65.94884288390864</v>
      </c>
      <c r="F110" s="248">
        <f>Dat_02!D109</f>
        <v>64.512028542813908</v>
      </c>
      <c r="G110" s="248">
        <f>Dat_02!E109</f>
        <v>64.512028542813908</v>
      </c>
      <c r="I110" s="249">
        <f>Dat_02!G109</f>
        <v>64.512028542813908</v>
      </c>
      <c r="J110" s="260" t="str">
        <f>IF(Dat_02!H109=0,"",Dat_02!H109)</f>
        <v/>
      </c>
    </row>
    <row r="111" spans="2:10">
      <c r="B111" s="245"/>
      <c r="C111" s="246" t="s">
        <v>259</v>
      </c>
      <c r="D111" s="245"/>
      <c r="E111" s="248">
        <f>Dat_02!C110</f>
        <v>68.067702799908645</v>
      </c>
      <c r="F111" s="248">
        <f>Dat_02!D110</f>
        <v>64.512028542813908</v>
      </c>
      <c r="G111" s="248">
        <f>Dat_02!E110</f>
        <v>64.512028542813908</v>
      </c>
      <c r="I111" s="249">
        <f>Dat_02!G110</f>
        <v>0</v>
      </c>
      <c r="J111" s="260" t="str">
        <f>IF(Dat_02!H110=0,"",Dat_02!H110)</f>
        <v/>
      </c>
    </row>
    <row r="112" spans="2:10">
      <c r="B112" s="245"/>
      <c r="C112" s="246" t="s">
        <v>260</v>
      </c>
      <c r="D112" s="245"/>
      <c r="E112" s="248">
        <f>Dat_02!C111</f>
        <v>57.910814474405051</v>
      </c>
      <c r="F112" s="248">
        <f>Dat_02!D111</f>
        <v>64.512028542813908</v>
      </c>
      <c r="G112" s="248">
        <f>Dat_02!E111</f>
        <v>57.910814474405051</v>
      </c>
      <c r="I112" s="249">
        <f>Dat_02!G111</f>
        <v>0</v>
      </c>
      <c r="J112" s="260" t="str">
        <f>IF(Dat_02!H111=0,"",Dat_02!H111)</f>
        <v/>
      </c>
    </row>
    <row r="113" spans="2:10">
      <c r="B113" s="245"/>
      <c r="C113" s="246" t="s">
        <v>261</v>
      </c>
      <c r="D113" s="245"/>
      <c r="E113" s="248">
        <f>Dat_02!C112</f>
        <v>51.144148274410632</v>
      </c>
      <c r="F113" s="248">
        <f>Dat_02!D112</f>
        <v>64.512028542813908</v>
      </c>
      <c r="G113" s="248">
        <f>Dat_02!E112</f>
        <v>51.144148274410632</v>
      </c>
      <c r="I113" s="249">
        <f>Dat_02!G112</f>
        <v>0</v>
      </c>
      <c r="J113" s="260" t="str">
        <f>IF(Dat_02!H112=0,"",Dat_02!H112)</f>
        <v/>
      </c>
    </row>
    <row r="114" spans="2:10">
      <c r="B114" s="245"/>
      <c r="C114" s="246" t="s">
        <v>262</v>
      </c>
      <c r="D114" s="245"/>
      <c r="E114" s="248">
        <f>Dat_02!C113</f>
        <v>48.946294670403176</v>
      </c>
      <c r="F114" s="248">
        <f>Dat_02!D113</f>
        <v>64.512028542813908</v>
      </c>
      <c r="G114" s="248">
        <f>Dat_02!E113</f>
        <v>48.946294670403176</v>
      </c>
      <c r="I114" s="249">
        <f>Dat_02!G113</f>
        <v>0</v>
      </c>
      <c r="J114" s="260" t="str">
        <f>IF(Dat_02!H113=0,"",Dat_02!H113)</f>
        <v/>
      </c>
    </row>
    <row r="115" spans="2:10">
      <c r="B115" s="245"/>
      <c r="C115" s="246" t="s">
        <v>263</v>
      </c>
      <c r="D115" s="245"/>
      <c r="E115" s="248">
        <f>Dat_02!C114</f>
        <v>32.108128590408768</v>
      </c>
      <c r="F115" s="248">
        <f>Dat_02!D114</f>
        <v>64.512028542813908</v>
      </c>
      <c r="G115" s="248">
        <f>Dat_02!E114</f>
        <v>32.108128590408768</v>
      </c>
      <c r="I115" s="249">
        <f>Dat_02!G114</f>
        <v>0</v>
      </c>
      <c r="J115" s="260" t="str">
        <f>IF(Dat_02!H114=0,"",Dat_02!H114)</f>
        <v/>
      </c>
    </row>
    <row r="116" spans="2:10">
      <c r="B116" s="245"/>
      <c r="C116" s="246" t="s">
        <v>264</v>
      </c>
      <c r="D116" s="245"/>
      <c r="E116" s="248">
        <f>Dat_02!C115</f>
        <v>26.653028390408771</v>
      </c>
      <c r="F116" s="248">
        <f>Dat_02!D115</f>
        <v>64.512028542813908</v>
      </c>
      <c r="G116" s="248">
        <f>Dat_02!E115</f>
        <v>26.653028390408771</v>
      </c>
      <c r="I116" s="249">
        <f>Dat_02!G115</f>
        <v>0</v>
      </c>
      <c r="J116" s="260" t="str">
        <f>IF(Dat_02!H115=0,"",Dat_02!H115)</f>
        <v/>
      </c>
    </row>
    <row r="117" spans="2:10">
      <c r="B117" s="245"/>
      <c r="C117" s="246" t="s">
        <v>265</v>
      </c>
      <c r="D117" s="245"/>
      <c r="E117" s="248">
        <f>Dat_02!C116</f>
        <v>45.378438656406914</v>
      </c>
      <c r="F117" s="248">
        <f>Dat_02!D116</f>
        <v>64.512028542813908</v>
      </c>
      <c r="G117" s="248">
        <f>Dat_02!E116</f>
        <v>45.378438656406914</v>
      </c>
      <c r="I117" s="249">
        <f>Dat_02!G116</f>
        <v>0</v>
      </c>
      <c r="J117" s="260" t="str">
        <f>IF(Dat_02!H116=0,"",Dat_02!H116)</f>
        <v/>
      </c>
    </row>
    <row r="118" spans="2:10">
      <c r="B118" s="245"/>
      <c r="C118" s="246" t="s">
        <v>266</v>
      </c>
      <c r="D118" s="245"/>
      <c r="E118" s="248">
        <f>Dat_02!C117</f>
        <v>63.077070162406905</v>
      </c>
      <c r="F118" s="248">
        <f>Dat_02!D117</f>
        <v>64.512028542813908</v>
      </c>
      <c r="G118" s="248">
        <f>Dat_02!E117</f>
        <v>63.077070162406905</v>
      </c>
      <c r="I118" s="249">
        <f>Dat_02!G117</f>
        <v>0</v>
      </c>
      <c r="J118" s="260" t="str">
        <f>IF(Dat_02!H117=0,"",Dat_02!H117)</f>
        <v/>
      </c>
    </row>
    <row r="119" spans="2:10">
      <c r="B119" s="245"/>
      <c r="C119" s="246" t="s">
        <v>267</v>
      </c>
      <c r="D119" s="245"/>
      <c r="E119" s="248">
        <f>Dat_02!C118</f>
        <v>38.71125494258235</v>
      </c>
      <c r="F119" s="248">
        <f>Dat_02!D118</f>
        <v>64.512028542813908</v>
      </c>
      <c r="G119" s="248">
        <f>Dat_02!E118</f>
        <v>38.71125494258235</v>
      </c>
      <c r="I119" s="249">
        <f>Dat_02!G118</f>
        <v>0</v>
      </c>
      <c r="J119" s="260" t="str">
        <f>IF(Dat_02!H118=0,"",Dat_02!H118)</f>
        <v/>
      </c>
    </row>
    <row r="120" spans="2:10">
      <c r="B120" s="245"/>
      <c r="C120" s="246" t="s">
        <v>268</v>
      </c>
      <c r="D120" s="245"/>
      <c r="E120" s="248">
        <f>Dat_02!C119</f>
        <v>49.307414966587949</v>
      </c>
      <c r="F120" s="248">
        <f>Dat_02!D119</f>
        <v>64.512028542813908</v>
      </c>
      <c r="G120" s="248">
        <f>Dat_02!E119</f>
        <v>49.307414966587949</v>
      </c>
      <c r="I120" s="249">
        <f>Dat_02!G119</f>
        <v>0</v>
      </c>
      <c r="J120" s="260" t="str">
        <f>IF(Dat_02!H119=0,"",Dat_02!H119)</f>
        <v/>
      </c>
    </row>
    <row r="121" spans="2:10">
      <c r="B121" s="245"/>
      <c r="C121" s="246" t="s">
        <v>269</v>
      </c>
      <c r="D121" s="245"/>
      <c r="E121" s="248">
        <f>Dat_02!C120</f>
        <v>49.329893556584224</v>
      </c>
      <c r="F121" s="248">
        <f>Dat_02!D120</f>
        <v>64.512028542813908</v>
      </c>
      <c r="G121" s="248">
        <f>Dat_02!E120</f>
        <v>49.329893556584224</v>
      </c>
      <c r="I121" s="249">
        <f>Dat_02!G120</f>
        <v>0</v>
      </c>
      <c r="J121" s="260" t="str">
        <f>IF(Dat_02!H120=0,"",Dat_02!H120)</f>
        <v/>
      </c>
    </row>
    <row r="122" spans="2:10">
      <c r="B122" s="245"/>
      <c r="C122" s="246" t="s">
        <v>270</v>
      </c>
      <c r="D122" s="245"/>
      <c r="E122" s="248">
        <f>Dat_02!C121</f>
        <v>34.305100310582361</v>
      </c>
      <c r="F122" s="248">
        <f>Dat_02!D121</f>
        <v>64.512028542813908</v>
      </c>
      <c r="G122" s="248">
        <f>Dat_02!E121</f>
        <v>34.305100310582361</v>
      </c>
      <c r="I122" s="249">
        <f>Dat_02!G121</f>
        <v>0</v>
      </c>
      <c r="J122" s="260" t="str">
        <f>IF(Dat_02!H121=0,"",Dat_02!H121)</f>
        <v/>
      </c>
    </row>
    <row r="123" spans="2:10">
      <c r="B123" s="245"/>
      <c r="C123" s="246" t="s">
        <v>271</v>
      </c>
      <c r="D123" s="245"/>
      <c r="E123" s="248">
        <f>Dat_02!C122</f>
        <v>30.354632186584226</v>
      </c>
      <c r="F123" s="248">
        <f>Dat_02!D122</f>
        <v>64.512028542813908</v>
      </c>
      <c r="G123" s="248">
        <f>Dat_02!E122</f>
        <v>30.354632186584226</v>
      </c>
      <c r="I123" s="249">
        <f>Dat_02!G122</f>
        <v>0</v>
      </c>
      <c r="J123" s="260" t="str">
        <f>IF(Dat_02!H122=0,"",Dat_02!H122)</f>
        <v/>
      </c>
    </row>
    <row r="124" spans="2:10">
      <c r="B124" s="245"/>
      <c r="C124" s="246" t="s">
        <v>272</v>
      </c>
      <c r="D124" s="245"/>
      <c r="E124" s="248">
        <f>Dat_02!C123</f>
        <v>45.564051554586086</v>
      </c>
      <c r="F124" s="248">
        <f>Dat_02!D123</f>
        <v>64.512028542813908</v>
      </c>
      <c r="G124" s="248">
        <f>Dat_02!E123</f>
        <v>45.564051554586086</v>
      </c>
      <c r="I124" s="249">
        <f>Dat_02!G123</f>
        <v>0</v>
      </c>
      <c r="J124" s="260" t="str">
        <f>IF(Dat_02!H123=0,"",Dat_02!H123)</f>
        <v/>
      </c>
    </row>
    <row r="125" spans="2:10">
      <c r="B125" s="247"/>
      <c r="C125" s="252" t="s">
        <v>273</v>
      </c>
      <c r="D125" s="245"/>
      <c r="E125" s="248">
        <f>Dat_02!C124</f>
        <v>58.461929558580493</v>
      </c>
      <c r="F125" s="248">
        <f>Dat_02!D124</f>
        <v>64.512028542813908</v>
      </c>
      <c r="G125" s="248">
        <f>Dat_02!E124</f>
        <v>58.461929558580493</v>
      </c>
      <c r="I125" s="249">
        <f>Dat_02!G124</f>
        <v>0</v>
      </c>
      <c r="J125" s="260" t="str">
        <f>IF(Dat_02!H124=0,"",Dat_02!H124)</f>
        <v/>
      </c>
    </row>
    <row r="126" spans="2:10">
      <c r="B126" s="245" t="s">
        <v>274</v>
      </c>
      <c r="C126" s="246" t="s">
        <v>275</v>
      </c>
      <c r="D126" s="247"/>
      <c r="E126" s="248">
        <f>Dat_02!C125</f>
        <v>51.953593749485343</v>
      </c>
      <c r="F126" s="248">
        <f>Dat_02!D125</f>
        <v>28.410222830287367</v>
      </c>
      <c r="G126" s="248">
        <f>Dat_02!E125</f>
        <v>28.410222830287367</v>
      </c>
      <c r="I126" s="249">
        <f>Dat_02!G125</f>
        <v>0</v>
      </c>
      <c r="J126" s="260" t="str">
        <f>IF(Dat_02!H125=0,"",Dat_02!H125)</f>
        <v/>
      </c>
    </row>
    <row r="127" spans="2:10">
      <c r="B127" s="247"/>
      <c r="C127" s="246" t="s">
        <v>276</v>
      </c>
      <c r="D127" s="247"/>
      <c r="E127" s="248">
        <f>Dat_02!C126</f>
        <v>37.133997257485348</v>
      </c>
      <c r="F127" s="248">
        <f>Dat_02!D126</f>
        <v>28.410222830287367</v>
      </c>
      <c r="G127" s="248">
        <f>Dat_02!E126</f>
        <v>28.410222830287367</v>
      </c>
      <c r="I127" s="249">
        <f>Dat_02!G126</f>
        <v>0</v>
      </c>
      <c r="J127" s="260" t="str">
        <f>IF(Dat_02!H126=0,"",Dat_02!H126)</f>
        <v/>
      </c>
    </row>
    <row r="128" spans="2:10">
      <c r="B128" s="245"/>
      <c r="C128" s="246" t="s">
        <v>277</v>
      </c>
      <c r="D128" s="247"/>
      <c r="E128" s="248">
        <f>Dat_02!C127</f>
        <v>14.067953667485344</v>
      </c>
      <c r="F128" s="248">
        <f>Dat_02!D127</f>
        <v>28.410222830287367</v>
      </c>
      <c r="G128" s="248">
        <f>Dat_02!E127</f>
        <v>14.067953667485344</v>
      </c>
      <c r="I128" s="249">
        <f>Dat_02!G127</f>
        <v>0</v>
      </c>
      <c r="J128" s="260" t="str">
        <f>IF(Dat_02!H127=0,"",Dat_02!H127)</f>
        <v/>
      </c>
    </row>
    <row r="129" spans="2:10">
      <c r="B129" s="245"/>
      <c r="C129" s="246" t="s">
        <v>278</v>
      </c>
      <c r="D129" s="245"/>
      <c r="E129" s="248">
        <f>Dat_02!C128</f>
        <v>8.3993448134853459</v>
      </c>
      <c r="F129" s="248">
        <f>Dat_02!D128</f>
        <v>28.410222830287367</v>
      </c>
      <c r="G129" s="248">
        <f>Dat_02!E128</f>
        <v>8.3993448134853459</v>
      </c>
      <c r="I129" s="249">
        <f>Dat_02!G128</f>
        <v>0</v>
      </c>
      <c r="J129" s="260" t="str">
        <f>IF(Dat_02!H128=0,"",Dat_02!H128)</f>
        <v/>
      </c>
    </row>
    <row r="130" spans="2:10">
      <c r="B130" s="245"/>
      <c r="C130" s="246" t="s">
        <v>279</v>
      </c>
      <c r="D130" s="245"/>
      <c r="E130" s="248">
        <f>Dat_02!C129</f>
        <v>8.0026346394834835</v>
      </c>
      <c r="F130" s="248">
        <f>Dat_02!D129</f>
        <v>28.410222830287367</v>
      </c>
      <c r="G130" s="248">
        <f>Dat_02!E129</f>
        <v>8.0026346394834835</v>
      </c>
      <c r="I130" s="249">
        <f>Dat_02!G129</f>
        <v>0</v>
      </c>
      <c r="J130" s="260" t="str">
        <f>IF(Dat_02!H129=0,"",Dat_02!H129)</f>
        <v/>
      </c>
    </row>
    <row r="131" spans="2:10">
      <c r="B131" s="245"/>
      <c r="C131" s="246" t="s">
        <v>280</v>
      </c>
      <c r="D131" s="245"/>
      <c r="E131" s="248">
        <f>Dat_02!C130</f>
        <v>17.792926753485343</v>
      </c>
      <c r="F131" s="248">
        <f>Dat_02!D130</f>
        <v>28.410222830287367</v>
      </c>
      <c r="G131" s="248">
        <f>Dat_02!E130</f>
        <v>17.792926753485343</v>
      </c>
      <c r="I131" s="249">
        <f>Dat_02!G130</f>
        <v>0</v>
      </c>
      <c r="J131" s="260" t="str">
        <f>IF(Dat_02!H130=0,"",Dat_02!H130)</f>
        <v/>
      </c>
    </row>
    <row r="132" spans="2:10">
      <c r="B132" s="245"/>
      <c r="C132" s="246" t="s">
        <v>281</v>
      </c>
      <c r="D132" s="245"/>
      <c r="E132" s="248">
        <f>Dat_02!C131</f>
        <v>25.095772113481615</v>
      </c>
      <c r="F132" s="248">
        <f>Dat_02!D131</f>
        <v>28.410222830287367</v>
      </c>
      <c r="G132" s="248">
        <f>Dat_02!E131</f>
        <v>25.095772113481615</v>
      </c>
      <c r="I132" s="249">
        <f>Dat_02!G131</f>
        <v>0</v>
      </c>
      <c r="J132" s="260" t="str">
        <f>IF(Dat_02!H131=0,"",Dat_02!H131)</f>
        <v/>
      </c>
    </row>
    <row r="133" spans="2:10">
      <c r="B133" s="245"/>
      <c r="C133" s="246" t="s">
        <v>282</v>
      </c>
      <c r="D133" s="245"/>
      <c r="E133" s="248">
        <f>Dat_02!C132</f>
        <v>31.865577616026794</v>
      </c>
      <c r="F133" s="248">
        <f>Dat_02!D132</f>
        <v>28.410222830287367</v>
      </c>
      <c r="G133" s="248">
        <f>Dat_02!E132</f>
        <v>28.410222830287367</v>
      </c>
      <c r="I133" s="249">
        <f>Dat_02!G132</f>
        <v>0</v>
      </c>
      <c r="J133" s="260" t="str">
        <f>IF(Dat_02!H132=0,"",Dat_02!H132)</f>
        <v/>
      </c>
    </row>
    <row r="134" spans="2:10">
      <c r="B134" s="245"/>
      <c r="C134" s="246" t="s">
        <v>283</v>
      </c>
      <c r="D134" s="245"/>
      <c r="E134" s="248">
        <f>Dat_02!C133</f>
        <v>27.083817738023061</v>
      </c>
      <c r="F134" s="248">
        <f>Dat_02!D133</f>
        <v>28.410222830287367</v>
      </c>
      <c r="G134" s="248">
        <f>Dat_02!E133</f>
        <v>27.083817738023061</v>
      </c>
      <c r="I134" s="249">
        <f>Dat_02!G133</f>
        <v>0</v>
      </c>
      <c r="J134" s="260" t="str">
        <f>IF(Dat_02!H133=0,"",Dat_02!H133)</f>
        <v/>
      </c>
    </row>
    <row r="135" spans="2:10">
      <c r="B135" s="245"/>
      <c r="C135" s="246" t="s">
        <v>284</v>
      </c>
      <c r="D135" s="245"/>
      <c r="E135" s="248">
        <f>Dat_02!C134</f>
        <v>21.24286337802679</v>
      </c>
      <c r="F135" s="248">
        <f>Dat_02!D134</f>
        <v>28.410222830287367</v>
      </c>
      <c r="G135" s="248">
        <f>Dat_02!E134</f>
        <v>21.24286337802679</v>
      </c>
      <c r="I135" s="249">
        <f>Dat_02!G134</f>
        <v>0</v>
      </c>
      <c r="J135" s="260" t="str">
        <f>IF(Dat_02!H134=0,"",Dat_02!H134)</f>
        <v/>
      </c>
    </row>
    <row r="136" spans="2:10">
      <c r="B136" s="245"/>
      <c r="C136" s="246" t="s">
        <v>285</v>
      </c>
      <c r="D136" s="245"/>
      <c r="E136" s="248">
        <f>Dat_02!C135</f>
        <v>17.794131728021203</v>
      </c>
      <c r="F136" s="248">
        <f>Dat_02!D135</f>
        <v>28.410222830287367</v>
      </c>
      <c r="G136" s="248">
        <f>Dat_02!E135</f>
        <v>17.794131728021203</v>
      </c>
      <c r="I136" s="249">
        <f>Dat_02!G135</f>
        <v>0</v>
      </c>
      <c r="J136" s="260" t="str">
        <f>IF(Dat_02!H135=0,"",Dat_02!H135)</f>
        <v/>
      </c>
    </row>
    <row r="137" spans="2:10">
      <c r="B137" s="245"/>
      <c r="C137" s="246" t="s">
        <v>286</v>
      </c>
      <c r="D137" s="245"/>
      <c r="E137" s="248">
        <f>Dat_02!C136</f>
        <v>8.9577735980249269</v>
      </c>
      <c r="F137" s="248">
        <f>Dat_02!D136</f>
        <v>28.410222830287367</v>
      </c>
      <c r="G137" s="248">
        <f>Dat_02!E136</f>
        <v>8.9577735980249269</v>
      </c>
      <c r="I137" s="249">
        <f>Dat_02!G136</f>
        <v>0</v>
      </c>
      <c r="J137" s="260" t="str">
        <f>IF(Dat_02!H136=0,"",Dat_02!H136)</f>
        <v/>
      </c>
    </row>
    <row r="138" spans="2:10">
      <c r="B138" s="245"/>
      <c r="C138" s="246" t="s">
        <v>287</v>
      </c>
      <c r="D138" s="245"/>
      <c r="E138" s="248">
        <f>Dat_02!C137</f>
        <v>23.026893096023066</v>
      </c>
      <c r="F138" s="248">
        <f>Dat_02!D137</f>
        <v>28.410222830287367</v>
      </c>
      <c r="G138" s="248">
        <f>Dat_02!E137</f>
        <v>23.026893096023066</v>
      </c>
      <c r="I138" s="249">
        <f>Dat_02!G137</f>
        <v>0</v>
      </c>
      <c r="J138" s="260" t="str">
        <f>IF(Dat_02!H137=0,"",Dat_02!H137)</f>
        <v/>
      </c>
    </row>
    <row r="139" spans="2:10">
      <c r="B139" s="245"/>
      <c r="C139" s="246" t="s">
        <v>288</v>
      </c>
      <c r="D139" s="245"/>
      <c r="E139" s="248">
        <f>Dat_02!C138</f>
        <v>22.196224064024928</v>
      </c>
      <c r="F139" s="248">
        <f>Dat_02!D138</f>
        <v>28.410222830287367</v>
      </c>
      <c r="G139" s="248">
        <f>Dat_02!E138</f>
        <v>22.196224064024928</v>
      </c>
      <c r="I139" s="249" t="str">
        <f>Dat_02!G138</f>
        <v/>
      </c>
      <c r="J139" s="260" t="str">
        <f>IF(Dat_02!H138=0,"",Dat_02!H138)</f>
        <v/>
      </c>
    </row>
    <row r="140" spans="2:10">
      <c r="B140" s="245"/>
      <c r="C140" s="246" t="s">
        <v>289</v>
      </c>
      <c r="D140" s="245"/>
      <c r="E140" s="248">
        <f>Dat_02!C139</f>
        <v>21.588402229732054</v>
      </c>
      <c r="F140" s="248">
        <f>Dat_02!D139</f>
        <v>28.410222830287367</v>
      </c>
      <c r="G140" s="248">
        <f>Dat_02!E139</f>
        <v>21.588402229732054</v>
      </c>
      <c r="I140" s="249">
        <f>Dat_02!G139</f>
        <v>28.410222830287367</v>
      </c>
      <c r="J140" s="260" t="str">
        <f>IF(Dat_02!H139=0,"",Dat_02!H139)</f>
        <v/>
      </c>
    </row>
    <row r="141" spans="2:10">
      <c r="B141" s="245"/>
      <c r="C141" s="246" t="s">
        <v>290</v>
      </c>
      <c r="D141" s="245"/>
      <c r="E141" s="248">
        <f>Dat_02!C140</f>
        <v>22.243207679732063</v>
      </c>
      <c r="F141" s="248">
        <f>Dat_02!D140</f>
        <v>28.410222830287367</v>
      </c>
      <c r="G141" s="248">
        <f>Dat_02!E140</f>
        <v>22.243207679732063</v>
      </c>
      <c r="I141" s="249">
        <f>Dat_02!G140</f>
        <v>0</v>
      </c>
      <c r="J141" s="260" t="str">
        <f>IF(Dat_02!H140=0,"",Dat_02!H140)</f>
        <v/>
      </c>
    </row>
    <row r="142" spans="2:10">
      <c r="B142" s="245"/>
      <c r="C142" s="246" t="s">
        <v>291</v>
      </c>
      <c r="D142" s="245"/>
      <c r="E142" s="248">
        <f>Dat_02!C141</f>
        <v>24.388075185732056</v>
      </c>
      <c r="F142" s="248">
        <f>Dat_02!D141</f>
        <v>28.410222830287367</v>
      </c>
      <c r="G142" s="248">
        <f>Dat_02!E141</f>
        <v>24.388075185732056</v>
      </c>
      <c r="I142" s="249">
        <f>Dat_02!G141</f>
        <v>0</v>
      </c>
      <c r="J142" s="260" t="str">
        <f>IF(Dat_02!H141=0,"",Dat_02!H141)</f>
        <v/>
      </c>
    </row>
    <row r="143" spans="2:10">
      <c r="B143" s="245"/>
      <c r="C143" s="246" t="s">
        <v>292</v>
      </c>
      <c r="D143" s="245"/>
      <c r="E143" s="248">
        <f>Dat_02!C142</f>
        <v>19.526119393733918</v>
      </c>
      <c r="F143" s="248">
        <f>Dat_02!D142</f>
        <v>28.410222830287367</v>
      </c>
      <c r="G143" s="248">
        <f>Dat_02!E142</f>
        <v>19.526119393733918</v>
      </c>
      <c r="I143" s="249">
        <f>Dat_02!G142</f>
        <v>0</v>
      </c>
      <c r="J143" s="260" t="str">
        <f>IF(Dat_02!H142=0,"",Dat_02!H142)</f>
        <v/>
      </c>
    </row>
    <row r="144" spans="2:10">
      <c r="B144" s="245"/>
      <c r="C144" s="246" t="s">
        <v>293</v>
      </c>
      <c r="D144" s="245"/>
      <c r="E144" s="248">
        <f>Dat_02!C143</f>
        <v>12.476840775733923</v>
      </c>
      <c r="F144" s="248">
        <f>Dat_02!D143</f>
        <v>28.410222830287367</v>
      </c>
      <c r="G144" s="248">
        <f>Dat_02!E143</f>
        <v>12.476840775733923</v>
      </c>
      <c r="I144" s="249">
        <f>Dat_02!G143</f>
        <v>0</v>
      </c>
      <c r="J144" s="260" t="str">
        <f>IF(Dat_02!H143=0,"",Dat_02!H143)</f>
        <v/>
      </c>
    </row>
    <row r="145" spans="2:10">
      <c r="B145" s="245"/>
      <c r="C145" s="246" t="s">
        <v>294</v>
      </c>
      <c r="D145" s="245"/>
      <c r="E145" s="248">
        <f>Dat_02!C144</f>
        <v>27.046124703730193</v>
      </c>
      <c r="F145" s="248">
        <f>Dat_02!D144</f>
        <v>28.410222830287367</v>
      </c>
      <c r="G145" s="248">
        <f>Dat_02!E144</f>
        <v>27.046124703730193</v>
      </c>
      <c r="I145" s="249">
        <f>Dat_02!G144</f>
        <v>0</v>
      </c>
      <c r="J145" s="260" t="str">
        <f>IF(Dat_02!H144=0,"",Dat_02!H144)</f>
        <v/>
      </c>
    </row>
    <row r="146" spans="2:10">
      <c r="B146" s="245"/>
      <c r="C146" s="246" t="s">
        <v>295</v>
      </c>
      <c r="D146" s="245"/>
      <c r="E146" s="248">
        <f>Dat_02!C145</f>
        <v>19.319776099733922</v>
      </c>
      <c r="F146" s="248">
        <f>Dat_02!D145</f>
        <v>28.410222830287367</v>
      </c>
      <c r="G146" s="248">
        <f>Dat_02!E145</f>
        <v>19.319776099733922</v>
      </c>
      <c r="I146" s="249">
        <f>Dat_02!G145</f>
        <v>0</v>
      </c>
      <c r="J146" s="260" t="str">
        <f>IF(Dat_02!H145=0,"",Dat_02!H145)</f>
        <v/>
      </c>
    </row>
    <row r="147" spans="2:10">
      <c r="B147" s="245"/>
      <c r="C147" s="246" t="s">
        <v>296</v>
      </c>
      <c r="D147" s="245"/>
      <c r="E147" s="248">
        <f>Dat_02!C146</f>
        <v>13.508751751972312</v>
      </c>
      <c r="F147" s="248">
        <f>Dat_02!D146</f>
        <v>28.410222830287367</v>
      </c>
      <c r="G147" s="248">
        <f>Dat_02!E146</f>
        <v>13.508751751972312</v>
      </c>
      <c r="I147" s="249">
        <f>Dat_02!G146</f>
        <v>0</v>
      </c>
      <c r="J147" s="260" t="str">
        <f>IF(Dat_02!H146=0,"",Dat_02!H146)</f>
        <v/>
      </c>
    </row>
    <row r="148" spans="2:10">
      <c r="B148" s="245"/>
      <c r="C148" s="246" t="s">
        <v>297</v>
      </c>
      <c r="D148" s="245"/>
      <c r="E148" s="248">
        <f>Dat_02!C147</f>
        <v>17.090312539972313</v>
      </c>
      <c r="F148" s="248">
        <f>Dat_02!D147</f>
        <v>28.410222830287367</v>
      </c>
      <c r="G148" s="248">
        <f>Dat_02!E147</f>
        <v>17.090312539972313</v>
      </c>
      <c r="I148" s="249">
        <f>Dat_02!G147</f>
        <v>0</v>
      </c>
      <c r="J148" s="260" t="str">
        <f>IF(Dat_02!H147=0,"",Dat_02!H147)</f>
        <v/>
      </c>
    </row>
    <row r="149" spans="2:10">
      <c r="B149" s="245"/>
      <c r="C149" s="246" t="s">
        <v>298</v>
      </c>
      <c r="D149" s="245"/>
      <c r="E149" s="248">
        <f>Dat_02!C148</f>
        <v>13.812711359974172</v>
      </c>
      <c r="F149" s="248">
        <f>Dat_02!D148</f>
        <v>28.410222830287367</v>
      </c>
      <c r="G149" s="248">
        <f>Dat_02!E148</f>
        <v>13.812711359974172</v>
      </c>
      <c r="I149" s="249">
        <f>Dat_02!G148</f>
        <v>0</v>
      </c>
      <c r="J149" s="260" t="str">
        <f>IF(Dat_02!H148=0,"",Dat_02!H148)</f>
        <v/>
      </c>
    </row>
    <row r="150" spans="2:10">
      <c r="B150" s="245"/>
      <c r="C150" s="246" t="s">
        <v>299</v>
      </c>
      <c r="D150" s="245"/>
      <c r="E150" s="248">
        <f>Dat_02!C149</f>
        <v>5.5977143519723107</v>
      </c>
      <c r="F150" s="248">
        <f>Dat_02!D149</f>
        <v>28.410222830287367</v>
      </c>
      <c r="G150" s="248">
        <f>Dat_02!E149</f>
        <v>5.5977143519723107</v>
      </c>
      <c r="I150" s="249">
        <f>Dat_02!G149</f>
        <v>0</v>
      </c>
      <c r="J150" s="260" t="str">
        <f>IF(Dat_02!H149=0,"",Dat_02!H149)</f>
        <v/>
      </c>
    </row>
    <row r="151" spans="2:10">
      <c r="B151" s="245"/>
      <c r="C151" s="246" t="s">
        <v>300</v>
      </c>
      <c r="D151" s="245"/>
      <c r="E151" s="248">
        <f>Dat_02!C150</f>
        <v>4.1036065359760325</v>
      </c>
      <c r="F151" s="248">
        <f>Dat_02!D150</f>
        <v>28.410222830287367</v>
      </c>
      <c r="G151" s="248">
        <f>Dat_02!E150</f>
        <v>4.1036065359760325</v>
      </c>
      <c r="I151" s="249">
        <f>Dat_02!G150</f>
        <v>0</v>
      </c>
      <c r="J151" s="260" t="str">
        <f>IF(Dat_02!H150=0,"",Dat_02!H150)</f>
        <v/>
      </c>
    </row>
    <row r="152" spans="2:10">
      <c r="B152" s="245"/>
      <c r="C152" s="246" t="s">
        <v>301</v>
      </c>
      <c r="D152" s="245"/>
      <c r="E152" s="248">
        <f>Dat_02!C151</f>
        <v>27.273621839974176</v>
      </c>
      <c r="F152" s="248">
        <f>Dat_02!D151</f>
        <v>28.410222830287367</v>
      </c>
      <c r="G152" s="248">
        <f>Dat_02!E151</f>
        <v>27.273621839974176</v>
      </c>
      <c r="I152" s="249">
        <f>Dat_02!G151</f>
        <v>0</v>
      </c>
      <c r="J152" s="260" t="str">
        <f>IF(Dat_02!H151=0,"",Dat_02!H151)</f>
        <v/>
      </c>
    </row>
    <row r="153" spans="2:10">
      <c r="B153" s="245"/>
      <c r="C153" s="246" t="s">
        <v>302</v>
      </c>
      <c r="D153" s="245"/>
      <c r="E153" s="248">
        <f>Dat_02!C152</f>
        <v>30.299808663972303</v>
      </c>
      <c r="F153" s="248">
        <f>Dat_02!D152</f>
        <v>28.410222830287367</v>
      </c>
      <c r="G153" s="248">
        <f>Dat_02!E152</f>
        <v>28.410222830287367</v>
      </c>
      <c r="I153" s="249">
        <f>Dat_02!G152</f>
        <v>0</v>
      </c>
      <c r="J153" s="260" t="str">
        <f>IF(Dat_02!H152=0,"",Dat_02!H152)</f>
        <v/>
      </c>
    </row>
    <row r="154" spans="2:10">
      <c r="B154" s="245"/>
      <c r="C154" s="246" t="s">
        <v>303</v>
      </c>
      <c r="D154" s="245"/>
      <c r="E154" s="248">
        <f>Dat_02!C153</f>
        <v>14.457045337170552</v>
      </c>
      <c r="F154" s="248">
        <f>Dat_02!D153</f>
        <v>28.410222830287367</v>
      </c>
      <c r="G154" s="248">
        <f>Dat_02!E153</f>
        <v>14.457045337170552</v>
      </c>
      <c r="I154" s="249">
        <f>Dat_02!G153</f>
        <v>0</v>
      </c>
      <c r="J154" s="260" t="str">
        <f>IF(Dat_02!H153=0,"",Dat_02!H153)</f>
        <v/>
      </c>
    </row>
    <row r="155" spans="2:10">
      <c r="B155" s="245"/>
      <c r="C155" s="246" t="s">
        <v>304</v>
      </c>
      <c r="D155" s="245"/>
      <c r="E155" s="248">
        <f>Dat_02!C154</f>
        <v>11.968128885170547</v>
      </c>
      <c r="F155" s="248">
        <f>Dat_02!D154</f>
        <v>28.410222830287367</v>
      </c>
      <c r="G155" s="248">
        <f>Dat_02!E154</f>
        <v>11.968128885170547</v>
      </c>
      <c r="I155" s="249">
        <f>Dat_02!G154</f>
        <v>0</v>
      </c>
      <c r="J155" s="260" t="str">
        <f>IF(Dat_02!H154=0,"",Dat_02!H154)</f>
        <v/>
      </c>
    </row>
    <row r="156" spans="2:10">
      <c r="B156" s="247"/>
      <c r="C156" s="252" t="s">
        <v>305</v>
      </c>
      <c r="D156" s="247"/>
      <c r="E156" s="248">
        <f>Dat_02!C155</f>
        <v>31.595241229164966</v>
      </c>
      <c r="F156" s="248">
        <f>Dat_02!D155</f>
        <v>28.410222830287367</v>
      </c>
      <c r="G156" s="248">
        <f>Dat_02!E155</f>
        <v>28.410222830287367</v>
      </c>
      <c r="I156" s="249">
        <f>Dat_02!G155</f>
        <v>0</v>
      </c>
      <c r="J156" s="260" t="str">
        <f>IF(Dat_02!H155=0,"",Dat_02!H155)</f>
        <v/>
      </c>
    </row>
    <row r="157" spans="2:10">
      <c r="B157" s="245" t="s">
        <v>306</v>
      </c>
      <c r="C157" s="246" t="s">
        <v>307</v>
      </c>
      <c r="D157" s="247"/>
      <c r="E157" s="248">
        <f>Dat_02!C156</f>
        <v>1.187373493168685</v>
      </c>
      <c r="F157" s="248">
        <f>Dat_02!D156</f>
        <v>17.313341416272394</v>
      </c>
      <c r="G157" s="248">
        <f>Dat_02!E156</f>
        <v>1.187373493168685</v>
      </c>
      <c r="I157" s="249">
        <f>Dat_02!G156</f>
        <v>0</v>
      </c>
      <c r="J157" s="260" t="str">
        <f>IF(Dat_02!H156=0,"",Dat_02!H156)</f>
        <v/>
      </c>
    </row>
    <row r="158" spans="2:10">
      <c r="B158" s="247"/>
      <c r="C158" s="246" t="s">
        <v>308</v>
      </c>
      <c r="D158" s="247"/>
      <c r="E158" s="248">
        <f>Dat_02!C157</f>
        <v>1.2324426491705454</v>
      </c>
      <c r="F158" s="248">
        <f>Dat_02!D157</f>
        <v>17.313341416272394</v>
      </c>
      <c r="G158" s="248">
        <f>Dat_02!E157</f>
        <v>1.2324426491705454</v>
      </c>
      <c r="I158" s="249">
        <f>Dat_02!G157</f>
        <v>0</v>
      </c>
      <c r="J158" s="260" t="str">
        <f>IF(Dat_02!H157=0,"",Dat_02!H157)</f>
        <v/>
      </c>
    </row>
    <row r="159" spans="2:10">
      <c r="B159" s="245"/>
      <c r="C159" s="246" t="s">
        <v>309</v>
      </c>
      <c r="D159" s="245"/>
      <c r="E159" s="248">
        <f>Dat_02!C158</f>
        <v>2.2733819891686871</v>
      </c>
      <c r="F159" s="248">
        <f>Dat_02!D158</f>
        <v>17.313341416272394</v>
      </c>
      <c r="G159" s="248">
        <f>Dat_02!E158</f>
        <v>2.2733819891686871</v>
      </c>
      <c r="I159" s="249">
        <f>Dat_02!G158</f>
        <v>0</v>
      </c>
      <c r="J159" s="260" t="str">
        <f>IF(Dat_02!H158=0,"",Dat_02!H158)</f>
        <v/>
      </c>
    </row>
    <row r="160" spans="2:10">
      <c r="B160" s="245"/>
      <c r="C160" s="246" t="s">
        <v>310</v>
      </c>
      <c r="D160" s="245"/>
      <c r="E160" s="248">
        <f>Dat_02!C159</f>
        <v>1.0302514831686858</v>
      </c>
      <c r="F160" s="248">
        <f>Dat_02!D159</f>
        <v>17.313341416272394</v>
      </c>
      <c r="G160" s="248">
        <f>Dat_02!E159</f>
        <v>1.0302514831686858</v>
      </c>
      <c r="I160" s="249">
        <f>Dat_02!G159</f>
        <v>0</v>
      </c>
      <c r="J160" s="260" t="str">
        <f>IF(Dat_02!H159=0,"",Dat_02!H159)</f>
        <v/>
      </c>
    </row>
    <row r="161" spans="2:10">
      <c r="B161" s="245"/>
      <c r="C161" s="246" t="s">
        <v>311</v>
      </c>
      <c r="D161" s="245"/>
      <c r="E161" s="248">
        <f>Dat_02!C160</f>
        <v>1.2843243052110629</v>
      </c>
      <c r="F161" s="248">
        <f>Dat_02!D160</f>
        <v>17.313341416272394</v>
      </c>
      <c r="G161" s="248">
        <f>Dat_02!E160</f>
        <v>1.2843243052110629</v>
      </c>
      <c r="I161" s="249">
        <f>Dat_02!G160</f>
        <v>0</v>
      </c>
      <c r="J161" s="260" t="str">
        <f>IF(Dat_02!H160=0,"",Dat_02!H160)</f>
        <v/>
      </c>
    </row>
    <row r="162" spans="2:10">
      <c r="B162" s="245"/>
      <c r="C162" s="246" t="s">
        <v>312</v>
      </c>
      <c r="D162" s="245"/>
      <c r="E162" s="248">
        <f>Dat_02!C161</f>
        <v>5.0724915292054797</v>
      </c>
      <c r="F162" s="248">
        <f>Dat_02!D161</f>
        <v>17.313341416272394</v>
      </c>
      <c r="G162" s="248">
        <f>Dat_02!E161</f>
        <v>5.0724915292054797</v>
      </c>
      <c r="I162" s="249">
        <f>Dat_02!G161</f>
        <v>0</v>
      </c>
      <c r="J162" s="260" t="str">
        <f>IF(Dat_02!H161=0,"",Dat_02!H161)</f>
        <v/>
      </c>
    </row>
    <row r="163" spans="2:10">
      <c r="B163" s="245"/>
      <c r="C163" s="246" t="s">
        <v>313</v>
      </c>
      <c r="D163" s="245"/>
      <c r="E163" s="248">
        <f>Dat_02!C162</f>
        <v>9.7649471772054675</v>
      </c>
      <c r="F163" s="248">
        <f>Dat_02!D162</f>
        <v>17.313341416272394</v>
      </c>
      <c r="G163" s="248">
        <f>Dat_02!E162</f>
        <v>9.7649471772054675</v>
      </c>
      <c r="I163" s="249">
        <f>Dat_02!G162</f>
        <v>0</v>
      </c>
      <c r="J163" s="260" t="str">
        <f>IF(Dat_02!H162=0,"",Dat_02!H162)</f>
        <v/>
      </c>
    </row>
    <row r="164" spans="2:10">
      <c r="B164" s="245"/>
      <c r="C164" s="246" t="s">
        <v>314</v>
      </c>
      <c r="D164" s="245"/>
      <c r="E164" s="248">
        <f>Dat_02!C163</f>
        <v>1.2628975252110612</v>
      </c>
      <c r="F164" s="248">
        <f>Dat_02!D163</f>
        <v>17.313341416272394</v>
      </c>
      <c r="G164" s="248">
        <f>Dat_02!E163</f>
        <v>1.2628975252110612</v>
      </c>
      <c r="I164" s="249">
        <f>Dat_02!G163</f>
        <v>0</v>
      </c>
      <c r="J164" s="260" t="str">
        <f>IF(Dat_02!H163=0,"",Dat_02!H163)</f>
        <v/>
      </c>
    </row>
    <row r="165" spans="2:10">
      <c r="B165" s="245"/>
      <c r="C165" s="246" t="s">
        <v>315</v>
      </c>
      <c r="D165" s="245"/>
      <c r="E165" s="248">
        <f>Dat_02!C164</f>
        <v>1.4350578492073327</v>
      </c>
      <c r="F165" s="248">
        <f>Dat_02!D164</f>
        <v>17.313341416272394</v>
      </c>
      <c r="G165" s="248">
        <f>Dat_02!E164</f>
        <v>1.4350578492073327</v>
      </c>
      <c r="I165" s="249">
        <f>Dat_02!G164</f>
        <v>0</v>
      </c>
      <c r="J165" s="260" t="str">
        <f>IF(Dat_02!H164=0,"",Dat_02!H164)</f>
        <v/>
      </c>
    </row>
    <row r="166" spans="2:10">
      <c r="B166" s="245"/>
      <c r="C166" s="246" t="s">
        <v>316</v>
      </c>
      <c r="D166" s="245"/>
      <c r="E166" s="248">
        <f>Dat_02!C165</f>
        <v>2.0921907332092013</v>
      </c>
      <c r="F166" s="248">
        <f>Dat_02!D165</f>
        <v>17.313341416272394</v>
      </c>
      <c r="G166" s="248">
        <f>Dat_02!E165</f>
        <v>2.0921907332092013</v>
      </c>
      <c r="I166" s="249">
        <f>Dat_02!G165</f>
        <v>0</v>
      </c>
      <c r="J166" s="260" t="str">
        <f>IF(Dat_02!H165=0,"",Dat_02!H165)</f>
        <v/>
      </c>
    </row>
    <row r="167" spans="2:10">
      <c r="B167" s="245"/>
      <c r="C167" s="246" t="s">
        <v>317</v>
      </c>
      <c r="D167" s="245"/>
      <c r="E167" s="248">
        <f>Dat_02!C166</f>
        <v>10.213209065207339</v>
      </c>
      <c r="F167" s="248">
        <f>Dat_02!D166</f>
        <v>17.313341416272394</v>
      </c>
      <c r="G167" s="248">
        <f>Dat_02!E166</f>
        <v>10.213209065207339</v>
      </c>
      <c r="I167" s="249">
        <f>Dat_02!G166</f>
        <v>0</v>
      </c>
      <c r="J167" s="260" t="str">
        <f>IF(Dat_02!H166=0,"",Dat_02!H166)</f>
        <v/>
      </c>
    </row>
    <row r="168" spans="2:10">
      <c r="B168" s="245"/>
      <c r="C168" s="246" t="s">
        <v>318</v>
      </c>
      <c r="D168" s="245"/>
      <c r="E168" s="248">
        <f>Dat_02!C167</f>
        <v>26.557876889262886</v>
      </c>
      <c r="F168" s="248">
        <f>Dat_02!D167</f>
        <v>17.313341416272394</v>
      </c>
      <c r="G168" s="248">
        <f>Dat_02!E167</f>
        <v>17.313341416272394</v>
      </c>
      <c r="I168" s="249">
        <f>Dat_02!G167</f>
        <v>0</v>
      </c>
      <c r="J168" s="260" t="str">
        <f>IF(Dat_02!H167=0,"",Dat_02!H167)</f>
        <v/>
      </c>
    </row>
    <row r="169" spans="2:10">
      <c r="B169" s="245"/>
      <c r="C169" s="246" t="s">
        <v>319</v>
      </c>
      <c r="D169" s="245"/>
      <c r="E169" s="248">
        <f>Dat_02!C168</f>
        <v>36.699982845261026</v>
      </c>
      <c r="F169" s="248">
        <f>Dat_02!D168</f>
        <v>17.313341416272394</v>
      </c>
      <c r="G169" s="248">
        <f>Dat_02!E168</f>
        <v>17.313341416272394</v>
      </c>
      <c r="I169" s="249" t="str">
        <f>Dat_02!G168</f>
        <v/>
      </c>
      <c r="J169" s="260" t="str">
        <f>IF(Dat_02!H168=0,"",Dat_02!H168)</f>
        <v/>
      </c>
    </row>
    <row r="170" spans="2:10">
      <c r="B170" s="245"/>
      <c r="C170" s="246" t="s">
        <v>320</v>
      </c>
      <c r="D170" s="245"/>
      <c r="E170" s="248">
        <f>Dat_02!C169</f>
        <v>25.851025137262884</v>
      </c>
      <c r="F170" s="248">
        <f>Dat_02!D169</f>
        <v>17.313341416272394</v>
      </c>
      <c r="G170" s="248">
        <f>Dat_02!E169</f>
        <v>17.313341416272394</v>
      </c>
      <c r="I170" s="249">
        <f>Dat_02!G169</f>
        <v>0</v>
      </c>
      <c r="J170" s="260" t="str">
        <f>IF(Dat_02!H169=0,"",Dat_02!H169)</f>
        <v/>
      </c>
    </row>
    <row r="171" spans="2:10">
      <c r="B171" s="245"/>
      <c r="C171" s="246" t="s">
        <v>321</v>
      </c>
      <c r="D171" s="245"/>
      <c r="E171" s="248">
        <f>Dat_02!C170</f>
        <v>1.4413111132628837</v>
      </c>
      <c r="F171" s="248">
        <f>Dat_02!D170</f>
        <v>17.313341416272394</v>
      </c>
      <c r="G171" s="248">
        <f>Dat_02!E170</f>
        <v>1.4413111132628837</v>
      </c>
      <c r="I171" s="249">
        <f>Dat_02!G170</f>
        <v>17.313341416272394</v>
      </c>
      <c r="J171" s="260" t="str">
        <f>IF(Dat_02!H170=0,"",Dat_02!H170)</f>
        <v/>
      </c>
    </row>
    <row r="172" spans="2:10">
      <c r="B172" s="245"/>
      <c r="C172" s="246" t="s">
        <v>322</v>
      </c>
      <c r="D172" s="245"/>
      <c r="E172" s="248">
        <f>Dat_02!C171</f>
        <v>1.3727565432591582</v>
      </c>
      <c r="F172" s="248">
        <f>Dat_02!D171</f>
        <v>17.313341416272394</v>
      </c>
      <c r="G172" s="248">
        <f>Dat_02!E171</f>
        <v>1.3727565432591582</v>
      </c>
      <c r="I172" s="249">
        <f>Dat_02!G171</f>
        <v>0</v>
      </c>
      <c r="J172" s="260" t="str">
        <f>IF(Dat_02!H171=0,"",Dat_02!H171)</f>
        <v/>
      </c>
    </row>
    <row r="173" spans="2:10">
      <c r="B173" s="245"/>
      <c r="C173" s="246" t="s">
        <v>323</v>
      </c>
      <c r="D173" s="245"/>
      <c r="E173" s="248">
        <f>Dat_02!C172</f>
        <v>19.10940262126288</v>
      </c>
      <c r="F173" s="248">
        <f>Dat_02!D172</f>
        <v>17.313341416272394</v>
      </c>
      <c r="G173" s="248">
        <f>Dat_02!E172</f>
        <v>17.313341416272394</v>
      </c>
      <c r="I173" s="249">
        <f>Dat_02!G172</f>
        <v>0</v>
      </c>
      <c r="J173" s="260" t="str">
        <f>IF(Dat_02!H172=0,"",Dat_02!H172)</f>
        <v/>
      </c>
    </row>
    <row r="174" spans="2:10">
      <c r="B174" s="245"/>
      <c r="C174" s="246" t="s">
        <v>324</v>
      </c>
      <c r="D174" s="245"/>
      <c r="E174" s="248">
        <f>Dat_02!C173</f>
        <v>31.168780121262884</v>
      </c>
      <c r="F174" s="248">
        <f>Dat_02!D173</f>
        <v>17.313341416272394</v>
      </c>
      <c r="G174" s="248">
        <f>Dat_02!E173</f>
        <v>17.313341416272394</v>
      </c>
      <c r="I174" s="249">
        <f>Dat_02!G173</f>
        <v>0</v>
      </c>
      <c r="J174" s="260" t="str">
        <f>IF(Dat_02!H173=0,"",Dat_02!H173)</f>
        <v/>
      </c>
    </row>
    <row r="175" spans="2:10">
      <c r="B175" s="245"/>
      <c r="C175" s="246" t="s">
        <v>325</v>
      </c>
      <c r="D175" s="245"/>
      <c r="E175" s="248">
        <f>Dat_02!C174</f>
        <v>6.7114400905173097</v>
      </c>
      <c r="F175" s="248">
        <f>Dat_02!D174</f>
        <v>17.313341416272394</v>
      </c>
      <c r="G175" s="248">
        <f>Dat_02!E174</f>
        <v>6.7114400905173097</v>
      </c>
      <c r="I175" s="249">
        <f>Dat_02!G174</f>
        <v>0</v>
      </c>
      <c r="J175" s="260" t="str">
        <f>IF(Dat_02!H174=0,"",Dat_02!H174)</f>
        <v/>
      </c>
    </row>
    <row r="176" spans="2:10">
      <c r="B176" s="245"/>
      <c r="C176" s="246" t="s">
        <v>326</v>
      </c>
      <c r="D176" s="245"/>
      <c r="E176" s="248">
        <f>Dat_02!C175</f>
        <v>5.7637137785191737</v>
      </c>
      <c r="F176" s="248">
        <f>Dat_02!D175</f>
        <v>17.313341416272394</v>
      </c>
      <c r="G176" s="248">
        <f>Dat_02!E175</f>
        <v>5.7637137785191737</v>
      </c>
      <c r="I176" s="249">
        <f>Dat_02!G175</f>
        <v>0</v>
      </c>
      <c r="J176" s="260" t="str">
        <f>IF(Dat_02!H175=0,"",Dat_02!H175)</f>
        <v/>
      </c>
    </row>
    <row r="177" spans="2:10">
      <c r="B177" s="245"/>
      <c r="C177" s="246" t="s">
        <v>327</v>
      </c>
      <c r="D177" s="245"/>
      <c r="E177" s="248">
        <f>Dat_02!C176</f>
        <v>15.53273857051917</v>
      </c>
      <c r="F177" s="248">
        <f>Dat_02!D176</f>
        <v>17.313341416272394</v>
      </c>
      <c r="G177" s="248">
        <f>Dat_02!E176</f>
        <v>15.53273857051917</v>
      </c>
      <c r="I177" s="249">
        <f>Dat_02!G176</f>
        <v>0</v>
      </c>
      <c r="J177" s="260" t="str">
        <f>IF(Dat_02!H176=0,"",Dat_02!H176)</f>
        <v/>
      </c>
    </row>
    <row r="178" spans="2:10">
      <c r="B178" s="245"/>
      <c r="C178" s="246" t="s">
        <v>328</v>
      </c>
      <c r="D178" s="245"/>
      <c r="E178" s="248">
        <f>Dat_02!C177</f>
        <v>4.7785867785173108</v>
      </c>
      <c r="F178" s="248">
        <f>Dat_02!D177</f>
        <v>17.313341416272394</v>
      </c>
      <c r="G178" s="248">
        <f>Dat_02!E177</f>
        <v>4.7785867785173108</v>
      </c>
      <c r="I178" s="249">
        <f>Dat_02!G177</f>
        <v>0</v>
      </c>
      <c r="J178" s="260" t="str">
        <f>IF(Dat_02!H177=0,"",Dat_02!H177)</f>
        <v/>
      </c>
    </row>
    <row r="179" spans="2:10">
      <c r="B179" s="245"/>
      <c r="C179" s="246" t="s">
        <v>329</v>
      </c>
      <c r="D179" s="245"/>
      <c r="E179" s="248">
        <f>Dat_02!C178</f>
        <v>1.5828672785173112</v>
      </c>
      <c r="F179" s="248">
        <f>Dat_02!D178</f>
        <v>17.313341416272394</v>
      </c>
      <c r="G179" s="248">
        <f>Dat_02!E178</f>
        <v>1.5828672785173112</v>
      </c>
      <c r="I179" s="249">
        <f>Dat_02!G178</f>
        <v>0</v>
      </c>
      <c r="J179" s="260" t="str">
        <f>IF(Dat_02!H178=0,"",Dat_02!H178)</f>
        <v/>
      </c>
    </row>
    <row r="180" spans="2:10">
      <c r="B180" s="245"/>
      <c r="C180" s="246" t="s">
        <v>330</v>
      </c>
      <c r="D180" s="245"/>
      <c r="E180" s="248">
        <f>Dat_02!C179</f>
        <v>6.5815349585191729</v>
      </c>
      <c r="F180" s="248">
        <f>Dat_02!D179</f>
        <v>17.313341416272394</v>
      </c>
      <c r="G180" s="248">
        <f>Dat_02!E179</f>
        <v>6.5815349585191729</v>
      </c>
      <c r="I180" s="249">
        <f>Dat_02!G179</f>
        <v>0</v>
      </c>
      <c r="J180" s="260" t="str">
        <f>IF(Dat_02!H179=0,"",Dat_02!H179)</f>
        <v/>
      </c>
    </row>
    <row r="181" spans="2:10">
      <c r="B181" s="245"/>
      <c r="C181" s="246" t="s">
        <v>331</v>
      </c>
      <c r="D181" s="245"/>
      <c r="E181" s="248">
        <f>Dat_02!C180</f>
        <v>25.15890221851917</v>
      </c>
      <c r="F181" s="248">
        <f>Dat_02!D180</f>
        <v>17.313341416272394</v>
      </c>
      <c r="G181" s="248">
        <f>Dat_02!E180</f>
        <v>17.313341416272394</v>
      </c>
      <c r="I181" s="249">
        <f>Dat_02!G180</f>
        <v>0</v>
      </c>
      <c r="J181" s="260" t="str">
        <f>IF(Dat_02!H180=0,"",Dat_02!H180)</f>
        <v/>
      </c>
    </row>
    <row r="182" spans="2:10">
      <c r="B182" s="245"/>
      <c r="C182" s="246" t="s">
        <v>332</v>
      </c>
      <c r="D182" s="245"/>
      <c r="E182" s="248">
        <f>Dat_02!C181</f>
        <v>31.967876995378262</v>
      </c>
      <c r="F182" s="248">
        <f>Dat_02!D181</f>
        <v>17.313341416272394</v>
      </c>
      <c r="G182" s="248">
        <f>Dat_02!E181</f>
        <v>17.313341416272394</v>
      </c>
      <c r="I182" s="249">
        <f>Dat_02!G181</f>
        <v>0</v>
      </c>
      <c r="J182" s="260" t="str">
        <f>IF(Dat_02!H181=0,"",Dat_02!H181)</f>
        <v/>
      </c>
    </row>
    <row r="183" spans="2:10">
      <c r="B183" s="245"/>
      <c r="C183" s="246" t="s">
        <v>333</v>
      </c>
      <c r="D183" s="245"/>
      <c r="E183" s="248">
        <f>Dat_02!C182</f>
        <v>13.11201039538013</v>
      </c>
      <c r="F183" s="248">
        <f>Dat_02!D182</f>
        <v>17.313341416272394</v>
      </c>
      <c r="G183" s="248">
        <f>Dat_02!E182</f>
        <v>13.11201039538013</v>
      </c>
      <c r="I183" s="249">
        <f>Dat_02!G182</f>
        <v>0</v>
      </c>
      <c r="J183" s="260" t="str">
        <f>IF(Dat_02!H182=0,"",Dat_02!H182)</f>
        <v/>
      </c>
    </row>
    <row r="184" spans="2:10">
      <c r="B184" s="245"/>
      <c r="C184" s="246" t="s">
        <v>334</v>
      </c>
      <c r="D184" s="245"/>
      <c r="E184" s="248">
        <f>Dat_02!C183</f>
        <v>6.3395145233819932</v>
      </c>
      <c r="F184" s="248">
        <f>Dat_02!D183</f>
        <v>17.313341416272394</v>
      </c>
      <c r="G184" s="248">
        <f>Dat_02!E183</f>
        <v>6.3395145233819932</v>
      </c>
      <c r="I184" s="249">
        <f>Dat_02!G183</f>
        <v>0</v>
      </c>
      <c r="J184" s="260" t="str">
        <f>IF(Dat_02!H183=0,"",Dat_02!H183)</f>
        <v/>
      </c>
    </row>
    <row r="185" spans="2:10">
      <c r="B185" s="245"/>
      <c r="C185" s="246" t="s">
        <v>335</v>
      </c>
      <c r="D185" s="245"/>
      <c r="E185" s="248">
        <f>Dat_02!C184</f>
        <v>3.5834837913764059</v>
      </c>
      <c r="F185" s="248">
        <f>Dat_02!D184</f>
        <v>17.313341416272394</v>
      </c>
      <c r="G185" s="248">
        <f>Dat_02!E184</f>
        <v>3.5834837913764059</v>
      </c>
      <c r="I185" s="249">
        <f>Dat_02!G184</f>
        <v>0</v>
      </c>
      <c r="J185" s="260" t="str">
        <f>IF(Dat_02!H184=0,"",Dat_02!H184)</f>
        <v/>
      </c>
    </row>
    <row r="186" spans="2:10">
      <c r="B186" s="247"/>
      <c r="C186" s="252" t="s">
        <v>336</v>
      </c>
      <c r="D186" s="245"/>
      <c r="E186" s="248">
        <f>Dat_02!C185</f>
        <v>0.59885496938385041</v>
      </c>
      <c r="F186" s="248">
        <f>Dat_02!D185</f>
        <v>17.313341416272394</v>
      </c>
      <c r="G186" s="248">
        <f>Dat_02!E185</f>
        <v>0.59885496938385041</v>
      </c>
      <c r="I186" s="249">
        <f>Dat_02!G185</f>
        <v>0</v>
      </c>
      <c r="J186" s="260" t="str">
        <f>IF(Dat_02!H185=0,"",Dat_02!H185)</f>
        <v/>
      </c>
    </row>
    <row r="187" spans="2:10">
      <c r="B187" s="247"/>
      <c r="C187" s="252" t="s">
        <v>337</v>
      </c>
      <c r="D187" s="247"/>
      <c r="E187" s="248">
        <f>Dat_02!C186</f>
        <v>0.54639137737826238</v>
      </c>
      <c r="F187" s="248">
        <f>Dat_02!D186</f>
        <v>17.313341416272394</v>
      </c>
      <c r="G187" s="248">
        <f>Dat_02!E186</f>
        <v>0.54639137737826238</v>
      </c>
      <c r="I187" s="249">
        <f>Dat_02!G186</f>
        <v>0</v>
      </c>
      <c r="J187" s="260" t="str">
        <f>IF(Dat_02!H186=0,"",Dat_02!H186)</f>
        <v/>
      </c>
    </row>
    <row r="188" spans="2:10">
      <c r="B188" s="245" t="s">
        <v>338</v>
      </c>
      <c r="C188" s="246" t="s">
        <v>339</v>
      </c>
      <c r="D188" s="247"/>
      <c r="E188" s="248">
        <f>Dat_02!C187</f>
        <v>9.9157058673782661</v>
      </c>
      <c r="F188" s="248">
        <f>Dat_02!D187</f>
        <v>20.95959048014743</v>
      </c>
      <c r="G188" s="248">
        <f>Dat_02!E187</f>
        <v>9.9157058673782661</v>
      </c>
      <c r="I188" s="249">
        <f>Dat_02!G187</f>
        <v>0</v>
      </c>
      <c r="J188" s="260" t="str">
        <f>IF(Dat_02!H187=0,"",Dat_02!H187)</f>
        <v/>
      </c>
    </row>
    <row r="189" spans="2:10">
      <c r="B189" s="247"/>
      <c r="C189" s="246" t="s">
        <v>340</v>
      </c>
      <c r="D189" s="247"/>
      <c r="E189" s="248">
        <f>Dat_02!C188</f>
        <v>20.153271213409287</v>
      </c>
      <c r="F189" s="248">
        <f>Dat_02!D188</f>
        <v>20.95959048014743</v>
      </c>
      <c r="G189" s="248">
        <f>Dat_02!E188</f>
        <v>20.153271213409287</v>
      </c>
      <c r="I189" s="249">
        <f>Dat_02!G188</f>
        <v>0</v>
      </c>
      <c r="J189" s="260" t="str">
        <f>IF(Dat_02!H188=0,"",Dat_02!H188)</f>
        <v/>
      </c>
    </row>
    <row r="190" spans="2:10">
      <c r="B190" s="245"/>
      <c r="C190" s="246" t="s">
        <v>341</v>
      </c>
      <c r="D190" s="245"/>
      <c r="E190" s="248">
        <f>Dat_02!C189</f>
        <v>24.629811097405561</v>
      </c>
      <c r="F190" s="248">
        <f>Dat_02!D189</f>
        <v>20.95959048014743</v>
      </c>
      <c r="G190" s="248">
        <f>Dat_02!E189</f>
        <v>20.95959048014743</v>
      </c>
      <c r="I190" s="249">
        <f>Dat_02!G189</f>
        <v>0</v>
      </c>
      <c r="J190" s="260" t="str">
        <f>IF(Dat_02!H189=0,"",Dat_02!H189)</f>
        <v/>
      </c>
    </row>
    <row r="191" spans="2:10">
      <c r="B191" s="245"/>
      <c r="C191" s="246" t="s">
        <v>342</v>
      </c>
      <c r="D191" s="245"/>
      <c r="E191" s="248">
        <f>Dat_02!C190</f>
        <v>19.219243357407425</v>
      </c>
      <c r="F191" s="248">
        <f>Dat_02!D190</f>
        <v>20.95959048014743</v>
      </c>
      <c r="G191" s="248">
        <f>Dat_02!E190</f>
        <v>19.219243357407425</v>
      </c>
      <c r="I191" s="249">
        <f>Dat_02!G190</f>
        <v>0</v>
      </c>
      <c r="J191" s="260" t="str">
        <f>IF(Dat_02!H190=0,"",Dat_02!H190)</f>
        <v/>
      </c>
    </row>
    <row r="192" spans="2:10">
      <c r="B192" s="245"/>
      <c r="C192" s="246" t="s">
        <v>343</v>
      </c>
      <c r="D192" s="245"/>
      <c r="E192" s="248">
        <f>Dat_02!C191</f>
        <v>2.4857805174055612</v>
      </c>
      <c r="F192" s="248">
        <f>Dat_02!D191</f>
        <v>20.95959048014743</v>
      </c>
      <c r="G192" s="248">
        <f>Dat_02!E191</f>
        <v>2.4857805174055612</v>
      </c>
      <c r="I192" s="249">
        <f>Dat_02!G191</f>
        <v>0</v>
      </c>
      <c r="J192" s="260" t="str">
        <f>IF(Dat_02!H191=0,"",Dat_02!H191)</f>
        <v/>
      </c>
    </row>
    <row r="193" spans="2:10">
      <c r="B193" s="245"/>
      <c r="C193" s="246" t="s">
        <v>344</v>
      </c>
      <c r="D193" s="245"/>
      <c r="E193" s="248">
        <f>Dat_02!C192</f>
        <v>1.1927802294074208</v>
      </c>
      <c r="F193" s="248">
        <f>Dat_02!D192</f>
        <v>20.95959048014743</v>
      </c>
      <c r="G193" s="248">
        <f>Dat_02!E192</f>
        <v>1.1927802294074208</v>
      </c>
      <c r="I193" s="249">
        <f>Dat_02!G192</f>
        <v>0</v>
      </c>
      <c r="J193" s="260" t="str">
        <f>IF(Dat_02!H192=0,"",Dat_02!H192)</f>
        <v/>
      </c>
    </row>
    <row r="194" spans="2:10">
      <c r="B194" s="245"/>
      <c r="C194" s="246" t="s">
        <v>345</v>
      </c>
      <c r="D194" s="245"/>
      <c r="E194" s="248">
        <f>Dat_02!C193</f>
        <v>1.9528572214055602</v>
      </c>
      <c r="F194" s="248">
        <f>Dat_02!D193</f>
        <v>20.95959048014743</v>
      </c>
      <c r="G194" s="248">
        <f>Dat_02!E193</f>
        <v>1.9528572214055602</v>
      </c>
      <c r="I194" s="249">
        <f>Dat_02!G193</f>
        <v>0</v>
      </c>
      <c r="J194" s="260" t="str">
        <f>IF(Dat_02!H193=0,"",Dat_02!H193)</f>
        <v/>
      </c>
    </row>
    <row r="195" spans="2:10">
      <c r="B195" s="245"/>
      <c r="C195" s="246" t="s">
        <v>346</v>
      </c>
      <c r="D195" s="245"/>
      <c r="E195" s="248">
        <f>Dat_02!C194</f>
        <v>10.516595965407426</v>
      </c>
      <c r="F195" s="248">
        <f>Dat_02!D194</f>
        <v>20.95959048014743</v>
      </c>
      <c r="G195" s="248">
        <f>Dat_02!E194</f>
        <v>10.516595965407426</v>
      </c>
      <c r="I195" s="249">
        <f>Dat_02!G194</f>
        <v>0</v>
      </c>
      <c r="J195" s="260" t="str">
        <f>IF(Dat_02!H194=0,"",Dat_02!H194)</f>
        <v/>
      </c>
    </row>
    <row r="196" spans="2:10">
      <c r="B196" s="245"/>
      <c r="C196" s="246" t="s">
        <v>347</v>
      </c>
      <c r="D196" s="245"/>
      <c r="E196" s="248">
        <f>Dat_02!C195</f>
        <v>23.06971625332412</v>
      </c>
      <c r="F196" s="248">
        <f>Dat_02!D195</f>
        <v>20.95959048014743</v>
      </c>
      <c r="G196" s="248">
        <f>Dat_02!E195</f>
        <v>20.95959048014743</v>
      </c>
      <c r="I196" s="249">
        <f>Dat_02!G195</f>
        <v>0</v>
      </c>
      <c r="J196" s="260" t="str">
        <f>IF(Dat_02!H195=0,"",Dat_02!H195)</f>
        <v/>
      </c>
    </row>
    <row r="197" spans="2:10">
      <c r="B197" s="245"/>
      <c r="C197" s="246" t="s">
        <v>348</v>
      </c>
      <c r="D197" s="245"/>
      <c r="E197" s="248">
        <f>Dat_02!C196</f>
        <v>17.835714077325989</v>
      </c>
      <c r="F197" s="248">
        <f>Dat_02!D196</f>
        <v>20.95959048014743</v>
      </c>
      <c r="G197" s="248">
        <f>Dat_02!E196</f>
        <v>17.835714077325989</v>
      </c>
      <c r="I197" s="249">
        <f>Dat_02!G196</f>
        <v>0</v>
      </c>
      <c r="J197" s="260" t="str">
        <f>IF(Dat_02!H196=0,"",Dat_02!H196)</f>
        <v/>
      </c>
    </row>
    <row r="198" spans="2:10">
      <c r="B198" s="245"/>
      <c r="C198" s="246" t="s">
        <v>349</v>
      </c>
      <c r="D198" s="245"/>
      <c r="E198" s="248">
        <f>Dat_02!C197</f>
        <v>15.430868341322261</v>
      </c>
      <c r="F198" s="248">
        <f>Dat_02!D197</f>
        <v>20.95959048014743</v>
      </c>
      <c r="G198" s="248">
        <f>Dat_02!E197</f>
        <v>15.430868341322261</v>
      </c>
      <c r="I198" s="249">
        <f>Dat_02!G197</f>
        <v>0</v>
      </c>
      <c r="J198" s="260" t="str">
        <f>IF(Dat_02!H197=0,"",Dat_02!H197)</f>
        <v/>
      </c>
    </row>
    <row r="199" spans="2:10">
      <c r="B199" s="245"/>
      <c r="C199" s="246" t="s">
        <v>350</v>
      </c>
      <c r="D199" s="245"/>
      <c r="E199" s="248">
        <f>Dat_02!C198</f>
        <v>1.5664787813259899</v>
      </c>
      <c r="F199" s="248">
        <f>Dat_02!D198</f>
        <v>20.95959048014743</v>
      </c>
      <c r="G199" s="248">
        <f>Dat_02!E198</f>
        <v>1.5664787813259899</v>
      </c>
      <c r="I199" s="249">
        <f>Dat_02!G198</f>
        <v>0</v>
      </c>
      <c r="J199" s="260" t="str">
        <f>IF(Dat_02!H198=0,"",Dat_02!H198)</f>
        <v/>
      </c>
    </row>
    <row r="200" spans="2:10">
      <c r="B200" s="245"/>
      <c r="C200" s="246" t="s">
        <v>351</v>
      </c>
      <c r="D200" s="245"/>
      <c r="E200" s="248">
        <f>Dat_02!C199</f>
        <v>1.4851167173222639</v>
      </c>
      <c r="F200" s="248">
        <f>Dat_02!D199</f>
        <v>20.95959048014743</v>
      </c>
      <c r="G200" s="248">
        <f>Dat_02!E199</f>
        <v>1.4851167173222639</v>
      </c>
      <c r="I200" s="249" t="str">
        <f>Dat_02!G199</f>
        <v/>
      </c>
      <c r="J200" s="260" t="str">
        <f>IF(Dat_02!H199=0,"",Dat_02!H199)</f>
        <v/>
      </c>
    </row>
    <row r="201" spans="2:10">
      <c r="B201" s="245"/>
      <c r="C201" s="246" t="s">
        <v>352</v>
      </c>
      <c r="D201" s="245"/>
      <c r="E201" s="248">
        <f>Dat_02!C200</f>
        <v>22.501489901325986</v>
      </c>
      <c r="F201" s="248">
        <f>Dat_02!D200</f>
        <v>20.95959048014743</v>
      </c>
      <c r="G201" s="248">
        <f>Dat_02!E200</f>
        <v>20.95959048014743</v>
      </c>
      <c r="I201" s="249">
        <f>Dat_02!G200</f>
        <v>0</v>
      </c>
      <c r="J201" s="260" t="str">
        <f>IF(Dat_02!H200=0,"",Dat_02!H200)</f>
        <v/>
      </c>
    </row>
    <row r="202" spans="2:10">
      <c r="B202" s="245"/>
      <c r="C202" s="246" t="s">
        <v>353</v>
      </c>
      <c r="D202" s="245"/>
      <c r="E202" s="248">
        <f>Dat_02!C201</f>
        <v>36.529274045324129</v>
      </c>
      <c r="F202" s="248">
        <f>Dat_02!D201</f>
        <v>20.95959048014743</v>
      </c>
      <c r="G202" s="248">
        <f>Dat_02!E201</f>
        <v>20.95959048014743</v>
      </c>
      <c r="I202" s="249">
        <f>Dat_02!G201</f>
        <v>20.95959048014743</v>
      </c>
      <c r="J202" s="260" t="str">
        <f>IF(Dat_02!H201=0,"",Dat_02!H201)</f>
        <v/>
      </c>
    </row>
    <row r="203" spans="2:10">
      <c r="B203" s="245"/>
      <c r="C203" s="246" t="s">
        <v>354</v>
      </c>
      <c r="D203" s="245"/>
      <c r="E203" s="248">
        <f>Dat_02!C202</f>
        <v>49.211002997035102</v>
      </c>
      <c r="F203" s="248">
        <f>Dat_02!D202</f>
        <v>20.95959048014743</v>
      </c>
      <c r="G203" s="248">
        <f>Dat_02!E202</f>
        <v>20.95959048014743</v>
      </c>
      <c r="I203" s="249">
        <f>Dat_02!G202</f>
        <v>0</v>
      </c>
      <c r="J203" s="260" t="str">
        <f>IF(Dat_02!H202=0,"",Dat_02!H202)</f>
        <v/>
      </c>
    </row>
    <row r="204" spans="2:10">
      <c r="B204" s="245"/>
      <c r="C204" s="246" t="s">
        <v>355</v>
      </c>
      <c r="D204" s="245"/>
      <c r="E204" s="248">
        <f>Dat_02!C203</f>
        <v>23.439750845033238</v>
      </c>
      <c r="F204" s="248">
        <f>Dat_02!D203</f>
        <v>20.95959048014743</v>
      </c>
      <c r="G204" s="248">
        <f>Dat_02!E203</f>
        <v>20.95959048014743</v>
      </c>
      <c r="I204" s="249">
        <f>Dat_02!G203</f>
        <v>0</v>
      </c>
      <c r="J204" s="260" t="str">
        <f>IF(Dat_02!H203=0,"",Dat_02!H203)</f>
        <v/>
      </c>
    </row>
    <row r="205" spans="2:10">
      <c r="B205" s="245"/>
      <c r="C205" s="246" t="s">
        <v>356</v>
      </c>
      <c r="D205" s="245"/>
      <c r="E205" s="248">
        <f>Dat_02!C204</f>
        <v>17.305753081036965</v>
      </c>
      <c r="F205" s="248">
        <f>Dat_02!D204</f>
        <v>20.95959048014743</v>
      </c>
      <c r="G205" s="248">
        <f>Dat_02!E204</f>
        <v>17.305753081036965</v>
      </c>
      <c r="I205" s="249">
        <f>Dat_02!G204</f>
        <v>0</v>
      </c>
      <c r="J205" s="260" t="str">
        <f>IF(Dat_02!H204=0,"",Dat_02!H204)</f>
        <v/>
      </c>
    </row>
    <row r="206" spans="2:10">
      <c r="B206" s="245"/>
      <c r="C206" s="246" t="s">
        <v>357</v>
      </c>
      <c r="D206" s="245"/>
      <c r="E206" s="248">
        <f>Dat_02!C205</f>
        <v>7.5177133050350964</v>
      </c>
      <c r="F206" s="248">
        <f>Dat_02!D205</f>
        <v>20.95959048014743</v>
      </c>
      <c r="G206" s="248">
        <f>Dat_02!E205</f>
        <v>7.5177133050350964</v>
      </c>
      <c r="I206" s="249">
        <f>Dat_02!G205</f>
        <v>0</v>
      </c>
      <c r="J206" s="260" t="str">
        <f>IF(Dat_02!H205=0,"",Dat_02!H205)</f>
        <v/>
      </c>
    </row>
    <row r="207" spans="2:10">
      <c r="B207" s="245"/>
      <c r="C207" s="246" t="s">
        <v>358</v>
      </c>
      <c r="D207" s="245"/>
      <c r="E207" s="248">
        <f>Dat_02!C206</f>
        <v>6.3890751850351011</v>
      </c>
      <c r="F207" s="248">
        <f>Dat_02!D206</f>
        <v>20.95959048014743</v>
      </c>
      <c r="G207" s="248">
        <f>Dat_02!E206</f>
        <v>6.3890751850351011</v>
      </c>
      <c r="I207" s="249">
        <f>Dat_02!G206</f>
        <v>0</v>
      </c>
      <c r="J207" s="260" t="str">
        <f>IF(Dat_02!H206=0,"",Dat_02!H206)</f>
        <v/>
      </c>
    </row>
    <row r="208" spans="2:10">
      <c r="B208" s="245"/>
      <c r="C208" s="246" t="s">
        <v>359</v>
      </c>
      <c r="D208" s="245"/>
      <c r="E208" s="248">
        <f>Dat_02!C207</f>
        <v>29.609922117035094</v>
      </c>
      <c r="F208" s="248">
        <f>Dat_02!D207</f>
        <v>20.95959048014743</v>
      </c>
      <c r="G208" s="248">
        <f>Dat_02!E207</f>
        <v>20.95959048014743</v>
      </c>
      <c r="I208" s="249">
        <f>Dat_02!G207</f>
        <v>0</v>
      </c>
      <c r="J208" s="260" t="str">
        <f>IF(Dat_02!H207=0,"",Dat_02!H207)</f>
        <v/>
      </c>
    </row>
    <row r="209" spans="2:10">
      <c r="B209" s="245"/>
      <c r="C209" s="246" t="s">
        <v>360</v>
      </c>
      <c r="D209" s="245"/>
      <c r="E209" s="248">
        <f>Dat_02!C208</f>
        <v>41.249954653035104</v>
      </c>
      <c r="F209" s="248">
        <f>Dat_02!D208</f>
        <v>20.95959048014743</v>
      </c>
      <c r="G209" s="248">
        <f>Dat_02!E208</f>
        <v>20.95959048014743</v>
      </c>
      <c r="I209" s="249">
        <f>Dat_02!G208</f>
        <v>0</v>
      </c>
      <c r="J209" s="260" t="str">
        <f>IF(Dat_02!H208=0,"",Dat_02!H208)</f>
        <v/>
      </c>
    </row>
    <row r="210" spans="2:10">
      <c r="B210" s="245"/>
      <c r="C210" s="246" t="s">
        <v>361</v>
      </c>
      <c r="D210" s="245"/>
      <c r="E210" s="248">
        <f>Dat_02!C209</f>
        <v>47.738555841733351</v>
      </c>
      <c r="F210" s="248">
        <f>Dat_02!D209</f>
        <v>20.95959048014743</v>
      </c>
      <c r="G210" s="248">
        <f>Dat_02!E209</f>
        <v>20.95959048014743</v>
      </c>
      <c r="I210" s="249">
        <f>Dat_02!G209</f>
        <v>0</v>
      </c>
      <c r="J210" s="260" t="str">
        <f>IF(Dat_02!H209=0,"",Dat_02!H209)</f>
        <v/>
      </c>
    </row>
    <row r="211" spans="2:10">
      <c r="B211" s="245"/>
      <c r="C211" s="246" t="s">
        <v>362</v>
      </c>
      <c r="D211" s="245"/>
      <c r="E211" s="248">
        <f>Dat_02!C210</f>
        <v>28.364571265733343</v>
      </c>
      <c r="F211" s="248">
        <f>Dat_02!D210</f>
        <v>20.95959048014743</v>
      </c>
      <c r="G211" s="248">
        <f>Dat_02!E210</f>
        <v>20.95959048014743</v>
      </c>
      <c r="I211" s="249">
        <f>Dat_02!G210</f>
        <v>0</v>
      </c>
      <c r="J211" s="260" t="str">
        <f>IF(Dat_02!H210=0,"",Dat_02!H210)</f>
        <v/>
      </c>
    </row>
    <row r="212" spans="2:10">
      <c r="B212" s="245"/>
      <c r="C212" s="246" t="s">
        <v>363</v>
      </c>
      <c r="D212" s="245"/>
      <c r="E212" s="248">
        <f>Dat_02!C211</f>
        <v>14.38581081373521</v>
      </c>
      <c r="F212" s="248">
        <f>Dat_02!D211</f>
        <v>20.95959048014743</v>
      </c>
      <c r="G212" s="248">
        <f>Dat_02!E211</f>
        <v>14.38581081373521</v>
      </c>
      <c r="I212" s="249">
        <f>Dat_02!G211</f>
        <v>0</v>
      </c>
      <c r="J212" s="260" t="str">
        <f>IF(Dat_02!H211=0,"",Dat_02!H211)</f>
        <v/>
      </c>
    </row>
    <row r="213" spans="2:10">
      <c r="B213" s="245"/>
      <c r="C213" s="246" t="s">
        <v>364</v>
      </c>
      <c r="D213" s="245"/>
      <c r="E213" s="248">
        <f>Dat_02!C212</f>
        <v>9.8621068577314794</v>
      </c>
      <c r="F213" s="248">
        <f>Dat_02!D212</f>
        <v>20.95959048014743</v>
      </c>
      <c r="G213" s="248">
        <f>Dat_02!E212</f>
        <v>9.8621068577314794</v>
      </c>
      <c r="I213" s="249">
        <f>Dat_02!G212</f>
        <v>0</v>
      </c>
      <c r="J213" s="260" t="str">
        <f>IF(Dat_02!H212=0,"",Dat_02!H212)</f>
        <v/>
      </c>
    </row>
    <row r="214" spans="2:10">
      <c r="B214" s="245"/>
      <c r="C214" s="246" t="s">
        <v>365</v>
      </c>
      <c r="D214" s="245"/>
      <c r="E214" s="248">
        <f>Dat_02!C213</f>
        <v>13.26400406973521</v>
      </c>
      <c r="F214" s="248">
        <f>Dat_02!D213</f>
        <v>20.95959048014743</v>
      </c>
      <c r="G214" s="248">
        <f>Dat_02!E213</f>
        <v>13.26400406973521</v>
      </c>
      <c r="I214" s="249">
        <f>Dat_02!G213</f>
        <v>0</v>
      </c>
      <c r="J214" s="260" t="str">
        <f>IF(Dat_02!H213=0,"",Dat_02!H213)</f>
        <v/>
      </c>
    </row>
    <row r="215" spans="2:10">
      <c r="B215" s="245"/>
      <c r="C215" s="246" t="s">
        <v>366</v>
      </c>
      <c r="D215" s="245"/>
      <c r="E215" s="248">
        <f>Dat_02!C214</f>
        <v>20.942873981735211</v>
      </c>
      <c r="F215" s="248">
        <f>Dat_02!D214</f>
        <v>20.95959048014743</v>
      </c>
      <c r="G215" s="248">
        <f>Dat_02!E214</f>
        <v>20.942873981735211</v>
      </c>
      <c r="I215" s="249">
        <f>Dat_02!G214</f>
        <v>0</v>
      </c>
      <c r="J215" s="260" t="str">
        <f>IF(Dat_02!H214=0,"",Dat_02!H214)</f>
        <v/>
      </c>
    </row>
    <row r="216" spans="2:10">
      <c r="B216" s="245" t="s">
        <v>367</v>
      </c>
      <c r="C216" s="246" t="s">
        <v>368</v>
      </c>
      <c r="D216" s="245"/>
      <c r="E216" s="248">
        <f>Dat_02!C215</f>
        <v>31.611556617735207</v>
      </c>
      <c r="F216" s="248">
        <f>Dat_02!D215</f>
        <v>20.95959048014743</v>
      </c>
      <c r="G216" s="248">
        <f>Dat_02!E215</f>
        <v>20.95959048014743</v>
      </c>
      <c r="I216" s="249">
        <f>Dat_02!G215</f>
        <v>0</v>
      </c>
      <c r="J216" s="260" t="str">
        <f>IF(Dat_02!H215=0,"",Dat_02!H215)</f>
        <v/>
      </c>
    </row>
    <row r="217" spans="2:10">
      <c r="B217" s="247"/>
      <c r="C217" s="252" t="s">
        <v>369</v>
      </c>
      <c r="D217" s="247"/>
      <c r="E217" s="248">
        <f>Dat_02!C216</f>
        <v>49.582627884398121</v>
      </c>
      <c r="F217" s="248">
        <f>Dat_02!D216</f>
        <v>20.95959048014743</v>
      </c>
      <c r="G217" s="248">
        <f>Dat_02!E216</f>
        <v>20.95959048014743</v>
      </c>
      <c r="I217" s="249">
        <f>Dat_02!G216</f>
        <v>0</v>
      </c>
      <c r="J217" s="260" t="str">
        <f>IF(Dat_02!H216=0,"",Dat_02!H216)</f>
        <v/>
      </c>
    </row>
    <row r="218" spans="2:10">
      <c r="B218" s="247"/>
      <c r="C218" s="252" t="s">
        <v>370</v>
      </c>
      <c r="D218" s="247"/>
      <c r="E218" s="248">
        <f>Dat_02!C217</f>
        <v>34.494749008399985</v>
      </c>
      <c r="F218" s="248">
        <f>Dat_02!D217</f>
        <v>41.360965957335978</v>
      </c>
      <c r="G218" s="248">
        <f>Dat_02!E217</f>
        <v>34.494749008399985</v>
      </c>
      <c r="I218" s="249">
        <f>Dat_02!G217</f>
        <v>0</v>
      </c>
      <c r="J218" s="260" t="str">
        <f>IF(Dat_02!H217=0,"",Dat_02!H217)</f>
        <v/>
      </c>
    </row>
    <row r="219" spans="2:10">
      <c r="B219" s="245"/>
      <c r="C219" s="246" t="s">
        <v>371</v>
      </c>
      <c r="D219" s="247"/>
      <c r="E219" s="248">
        <f>Dat_02!C218</f>
        <v>33.263345404401854</v>
      </c>
      <c r="F219" s="248">
        <f>Dat_02!D218</f>
        <v>41.360965957335978</v>
      </c>
      <c r="G219" s="248">
        <f>Dat_02!E218</f>
        <v>33.263345404401854</v>
      </c>
      <c r="I219" s="249">
        <f>Dat_02!G218</f>
        <v>0</v>
      </c>
      <c r="J219" s="260" t="str">
        <f>IF(Dat_02!H218=0,"",Dat_02!H218)</f>
        <v/>
      </c>
    </row>
    <row r="220" spans="2:10">
      <c r="B220" s="247"/>
      <c r="C220" s="246" t="s">
        <v>372</v>
      </c>
      <c r="D220" s="247"/>
      <c r="E220" s="248">
        <f>Dat_02!C219</f>
        <v>31.916821480398124</v>
      </c>
      <c r="F220" s="248">
        <f>Dat_02!D219</f>
        <v>41.360965957335978</v>
      </c>
      <c r="G220" s="248">
        <f>Dat_02!E219</f>
        <v>31.916821480398124</v>
      </c>
      <c r="I220" s="249">
        <f>Dat_02!G219</f>
        <v>0</v>
      </c>
      <c r="J220" s="260" t="str">
        <f>IF(Dat_02!H219=0,"",Dat_02!H219)</f>
        <v/>
      </c>
    </row>
    <row r="221" spans="2:10">
      <c r="B221" s="245"/>
      <c r="C221" s="246" t="s">
        <v>373</v>
      </c>
      <c r="D221" s="245"/>
      <c r="E221" s="248">
        <f>Dat_02!C220</f>
        <v>32.320732376400919</v>
      </c>
      <c r="F221" s="248">
        <f>Dat_02!D220</f>
        <v>41.360965957335978</v>
      </c>
      <c r="G221" s="248">
        <f>Dat_02!E220</f>
        <v>32.320732376400919</v>
      </c>
      <c r="I221" s="249">
        <f>Dat_02!G220</f>
        <v>0</v>
      </c>
      <c r="J221" s="260" t="str">
        <f>IF(Dat_02!H220=0,"",Dat_02!H220)</f>
        <v/>
      </c>
    </row>
    <row r="222" spans="2:10">
      <c r="B222" s="245"/>
      <c r="C222" s="246" t="s">
        <v>374</v>
      </c>
      <c r="D222" s="245"/>
      <c r="E222" s="248">
        <f>Dat_02!C221</f>
        <v>36.530324628400912</v>
      </c>
      <c r="F222" s="248">
        <f>Dat_02!D221</f>
        <v>41.360965957335978</v>
      </c>
      <c r="G222" s="248">
        <f>Dat_02!E221</f>
        <v>36.530324628400912</v>
      </c>
      <c r="I222" s="249">
        <f>Dat_02!G221</f>
        <v>0</v>
      </c>
      <c r="J222" s="260" t="str">
        <f>IF(Dat_02!H221=0,"",Dat_02!H221)</f>
        <v/>
      </c>
    </row>
    <row r="223" spans="2:10">
      <c r="B223" s="245"/>
      <c r="C223" s="246" t="s">
        <v>375</v>
      </c>
      <c r="D223" s="245"/>
      <c r="E223" s="248">
        <f>Dat_02!C222</f>
        <v>44.161732320401846</v>
      </c>
      <c r="F223" s="248">
        <f>Dat_02!D222</f>
        <v>41.360965957335978</v>
      </c>
      <c r="G223" s="248">
        <f>Dat_02!E222</f>
        <v>41.360965957335978</v>
      </c>
      <c r="I223" s="249">
        <f>Dat_02!G222</f>
        <v>0</v>
      </c>
      <c r="J223" s="260" t="str">
        <f>IF(Dat_02!H222=0,"",Dat_02!H222)</f>
        <v/>
      </c>
    </row>
    <row r="224" spans="2:10">
      <c r="B224" s="245"/>
      <c r="C224" s="246" t="s">
        <v>376</v>
      </c>
      <c r="D224" s="245"/>
      <c r="E224" s="248">
        <f>Dat_02!C223</f>
        <v>51.275678575480406</v>
      </c>
      <c r="F224" s="248">
        <f>Dat_02!D223</f>
        <v>41.360965957335978</v>
      </c>
      <c r="G224" s="248">
        <f>Dat_02!E223</f>
        <v>41.360965957335978</v>
      </c>
      <c r="I224" s="249">
        <f>Dat_02!G223</f>
        <v>0</v>
      </c>
      <c r="J224" s="260" t="str">
        <f>IF(Dat_02!H223=0,"",Dat_02!H223)</f>
        <v/>
      </c>
    </row>
    <row r="225" spans="2:10">
      <c r="B225" s="245"/>
      <c r="C225" s="246" t="s">
        <v>377</v>
      </c>
      <c r="D225" s="245"/>
      <c r="E225" s="248">
        <f>Dat_02!C224</f>
        <v>57.804757795484143</v>
      </c>
      <c r="F225" s="248">
        <f>Dat_02!D224</f>
        <v>41.360965957335978</v>
      </c>
      <c r="G225" s="248">
        <f>Dat_02!E224</f>
        <v>41.360965957335978</v>
      </c>
      <c r="I225" s="249">
        <f>Dat_02!G224</f>
        <v>0</v>
      </c>
      <c r="J225" s="260" t="str">
        <f>IF(Dat_02!H224=0,"",Dat_02!H224)</f>
        <v/>
      </c>
    </row>
    <row r="226" spans="2:10">
      <c r="B226" s="245"/>
      <c r="C226" s="246" t="s">
        <v>378</v>
      </c>
      <c r="D226" s="245"/>
      <c r="E226" s="248">
        <f>Dat_02!C225</f>
        <v>58.90136793548227</v>
      </c>
      <c r="F226" s="248">
        <f>Dat_02!D225</f>
        <v>41.360965957335978</v>
      </c>
      <c r="G226" s="248">
        <f>Dat_02!E225</f>
        <v>41.360965957335978</v>
      </c>
      <c r="I226" s="249">
        <f>Dat_02!G225</f>
        <v>0</v>
      </c>
      <c r="J226" s="260" t="str">
        <f>IF(Dat_02!H225=0,"",Dat_02!H225)</f>
        <v/>
      </c>
    </row>
    <row r="227" spans="2:10">
      <c r="B227" s="245"/>
      <c r="C227" s="246" t="s">
        <v>379</v>
      </c>
      <c r="D227" s="245"/>
      <c r="E227" s="248">
        <f>Dat_02!C226</f>
        <v>31.952608363482273</v>
      </c>
      <c r="F227" s="248">
        <f>Dat_02!D226</f>
        <v>41.360965957335978</v>
      </c>
      <c r="G227" s="248">
        <f>Dat_02!E226</f>
        <v>31.952608363482273</v>
      </c>
      <c r="I227" s="249">
        <f>Dat_02!G226</f>
        <v>0</v>
      </c>
      <c r="J227" s="260" t="str">
        <f>IF(Dat_02!H226=0,"",Dat_02!H226)</f>
        <v/>
      </c>
    </row>
    <row r="228" spans="2:10">
      <c r="B228" s="245"/>
      <c r="C228" s="246" t="s">
        <v>380</v>
      </c>
      <c r="D228" s="245"/>
      <c r="E228" s="248">
        <f>Dat_02!C227</f>
        <v>27.311554463484136</v>
      </c>
      <c r="F228" s="248">
        <f>Dat_02!D227</f>
        <v>41.360965957335978</v>
      </c>
      <c r="G228" s="248">
        <f>Dat_02!E227</f>
        <v>27.311554463484136</v>
      </c>
      <c r="I228" s="249">
        <f>Dat_02!G227</f>
        <v>0</v>
      </c>
      <c r="J228" s="260" t="str">
        <f>IF(Dat_02!H227=0,"",Dat_02!H227)</f>
        <v/>
      </c>
    </row>
    <row r="229" spans="2:10">
      <c r="B229" s="245"/>
      <c r="C229" s="246" t="s">
        <v>381</v>
      </c>
      <c r="D229" s="245"/>
      <c r="E229" s="248">
        <f>Dat_02!C228</f>
        <v>33.411277655482273</v>
      </c>
      <c r="F229" s="248">
        <f>Dat_02!D228</f>
        <v>41.360965957335978</v>
      </c>
      <c r="G229" s="248">
        <f>Dat_02!E228</f>
        <v>33.411277655482273</v>
      </c>
      <c r="I229" s="249">
        <f>Dat_02!G228</f>
        <v>0</v>
      </c>
      <c r="J229" s="260" t="str">
        <f>IF(Dat_02!H228=0,"",Dat_02!H228)</f>
        <v/>
      </c>
    </row>
    <row r="230" spans="2:10">
      <c r="B230" s="245"/>
      <c r="C230" s="246" t="s">
        <v>382</v>
      </c>
      <c r="D230" s="245"/>
      <c r="E230" s="248">
        <f>Dat_02!C229</f>
        <v>57.046941845482273</v>
      </c>
      <c r="F230" s="248">
        <f>Dat_02!D229</f>
        <v>41.360965957335978</v>
      </c>
      <c r="G230" s="248">
        <f>Dat_02!E229</f>
        <v>41.360965957335978</v>
      </c>
      <c r="I230" s="249">
        <f>Dat_02!G229</f>
        <v>0</v>
      </c>
      <c r="J230" s="260" t="str">
        <f>IF(Dat_02!H229=0,"",Dat_02!H229)</f>
        <v/>
      </c>
    </row>
    <row r="231" spans="2:10">
      <c r="B231" s="245"/>
      <c r="C231" s="246" t="s">
        <v>383</v>
      </c>
      <c r="D231" s="245"/>
      <c r="E231" s="248">
        <f>Dat_02!C230</f>
        <v>40.685804836433135</v>
      </c>
      <c r="F231" s="248">
        <f>Dat_02!D230</f>
        <v>41.360965957335978</v>
      </c>
      <c r="G231" s="248">
        <f>Dat_02!E230</f>
        <v>40.685804836433135</v>
      </c>
      <c r="I231" s="249" t="str">
        <f>Dat_02!G230</f>
        <v/>
      </c>
      <c r="J231" s="260" t="str">
        <f>IF(Dat_02!H230=0,"",Dat_02!H230)</f>
        <v/>
      </c>
    </row>
    <row r="232" spans="2:10">
      <c r="B232" s="245"/>
      <c r="C232" s="246" t="s">
        <v>384</v>
      </c>
      <c r="D232" s="245"/>
      <c r="E232" s="248">
        <f>Dat_02!C231</f>
        <v>49.477684980431263</v>
      </c>
      <c r="F232" s="248">
        <f>Dat_02!D231</f>
        <v>41.360965957335978</v>
      </c>
      <c r="G232" s="248">
        <f>Dat_02!E231</f>
        <v>41.360965957335978</v>
      </c>
      <c r="I232" s="249">
        <f>Dat_02!G231</f>
        <v>41.360965957335978</v>
      </c>
      <c r="J232" s="260" t="str">
        <f>IF(Dat_02!H231=0,"",Dat_02!H231)</f>
        <v/>
      </c>
    </row>
    <row r="233" spans="2:10">
      <c r="B233" s="245"/>
      <c r="C233" s="246" t="s">
        <v>385</v>
      </c>
      <c r="D233" s="245"/>
      <c r="E233" s="248">
        <f>Dat_02!C232</f>
        <v>55.657722726433128</v>
      </c>
      <c r="F233" s="248">
        <f>Dat_02!D232</f>
        <v>41.360965957335978</v>
      </c>
      <c r="G233" s="248">
        <f>Dat_02!E232</f>
        <v>41.360965957335978</v>
      </c>
      <c r="I233" s="249">
        <f>Dat_02!G232</f>
        <v>0</v>
      </c>
      <c r="J233" s="260" t="str">
        <f>IF(Dat_02!H232=0,"",Dat_02!H232)</f>
        <v/>
      </c>
    </row>
    <row r="234" spans="2:10">
      <c r="B234" s="245"/>
      <c r="C234" s="246" t="s">
        <v>386</v>
      </c>
      <c r="D234" s="245"/>
      <c r="E234" s="248">
        <f>Dat_02!C233</f>
        <v>60.389695256433129</v>
      </c>
      <c r="F234" s="248">
        <f>Dat_02!D233</f>
        <v>41.360965957335978</v>
      </c>
      <c r="G234" s="248">
        <f>Dat_02!E233</f>
        <v>41.360965957335978</v>
      </c>
      <c r="I234" s="249">
        <f>Dat_02!G233</f>
        <v>0</v>
      </c>
      <c r="J234" s="260" t="str">
        <f>IF(Dat_02!H233=0,"",Dat_02!H233)</f>
        <v/>
      </c>
    </row>
    <row r="235" spans="2:10">
      <c r="B235" s="245"/>
      <c r="C235" s="246" t="s">
        <v>387</v>
      </c>
      <c r="D235" s="245"/>
      <c r="E235" s="248">
        <f>Dat_02!C234</f>
        <v>50.658292656433126</v>
      </c>
      <c r="F235" s="248">
        <f>Dat_02!D234</f>
        <v>41.360965957335978</v>
      </c>
      <c r="G235" s="248">
        <f>Dat_02!E234</f>
        <v>41.360965957335978</v>
      </c>
      <c r="I235" s="249">
        <f>Dat_02!G234</f>
        <v>0</v>
      </c>
      <c r="J235" s="260" t="str">
        <f>IF(Dat_02!H234=0,"",Dat_02!H234)</f>
        <v/>
      </c>
    </row>
    <row r="236" spans="2:10">
      <c r="B236" s="245"/>
      <c r="C236" s="246" t="s">
        <v>388</v>
      </c>
      <c r="D236" s="245"/>
      <c r="E236" s="248">
        <f>Dat_02!C235</f>
        <v>17.849682186431274</v>
      </c>
      <c r="F236" s="248">
        <f>Dat_02!D235</f>
        <v>41.360965957335978</v>
      </c>
      <c r="G236" s="248">
        <f>Dat_02!E235</f>
        <v>17.849682186431274</v>
      </c>
      <c r="I236" s="249">
        <f>Dat_02!G235</f>
        <v>0</v>
      </c>
      <c r="J236" s="260" t="str">
        <f>IF(Dat_02!H235=0,"",Dat_02!H235)</f>
        <v/>
      </c>
    </row>
    <row r="237" spans="2:10">
      <c r="B237" s="245"/>
      <c r="C237" s="246" t="s">
        <v>389</v>
      </c>
      <c r="D237" s="245"/>
      <c r="E237" s="248">
        <f>Dat_02!C236</f>
        <v>33.288567356433134</v>
      </c>
      <c r="F237" s="248">
        <f>Dat_02!D236</f>
        <v>41.360965957335978</v>
      </c>
      <c r="G237" s="248">
        <f>Dat_02!E236</f>
        <v>33.288567356433134</v>
      </c>
      <c r="I237" s="249">
        <f>Dat_02!G236</f>
        <v>0</v>
      </c>
      <c r="J237" s="260" t="str">
        <f>IF(Dat_02!H236=0,"",Dat_02!H236)</f>
        <v/>
      </c>
    </row>
    <row r="238" spans="2:10">
      <c r="B238" s="245"/>
      <c r="C238" s="246" t="s">
        <v>390</v>
      </c>
      <c r="D238" s="245"/>
      <c r="E238" s="248">
        <f>Dat_02!C237</f>
        <v>97.476409926170803</v>
      </c>
      <c r="F238" s="248">
        <f>Dat_02!D237</f>
        <v>41.360965957335978</v>
      </c>
      <c r="G238" s="248">
        <f>Dat_02!E237</f>
        <v>41.360965957335978</v>
      </c>
      <c r="I238" s="249">
        <f>Dat_02!G237</f>
        <v>0</v>
      </c>
      <c r="J238" s="260" t="str">
        <f>IF(Dat_02!H237=0,"",Dat_02!H237)</f>
        <v/>
      </c>
    </row>
    <row r="239" spans="2:10">
      <c r="B239" s="245"/>
      <c r="C239" s="246" t="s">
        <v>391</v>
      </c>
      <c r="D239" s="245"/>
      <c r="E239" s="248">
        <f>Dat_02!C238</f>
        <v>126.2414094481708</v>
      </c>
      <c r="F239" s="248">
        <f>Dat_02!D238</f>
        <v>41.360965957335978</v>
      </c>
      <c r="G239" s="248">
        <f>Dat_02!E238</f>
        <v>41.360965957335978</v>
      </c>
      <c r="I239" s="249">
        <f>Dat_02!G238</f>
        <v>0</v>
      </c>
      <c r="J239" s="260" t="str">
        <f>IF(Dat_02!H238=0,"",Dat_02!H238)</f>
        <v/>
      </c>
    </row>
    <row r="240" spans="2:10">
      <c r="B240" s="245"/>
      <c r="C240" s="246" t="s">
        <v>392</v>
      </c>
      <c r="D240" s="245"/>
      <c r="E240" s="248">
        <f>Dat_02!C239</f>
        <v>116.10034370617173</v>
      </c>
      <c r="F240" s="248">
        <f>Dat_02!D239</f>
        <v>41.360965957335978</v>
      </c>
      <c r="G240" s="248">
        <f>Dat_02!E239</f>
        <v>41.360965957335978</v>
      </c>
      <c r="I240" s="249">
        <f>Dat_02!G239</f>
        <v>0</v>
      </c>
      <c r="J240" s="260" t="str">
        <f>IF(Dat_02!H239=0,"",Dat_02!H239)</f>
        <v/>
      </c>
    </row>
    <row r="241" spans="2:10">
      <c r="B241" s="245"/>
      <c r="C241" s="246" t="s">
        <v>393</v>
      </c>
      <c r="D241" s="245"/>
      <c r="E241" s="248">
        <f>Dat_02!C240</f>
        <v>92.92507380816987</v>
      </c>
      <c r="F241" s="248">
        <f>Dat_02!D240</f>
        <v>41.360965957335978</v>
      </c>
      <c r="G241" s="248">
        <f>Dat_02!E240</f>
        <v>41.360965957335978</v>
      </c>
      <c r="I241" s="249">
        <f>Dat_02!G240</f>
        <v>0</v>
      </c>
      <c r="J241" s="260" t="str">
        <f>IF(Dat_02!H240=0,"",Dat_02!H240)</f>
        <v/>
      </c>
    </row>
    <row r="242" spans="2:10">
      <c r="B242" s="245"/>
      <c r="C242" s="246" t="s">
        <v>394</v>
      </c>
      <c r="D242" s="245"/>
      <c r="E242" s="248">
        <f>Dat_02!C241</f>
        <v>89.938227088171729</v>
      </c>
      <c r="F242" s="248">
        <f>Dat_02!D241</f>
        <v>41.360965957335978</v>
      </c>
      <c r="G242" s="248">
        <f>Dat_02!E241</f>
        <v>41.360965957335978</v>
      </c>
      <c r="I242" s="249">
        <f>Dat_02!G241</f>
        <v>0</v>
      </c>
      <c r="J242" s="260" t="str">
        <f>IF(Dat_02!H241=0,"",Dat_02!H241)</f>
        <v/>
      </c>
    </row>
    <row r="243" spans="2:10">
      <c r="B243" s="245"/>
      <c r="C243" s="246" t="s">
        <v>395</v>
      </c>
      <c r="D243" s="245"/>
      <c r="E243" s="248">
        <f>Dat_02!C242</f>
        <v>109.4669571661708</v>
      </c>
      <c r="F243" s="248">
        <f>Dat_02!D242</f>
        <v>41.360965957335978</v>
      </c>
      <c r="G243" s="248">
        <f>Dat_02!E242</f>
        <v>41.360965957335978</v>
      </c>
      <c r="I243" s="249">
        <f>Dat_02!G242</f>
        <v>0</v>
      </c>
      <c r="J243" s="260" t="str">
        <f>IF(Dat_02!H242=0,"",Dat_02!H242)</f>
        <v/>
      </c>
    </row>
    <row r="244" spans="2:10">
      <c r="B244" s="245"/>
      <c r="C244" s="246" t="s">
        <v>396</v>
      </c>
      <c r="D244" s="245"/>
      <c r="E244" s="248">
        <f>Dat_02!C243</f>
        <v>110.00145380616986</v>
      </c>
      <c r="F244" s="248">
        <f>Dat_02!D243</f>
        <v>41.360965957335978</v>
      </c>
      <c r="G244" s="248">
        <f>Dat_02!E243</f>
        <v>41.360965957335978</v>
      </c>
      <c r="I244" s="249">
        <f>Dat_02!G243</f>
        <v>0</v>
      </c>
      <c r="J244" s="260" t="str">
        <f>IF(Dat_02!H243=0,"",Dat_02!H243)</f>
        <v/>
      </c>
    </row>
    <row r="245" spans="2:10">
      <c r="B245" s="245"/>
      <c r="C245" s="246" t="s">
        <v>397</v>
      </c>
      <c r="D245" s="245"/>
      <c r="E245" s="248">
        <f>Dat_02!C244</f>
        <v>97.71259092256328</v>
      </c>
      <c r="F245" s="248">
        <f>Dat_02!D244</f>
        <v>41.360965957335978</v>
      </c>
      <c r="G245" s="248">
        <f>Dat_02!E244</f>
        <v>41.360965957335978</v>
      </c>
      <c r="I245" s="249">
        <f>Dat_02!G244</f>
        <v>0</v>
      </c>
      <c r="J245" s="260" t="str">
        <f>IF(Dat_02!H244=0,"",Dat_02!H244)</f>
        <v/>
      </c>
    </row>
    <row r="246" spans="2:10">
      <c r="B246" s="245"/>
      <c r="C246" s="246" t="s">
        <v>398</v>
      </c>
      <c r="D246" s="245"/>
      <c r="E246" s="248">
        <f>Dat_02!C245</f>
        <v>100.97976351856143</v>
      </c>
      <c r="F246" s="248">
        <f>Dat_02!D245</f>
        <v>41.360965957335978</v>
      </c>
      <c r="G246" s="248">
        <f>Dat_02!E245</f>
        <v>41.360965957335978</v>
      </c>
      <c r="I246" s="249">
        <f>Dat_02!G245</f>
        <v>0</v>
      </c>
      <c r="J246" s="260" t="str">
        <f>IF(Dat_02!H245=0,"",Dat_02!H245)</f>
        <v/>
      </c>
    </row>
    <row r="247" spans="2:10">
      <c r="B247" s="247" t="s">
        <v>399</v>
      </c>
      <c r="C247" s="252" t="s">
        <v>400</v>
      </c>
      <c r="D247" s="245"/>
      <c r="E247" s="248">
        <f>Dat_02!C246</f>
        <v>95.019777810563269</v>
      </c>
      <c r="F247" s="248">
        <f>Dat_02!D246</f>
        <v>41.360965957335978</v>
      </c>
      <c r="G247" s="248">
        <f>Dat_02!E246</f>
        <v>41.360965957335978</v>
      </c>
      <c r="I247" s="249">
        <f>Dat_02!G246</f>
        <v>0</v>
      </c>
      <c r="J247" s="260" t="str">
        <f>IF(Dat_02!H246=0,"",Dat_02!H246)</f>
        <v/>
      </c>
    </row>
    <row r="248" spans="2:10">
      <c r="B248" s="245"/>
      <c r="C248" s="246" t="s">
        <v>401</v>
      </c>
      <c r="D248" s="247"/>
      <c r="E248" s="248">
        <f>Dat_02!C247</f>
        <v>73.238647778563291</v>
      </c>
      <c r="F248" s="248">
        <f>Dat_02!D247</f>
        <v>41.360965957335978</v>
      </c>
      <c r="G248" s="248">
        <f>Dat_02!E247</f>
        <v>41.360965957335978</v>
      </c>
      <c r="I248" s="249">
        <f>Dat_02!G247</f>
        <v>0</v>
      </c>
      <c r="J248" s="260" t="str">
        <f>IF(Dat_02!H247=0,"",Dat_02!H247)</f>
        <v/>
      </c>
    </row>
    <row r="249" spans="2:10">
      <c r="B249" s="245"/>
      <c r="C249" s="246" t="s">
        <v>402</v>
      </c>
      <c r="D249" s="247"/>
      <c r="E249" s="248">
        <f>Dat_02!C248</f>
        <v>67.491461476561412</v>
      </c>
      <c r="F249" s="248">
        <f>Dat_02!D248</f>
        <v>85.678144231829236</v>
      </c>
      <c r="G249" s="248">
        <f>Dat_02!E248</f>
        <v>67.491461476561412</v>
      </c>
      <c r="I249" s="249">
        <f>Dat_02!G248</f>
        <v>0</v>
      </c>
      <c r="J249" s="260" t="str">
        <f>IF(Dat_02!H248=0,"",Dat_02!H248)</f>
        <v/>
      </c>
    </row>
    <row r="250" spans="2:10">
      <c r="B250" s="245"/>
      <c r="C250" s="246" t="s">
        <v>403</v>
      </c>
      <c r="D250" s="247"/>
      <c r="E250" s="248">
        <f>Dat_02!C249</f>
        <v>90.539297578563279</v>
      </c>
      <c r="F250" s="248">
        <f>Dat_02!D249</f>
        <v>85.678144231829236</v>
      </c>
      <c r="G250" s="248">
        <f>Dat_02!E249</f>
        <v>85.678144231829236</v>
      </c>
      <c r="I250" s="249">
        <f>Dat_02!G249</f>
        <v>0</v>
      </c>
      <c r="J250" s="260" t="str">
        <f>IF(Dat_02!H249=0,"",Dat_02!H249)</f>
        <v/>
      </c>
    </row>
    <row r="251" spans="2:10">
      <c r="B251" s="245"/>
      <c r="C251" s="246" t="s">
        <v>404</v>
      </c>
      <c r="D251" s="247"/>
      <c r="E251" s="248">
        <f>Dat_02!C250</f>
        <v>84.920933158563273</v>
      </c>
      <c r="F251" s="248">
        <f>Dat_02!D250</f>
        <v>85.678144231829236</v>
      </c>
      <c r="G251" s="248">
        <f>Dat_02!E250</f>
        <v>84.920933158563273</v>
      </c>
      <c r="I251" s="249">
        <f>Dat_02!G250</f>
        <v>0</v>
      </c>
      <c r="J251" s="260" t="str">
        <f>IF(Dat_02!H250=0,"",Dat_02!H250)</f>
        <v/>
      </c>
    </row>
    <row r="252" spans="2:10">
      <c r="B252" s="245"/>
      <c r="C252" s="246" t="s">
        <v>405</v>
      </c>
      <c r="D252" s="245"/>
      <c r="E252" s="248">
        <f>Dat_02!C251</f>
        <v>92.090104163520209</v>
      </c>
      <c r="F252" s="248">
        <f>Dat_02!D251</f>
        <v>85.678144231829236</v>
      </c>
      <c r="G252" s="248">
        <f>Dat_02!E251</f>
        <v>85.678144231829236</v>
      </c>
      <c r="I252" s="249">
        <f>Dat_02!G251</f>
        <v>0</v>
      </c>
      <c r="J252" s="260" t="str">
        <f>IF(Dat_02!H251=0,"",Dat_02!H251)</f>
        <v/>
      </c>
    </row>
    <row r="253" spans="2:10">
      <c r="B253" s="245"/>
      <c r="C253" s="246" t="s">
        <v>406</v>
      </c>
      <c r="D253" s="245"/>
      <c r="E253" s="248">
        <f>Dat_02!C252</f>
        <v>85.06945982151835</v>
      </c>
      <c r="F253" s="248">
        <f>Dat_02!D252</f>
        <v>85.678144231829236</v>
      </c>
      <c r="G253" s="248">
        <f>Dat_02!E252</f>
        <v>85.06945982151835</v>
      </c>
      <c r="I253" s="249">
        <f>Dat_02!G252</f>
        <v>0</v>
      </c>
      <c r="J253" s="260" t="str">
        <f>IF(Dat_02!H252=0,"",Dat_02!H252)</f>
        <v/>
      </c>
    </row>
    <row r="254" spans="2:10">
      <c r="B254" s="245"/>
      <c r="C254" s="246" t="s">
        <v>407</v>
      </c>
      <c r="D254" s="245"/>
      <c r="E254" s="248">
        <f>Dat_02!C253</f>
        <v>82.499194099520196</v>
      </c>
      <c r="F254" s="248">
        <f>Dat_02!D253</f>
        <v>85.678144231829236</v>
      </c>
      <c r="G254" s="248">
        <f>Dat_02!E253</f>
        <v>82.499194099520196</v>
      </c>
      <c r="I254" s="249">
        <f>Dat_02!G253</f>
        <v>0</v>
      </c>
      <c r="J254" s="260" t="str">
        <f>IF(Dat_02!H253=0,"",Dat_02!H253)</f>
        <v/>
      </c>
    </row>
    <row r="255" spans="2:10">
      <c r="B255" s="245"/>
      <c r="C255" s="246" t="s">
        <v>408</v>
      </c>
      <c r="D255" s="245"/>
      <c r="E255" s="248">
        <f>Dat_02!C254</f>
        <v>85.196646417518352</v>
      </c>
      <c r="F255" s="248">
        <f>Dat_02!D254</f>
        <v>85.678144231829236</v>
      </c>
      <c r="G255" s="248">
        <f>Dat_02!E254</f>
        <v>85.196646417518352</v>
      </c>
      <c r="I255" s="249">
        <f>Dat_02!G254</f>
        <v>0</v>
      </c>
      <c r="J255" s="260" t="str">
        <f>IF(Dat_02!H254=0,"",Dat_02!H254)</f>
        <v/>
      </c>
    </row>
    <row r="256" spans="2:10">
      <c r="B256" s="245"/>
      <c r="C256" s="246" t="s">
        <v>409</v>
      </c>
      <c r="D256" s="245"/>
      <c r="E256" s="248">
        <f>Dat_02!C255</f>
        <v>88.352665449518341</v>
      </c>
      <c r="F256" s="248">
        <f>Dat_02!D255</f>
        <v>85.678144231829236</v>
      </c>
      <c r="G256" s="248">
        <f>Dat_02!E255</f>
        <v>85.678144231829236</v>
      </c>
      <c r="I256" s="249">
        <f>Dat_02!G255</f>
        <v>0</v>
      </c>
      <c r="J256" s="260" t="str">
        <f>IF(Dat_02!H255=0,"",Dat_02!H255)</f>
        <v/>
      </c>
    </row>
    <row r="257" spans="2:10">
      <c r="B257" s="245"/>
      <c r="C257" s="246" t="s">
        <v>410</v>
      </c>
      <c r="D257" s="245"/>
      <c r="E257" s="248">
        <f>Dat_02!C256</f>
        <v>122.2032016355202</v>
      </c>
      <c r="F257" s="248">
        <f>Dat_02!D256</f>
        <v>85.678144231829236</v>
      </c>
      <c r="G257" s="248">
        <f>Dat_02!E256</f>
        <v>85.678144231829236</v>
      </c>
      <c r="I257" s="249">
        <f>Dat_02!G256</f>
        <v>0</v>
      </c>
      <c r="J257" s="260" t="str">
        <f>IF(Dat_02!H256=0,"",Dat_02!H256)</f>
        <v/>
      </c>
    </row>
    <row r="258" spans="2:10">
      <c r="B258" s="245"/>
      <c r="C258" s="246" t="s">
        <v>411</v>
      </c>
      <c r="D258" s="245"/>
      <c r="E258" s="248">
        <f>Dat_02!C257</f>
        <v>133.2698394595202</v>
      </c>
      <c r="F258" s="248">
        <f>Dat_02!D257</f>
        <v>85.678144231829236</v>
      </c>
      <c r="G258" s="248">
        <f>Dat_02!E257</f>
        <v>85.678144231829236</v>
      </c>
      <c r="I258" s="249">
        <f>Dat_02!G257</f>
        <v>0</v>
      </c>
      <c r="J258" s="260" t="str">
        <f>IF(Dat_02!H257=0,"",Dat_02!H257)</f>
        <v/>
      </c>
    </row>
    <row r="259" spans="2:10">
      <c r="B259" s="245"/>
      <c r="C259" s="246" t="s">
        <v>412</v>
      </c>
      <c r="D259" s="245"/>
      <c r="E259" s="248">
        <f>Dat_02!C258</f>
        <v>92.376966588720165</v>
      </c>
      <c r="F259" s="248">
        <f>Dat_02!D258</f>
        <v>85.678144231829236</v>
      </c>
      <c r="G259" s="248">
        <f>Dat_02!E258</f>
        <v>85.678144231829236</v>
      </c>
      <c r="I259" s="249">
        <f>Dat_02!G258</f>
        <v>0</v>
      </c>
      <c r="J259" s="260" t="str">
        <f>IF(Dat_02!H258=0,"",Dat_02!H258)</f>
        <v/>
      </c>
    </row>
    <row r="260" spans="2:10">
      <c r="B260" s="245"/>
      <c r="C260" s="246" t="s">
        <v>413</v>
      </c>
      <c r="D260" s="245"/>
      <c r="E260" s="248">
        <f>Dat_02!C259</f>
        <v>96.612491752722022</v>
      </c>
      <c r="F260" s="248">
        <f>Dat_02!D259</f>
        <v>85.678144231829236</v>
      </c>
      <c r="G260" s="248">
        <f>Dat_02!E259</f>
        <v>85.678144231829236</v>
      </c>
      <c r="I260" s="249">
        <f>Dat_02!G259</f>
        <v>0</v>
      </c>
      <c r="J260" s="260" t="str">
        <f>IF(Dat_02!H259=0,"",Dat_02!H259)</f>
        <v/>
      </c>
    </row>
    <row r="261" spans="2:10">
      <c r="B261" s="245"/>
      <c r="C261" s="246" t="s">
        <v>414</v>
      </c>
      <c r="D261" s="245"/>
      <c r="E261" s="248">
        <f>Dat_02!C260</f>
        <v>95.489208220722034</v>
      </c>
      <c r="F261" s="248">
        <f>Dat_02!D260</f>
        <v>85.678144231829236</v>
      </c>
      <c r="G261" s="248">
        <f>Dat_02!E260</f>
        <v>85.678144231829236</v>
      </c>
      <c r="I261" s="249" t="str">
        <f>Dat_02!G260</f>
        <v/>
      </c>
      <c r="J261" s="260" t="str">
        <f>IF(Dat_02!H260=0,"",Dat_02!H260)</f>
        <v/>
      </c>
    </row>
    <row r="262" spans="2:10">
      <c r="B262" s="245"/>
      <c r="C262" s="246" t="s">
        <v>415</v>
      </c>
      <c r="D262" s="245"/>
      <c r="E262" s="248">
        <f>Dat_02!C261</f>
        <v>70.060299420722032</v>
      </c>
      <c r="F262" s="248">
        <f>Dat_02!D261</f>
        <v>85.678144231829236</v>
      </c>
      <c r="G262" s="248">
        <f>Dat_02!E261</f>
        <v>70.060299420722032</v>
      </c>
      <c r="I262" s="249">
        <f>Dat_02!G261</f>
        <v>0</v>
      </c>
      <c r="J262" s="260" t="str">
        <f>IF(Dat_02!H261=0,"",Dat_02!H261)</f>
        <v/>
      </c>
    </row>
    <row r="263" spans="2:10">
      <c r="B263" s="245"/>
      <c r="C263" s="246" t="s">
        <v>416</v>
      </c>
      <c r="D263" s="245"/>
      <c r="E263" s="248">
        <f>Dat_02!C262</f>
        <v>48.015287764720171</v>
      </c>
      <c r="F263" s="248">
        <f>Dat_02!D262</f>
        <v>85.678144231829236</v>
      </c>
      <c r="G263" s="248">
        <f>Dat_02!E262</f>
        <v>48.015287764720171</v>
      </c>
      <c r="I263" s="249">
        <f>Dat_02!G262</f>
        <v>85.678144231829236</v>
      </c>
      <c r="J263" s="260" t="str">
        <f>IF(Dat_02!H262=0,"",Dat_02!H262)</f>
        <v/>
      </c>
    </row>
    <row r="264" spans="2:10">
      <c r="B264" s="245"/>
      <c r="C264" s="246" t="s">
        <v>417</v>
      </c>
      <c r="D264" s="245"/>
      <c r="E264" s="248">
        <f>Dat_02!C263</f>
        <v>87.2994411447239</v>
      </c>
      <c r="F264" s="248">
        <f>Dat_02!D263</f>
        <v>85.678144231829236</v>
      </c>
      <c r="G264" s="248">
        <f>Dat_02!E263</f>
        <v>85.678144231829236</v>
      </c>
      <c r="I264" s="249">
        <f>Dat_02!G263</f>
        <v>0</v>
      </c>
      <c r="J264" s="260" t="str">
        <f>IF(Dat_02!H263=0,"",Dat_02!H263)</f>
        <v/>
      </c>
    </row>
    <row r="265" spans="2:10">
      <c r="B265" s="245"/>
      <c r="C265" s="246" t="s">
        <v>418</v>
      </c>
      <c r="D265" s="245"/>
      <c r="E265" s="248">
        <f>Dat_02!C264</f>
        <v>92.342187160720158</v>
      </c>
      <c r="F265" s="248">
        <f>Dat_02!D264</f>
        <v>85.678144231829236</v>
      </c>
      <c r="G265" s="248">
        <f>Dat_02!E264</f>
        <v>85.678144231829236</v>
      </c>
      <c r="I265" s="249">
        <f>Dat_02!G264</f>
        <v>0</v>
      </c>
      <c r="J265" s="260" t="str">
        <f>IF(Dat_02!H264=0,"",Dat_02!H264)</f>
        <v/>
      </c>
    </row>
    <row r="266" spans="2:10">
      <c r="B266" s="245"/>
      <c r="C266" s="246" t="s">
        <v>419</v>
      </c>
      <c r="D266" s="245"/>
      <c r="E266" s="248">
        <f>Dat_02!C265</f>
        <v>70.111621425442806</v>
      </c>
      <c r="F266" s="248">
        <f>Dat_02!D265</f>
        <v>85.678144231829236</v>
      </c>
      <c r="G266" s="248">
        <f>Dat_02!E265</f>
        <v>70.111621425442806</v>
      </c>
      <c r="I266" s="249">
        <f>Dat_02!G265</f>
        <v>0</v>
      </c>
      <c r="J266" s="260" t="str">
        <f>IF(Dat_02!H265=0,"",Dat_02!H265)</f>
        <v/>
      </c>
    </row>
    <row r="267" spans="2:10">
      <c r="B267" s="245"/>
      <c r="C267" s="246" t="s">
        <v>420</v>
      </c>
      <c r="D267" s="245"/>
      <c r="E267" s="248">
        <f>Dat_02!C266</f>
        <v>63.088121337444669</v>
      </c>
      <c r="F267" s="248">
        <f>Dat_02!D266</f>
        <v>85.678144231829236</v>
      </c>
      <c r="G267" s="248">
        <f>Dat_02!E266</f>
        <v>63.088121337444669</v>
      </c>
      <c r="I267" s="249">
        <f>Dat_02!G266</f>
        <v>0</v>
      </c>
      <c r="J267" s="260" t="str">
        <f>IF(Dat_02!H266=0,"",Dat_02!H266)</f>
        <v/>
      </c>
    </row>
    <row r="268" spans="2:10">
      <c r="B268" s="245"/>
      <c r="C268" s="246" t="s">
        <v>421</v>
      </c>
      <c r="D268" s="245"/>
      <c r="E268" s="248">
        <f>Dat_02!C267</f>
        <v>55.397761157440947</v>
      </c>
      <c r="F268" s="248">
        <f>Dat_02!D267</f>
        <v>85.678144231829236</v>
      </c>
      <c r="G268" s="248">
        <f>Dat_02!E267</f>
        <v>55.397761157440947</v>
      </c>
      <c r="I268" s="249">
        <f>Dat_02!G267</f>
        <v>0</v>
      </c>
      <c r="J268" s="260" t="str">
        <f>IF(Dat_02!H267=0,"",Dat_02!H267)</f>
        <v/>
      </c>
    </row>
    <row r="269" spans="2:10">
      <c r="B269" s="245"/>
      <c r="C269" s="246" t="s">
        <v>422</v>
      </c>
      <c r="D269" s="245"/>
      <c r="E269" s="248">
        <f>Dat_02!C268</f>
        <v>53.693995237442813</v>
      </c>
      <c r="F269" s="248">
        <f>Dat_02!D268</f>
        <v>85.678144231829236</v>
      </c>
      <c r="G269" s="248">
        <f>Dat_02!E268</f>
        <v>53.693995237442813</v>
      </c>
      <c r="I269" s="249">
        <f>Dat_02!G268</f>
        <v>0</v>
      </c>
      <c r="J269" s="260" t="str">
        <f>IF(Dat_02!H268=0,"",Dat_02!H268)</f>
        <v/>
      </c>
    </row>
    <row r="270" spans="2:10">
      <c r="B270" s="245"/>
      <c r="C270" s="246" t="s">
        <v>423</v>
      </c>
      <c r="D270" s="245"/>
      <c r="E270" s="248">
        <f>Dat_02!C269</f>
        <v>46.526884517442817</v>
      </c>
      <c r="F270" s="248">
        <f>Dat_02!D269</f>
        <v>85.678144231829236</v>
      </c>
      <c r="G270" s="248">
        <f>Dat_02!E269</f>
        <v>46.526884517442817</v>
      </c>
      <c r="I270" s="249">
        <f>Dat_02!G269</f>
        <v>0</v>
      </c>
      <c r="J270" s="260" t="str">
        <f>IF(Dat_02!H269=0,"",Dat_02!H269)</f>
        <v/>
      </c>
    </row>
    <row r="271" spans="2:10">
      <c r="B271" s="245"/>
      <c r="C271" s="246" t="s">
        <v>424</v>
      </c>
      <c r="D271" s="245"/>
      <c r="E271" s="248">
        <f>Dat_02!C270</f>
        <v>85.732369433442813</v>
      </c>
      <c r="F271" s="248">
        <f>Dat_02!D270</f>
        <v>85.678144231829236</v>
      </c>
      <c r="G271" s="248">
        <f>Dat_02!E270</f>
        <v>85.678144231829236</v>
      </c>
      <c r="I271" s="249">
        <f>Dat_02!G270</f>
        <v>0</v>
      </c>
      <c r="J271" s="260" t="str">
        <f>IF(Dat_02!H270=0,"",Dat_02!H270)</f>
        <v/>
      </c>
    </row>
    <row r="272" spans="2:10">
      <c r="B272" s="245"/>
      <c r="C272" s="246" t="s">
        <v>425</v>
      </c>
      <c r="D272" s="245"/>
      <c r="E272" s="248">
        <f>Dat_02!C271</f>
        <v>88.500465897440961</v>
      </c>
      <c r="F272" s="248">
        <f>Dat_02!D271</f>
        <v>85.678144231829236</v>
      </c>
      <c r="G272" s="248">
        <f>Dat_02!E271</f>
        <v>85.678144231829236</v>
      </c>
      <c r="I272" s="249">
        <f>Dat_02!G271</f>
        <v>0</v>
      </c>
      <c r="J272" s="260" t="str">
        <f>IF(Dat_02!H271=0,"",Dat_02!H271)</f>
        <v/>
      </c>
    </row>
    <row r="273" spans="2:10">
      <c r="B273" s="245"/>
      <c r="C273" s="246" t="s">
        <v>426</v>
      </c>
      <c r="D273" s="245"/>
      <c r="E273" s="248">
        <f>Dat_02!C272</f>
        <v>69.851458300664419</v>
      </c>
      <c r="F273" s="248">
        <f>Dat_02!D272</f>
        <v>85.678144231829236</v>
      </c>
      <c r="G273" s="248">
        <f>Dat_02!E272</f>
        <v>69.851458300664419</v>
      </c>
      <c r="I273" s="249">
        <f>Dat_02!G272</f>
        <v>0</v>
      </c>
      <c r="J273" s="260" t="str">
        <f>IF(Dat_02!H272=0,"",Dat_02!H272)</f>
        <v/>
      </c>
    </row>
    <row r="274" spans="2:10">
      <c r="B274" s="245"/>
      <c r="C274" s="246" t="s">
        <v>427</v>
      </c>
      <c r="D274" s="245"/>
      <c r="E274" s="248">
        <f>Dat_02!C273</f>
        <v>67.886973940664419</v>
      </c>
      <c r="F274" s="248">
        <f>Dat_02!D273</f>
        <v>85.678144231829236</v>
      </c>
      <c r="G274" s="248">
        <f>Dat_02!E273</f>
        <v>67.886973940664419</v>
      </c>
      <c r="I274" s="249">
        <f>Dat_02!G273</f>
        <v>0</v>
      </c>
      <c r="J274" s="260" t="str">
        <f>IF(Dat_02!H273=0,"",Dat_02!H273)</f>
        <v/>
      </c>
    </row>
    <row r="275" spans="2:10">
      <c r="B275" s="245"/>
      <c r="C275" s="246" t="s">
        <v>428</v>
      </c>
      <c r="D275" s="245"/>
      <c r="E275" s="248">
        <f>Dat_02!C274</f>
        <v>81.418604596664423</v>
      </c>
      <c r="F275" s="248">
        <f>Dat_02!D274</f>
        <v>85.678144231829236</v>
      </c>
      <c r="G275" s="248">
        <f>Dat_02!E274</f>
        <v>81.418604596664423</v>
      </c>
      <c r="I275" s="249">
        <f>Dat_02!G274</f>
        <v>0</v>
      </c>
      <c r="J275" s="260" t="str">
        <f>IF(Dat_02!H274=0,"",Dat_02!H274)</f>
        <v/>
      </c>
    </row>
    <row r="276" spans="2:10">
      <c r="B276" s="245"/>
      <c r="C276" s="246" t="s">
        <v>429</v>
      </c>
      <c r="D276" s="245"/>
      <c r="E276" s="248">
        <f>Dat_02!C275</f>
        <v>64.213849756666278</v>
      </c>
      <c r="F276" s="248">
        <f>Dat_02!D275</f>
        <v>85.678144231829236</v>
      </c>
      <c r="G276" s="248">
        <f>Dat_02!E275</f>
        <v>64.213849756666278</v>
      </c>
      <c r="I276" s="249">
        <f>Dat_02!G275</f>
        <v>0</v>
      </c>
      <c r="J276" s="260" t="str">
        <f>IF(Dat_02!H275=0,"",Dat_02!H275)</f>
        <v/>
      </c>
    </row>
    <row r="277" spans="2:10">
      <c r="B277" s="245" t="s">
        <v>430</v>
      </c>
      <c r="C277" s="246" t="s">
        <v>431</v>
      </c>
      <c r="D277" s="245"/>
      <c r="E277" s="248">
        <f>Dat_02!C276</f>
        <v>59.651142740662557</v>
      </c>
      <c r="F277" s="248">
        <f>Dat_02!D276</f>
        <v>85.678144231829236</v>
      </c>
      <c r="G277" s="248">
        <f>Dat_02!E276</f>
        <v>59.651142740662557</v>
      </c>
      <c r="I277" s="249">
        <f>Dat_02!G276</f>
        <v>0</v>
      </c>
      <c r="J277" s="260" t="str">
        <f>IF(Dat_02!H276=0,"",Dat_02!H276)</f>
        <v/>
      </c>
    </row>
    <row r="278" spans="2:10">
      <c r="B278" s="247"/>
      <c r="C278" s="252" t="s">
        <v>432</v>
      </c>
      <c r="D278" s="247"/>
      <c r="E278" s="248">
        <f>Dat_02!C277</f>
        <v>79.045761708664415</v>
      </c>
      <c r="F278" s="248">
        <f>Dat_02!D277</f>
        <v>85.678144231829236</v>
      </c>
      <c r="G278" s="248">
        <f>Dat_02!E277</f>
        <v>79.045761708664415</v>
      </c>
      <c r="I278" s="249">
        <f>Dat_02!G277</f>
        <v>0</v>
      </c>
      <c r="J278" s="260" t="str">
        <f>IF(Dat_02!H277=0,"",Dat_02!H277)</f>
        <v/>
      </c>
    </row>
    <row r="279" spans="2:10">
      <c r="B279" s="245"/>
      <c r="C279" s="246" t="s">
        <v>433</v>
      </c>
      <c r="D279" s="247"/>
      <c r="E279" s="248">
        <f>Dat_02!C278</f>
        <v>62.100601868663496</v>
      </c>
      <c r="F279" s="248">
        <f>Dat_02!D278</f>
        <v>109.27964473765024</v>
      </c>
      <c r="G279" s="248">
        <f>Dat_02!E278</f>
        <v>62.100601868663496</v>
      </c>
      <c r="I279" s="249">
        <f>Dat_02!G278</f>
        <v>0</v>
      </c>
      <c r="J279" s="260" t="str">
        <f>IF(Dat_02!H278=0,"",Dat_02!H278)</f>
        <v/>
      </c>
    </row>
    <row r="280" spans="2:10">
      <c r="B280" s="245"/>
      <c r="C280" s="246" t="s">
        <v>434</v>
      </c>
      <c r="D280" s="245"/>
      <c r="E280" s="248">
        <f>Dat_02!C279</f>
        <v>70.402396138760267</v>
      </c>
      <c r="F280" s="248">
        <f>Dat_02!D279</f>
        <v>109.27964473765024</v>
      </c>
      <c r="G280" s="248">
        <f>Dat_02!E279</f>
        <v>70.402396138760267</v>
      </c>
      <c r="I280" s="249">
        <f>Dat_02!G279</f>
        <v>0</v>
      </c>
      <c r="J280" s="260" t="str">
        <f>IF(Dat_02!H279=0,"",Dat_02!H279)</f>
        <v/>
      </c>
    </row>
    <row r="281" spans="2:10">
      <c r="B281" s="245"/>
      <c r="C281" s="246" t="s">
        <v>435</v>
      </c>
      <c r="D281" s="245"/>
      <c r="E281" s="248">
        <f>Dat_02!C280</f>
        <v>82.667161910759333</v>
      </c>
      <c r="F281" s="248">
        <f>Dat_02!D280</f>
        <v>109.27964473765024</v>
      </c>
      <c r="G281" s="248">
        <f>Dat_02!E280</f>
        <v>82.667161910759333</v>
      </c>
      <c r="I281" s="249">
        <f>Dat_02!G280</f>
        <v>0</v>
      </c>
      <c r="J281" s="260" t="str">
        <f>IF(Dat_02!H280=0,"",Dat_02!H280)</f>
        <v/>
      </c>
    </row>
    <row r="282" spans="2:10">
      <c r="B282" s="245"/>
      <c r="C282" s="246" t="s">
        <v>436</v>
      </c>
      <c r="D282" s="245"/>
      <c r="E282" s="248">
        <f>Dat_02!C281</f>
        <v>78.066907996759326</v>
      </c>
      <c r="F282" s="248">
        <f>Dat_02!D281</f>
        <v>109.27964473765024</v>
      </c>
      <c r="G282" s="248">
        <f>Dat_02!E281</f>
        <v>78.066907996759326</v>
      </c>
      <c r="I282" s="249">
        <f>Dat_02!G281</f>
        <v>0</v>
      </c>
      <c r="J282" s="260" t="str">
        <f>IF(Dat_02!H281=0,"",Dat_02!H281)</f>
        <v/>
      </c>
    </row>
    <row r="283" spans="2:10">
      <c r="B283" s="245"/>
      <c r="C283" s="246" t="s">
        <v>437</v>
      </c>
      <c r="D283" s="245"/>
      <c r="E283" s="248">
        <f>Dat_02!C282</f>
        <v>61.534131550759327</v>
      </c>
      <c r="F283" s="248">
        <f>Dat_02!D282</f>
        <v>109.27964473765024</v>
      </c>
      <c r="G283" s="248">
        <f>Dat_02!E282</f>
        <v>61.534131550759327</v>
      </c>
      <c r="I283" s="249">
        <f>Dat_02!G282</f>
        <v>0</v>
      </c>
      <c r="J283" s="260" t="str">
        <f>IF(Dat_02!H282=0,"",Dat_02!H282)</f>
        <v/>
      </c>
    </row>
    <row r="284" spans="2:10">
      <c r="B284" s="245"/>
      <c r="C284" s="246" t="s">
        <v>438</v>
      </c>
      <c r="D284" s="245"/>
      <c r="E284" s="248">
        <f>Dat_02!C283</f>
        <v>45.123614910761191</v>
      </c>
      <c r="F284" s="248">
        <f>Dat_02!D283</f>
        <v>109.27964473765024</v>
      </c>
      <c r="G284" s="248">
        <f>Dat_02!E283</f>
        <v>45.123614910761191</v>
      </c>
      <c r="I284" s="249">
        <f>Dat_02!G283</f>
        <v>0</v>
      </c>
      <c r="J284" s="260" t="str">
        <f>IF(Dat_02!H283=0,"",Dat_02!H283)</f>
        <v/>
      </c>
    </row>
    <row r="285" spans="2:10">
      <c r="B285" s="245"/>
      <c r="C285" s="246" t="s">
        <v>439</v>
      </c>
      <c r="D285" s="245"/>
      <c r="E285" s="248">
        <f>Dat_02!C284</f>
        <v>40.704781300759329</v>
      </c>
      <c r="F285" s="248">
        <f>Dat_02!D284</f>
        <v>109.27964473765024</v>
      </c>
      <c r="G285" s="248">
        <f>Dat_02!E284</f>
        <v>40.704781300759329</v>
      </c>
      <c r="I285" s="249">
        <f>Dat_02!G284</f>
        <v>0</v>
      </c>
      <c r="J285" s="260" t="str">
        <f>IF(Dat_02!H284=0,"",Dat_02!H284)</f>
        <v/>
      </c>
    </row>
    <row r="286" spans="2:10">
      <c r="B286" s="245"/>
      <c r="C286" s="246" t="s">
        <v>440</v>
      </c>
      <c r="D286" s="245"/>
      <c r="E286" s="248">
        <f>Dat_02!C285</f>
        <v>62.039171170759332</v>
      </c>
      <c r="F286" s="248">
        <f>Dat_02!D285</f>
        <v>109.27964473765024</v>
      </c>
      <c r="G286" s="248">
        <f>Dat_02!E285</f>
        <v>62.039171170759332</v>
      </c>
      <c r="I286" s="249">
        <f>Dat_02!G285</f>
        <v>0</v>
      </c>
      <c r="J286" s="260" t="str">
        <f>IF(Dat_02!H285=0,"",Dat_02!H285)</f>
        <v/>
      </c>
    </row>
    <row r="287" spans="2:10">
      <c r="B287" s="245"/>
      <c r="C287" s="246" t="s">
        <v>441</v>
      </c>
      <c r="D287" s="245"/>
      <c r="E287" s="248">
        <f>Dat_02!C286</f>
        <v>180.84187507717817</v>
      </c>
      <c r="F287" s="248">
        <f>Dat_02!D286</f>
        <v>109.27964473765024</v>
      </c>
      <c r="G287" s="248">
        <f>Dat_02!E286</f>
        <v>109.27964473765024</v>
      </c>
      <c r="I287" s="249">
        <f>Dat_02!G286</f>
        <v>0</v>
      </c>
      <c r="J287" s="260" t="str">
        <f>IF(Dat_02!H286=0,"",Dat_02!H286)</f>
        <v/>
      </c>
    </row>
    <row r="288" spans="2:10">
      <c r="B288" s="245"/>
      <c r="C288" s="246" t="s">
        <v>442</v>
      </c>
      <c r="D288" s="245"/>
      <c r="E288" s="248">
        <f>Dat_02!C287</f>
        <v>177.39079880117723</v>
      </c>
      <c r="F288" s="248">
        <f>Dat_02!D287</f>
        <v>109.27964473765024</v>
      </c>
      <c r="G288" s="248">
        <f>Dat_02!E287</f>
        <v>109.27964473765024</v>
      </c>
      <c r="I288" s="249">
        <f>Dat_02!G287</f>
        <v>0</v>
      </c>
      <c r="J288" s="260" t="str">
        <f>IF(Dat_02!H287=0,"",Dat_02!H287)</f>
        <v/>
      </c>
    </row>
    <row r="289" spans="2:10">
      <c r="B289" s="245"/>
      <c r="C289" s="246" t="s">
        <v>443</v>
      </c>
      <c r="D289" s="245"/>
      <c r="E289" s="248">
        <f>Dat_02!C288</f>
        <v>170.68153854117722</v>
      </c>
      <c r="F289" s="248">
        <f>Dat_02!D288</f>
        <v>109.27964473765024</v>
      </c>
      <c r="G289" s="248">
        <f>Dat_02!E288</f>
        <v>109.27964473765024</v>
      </c>
      <c r="I289" s="249">
        <f>Dat_02!G288</f>
        <v>0</v>
      </c>
      <c r="J289" s="260" t="str">
        <f>IF(Dat_02!H288=0,"",Dat_02!H288)</f>
        <v/>
      </c>
    </row>
    <row r="290" spans="2:10">
      <c r="B290" s="245"/>
      <c r="C290" s="246" t="s">
        <v>444</v>
      </c>
      <c r="D290" s="245"/>
      <c r="E290" s="248">
        <f>Dat_02!C289</f>
        <v>168.05536761117725</v>
      </c>
      <c r="F290" s="248">
        <f>Dat_02!D289</f>
        <v>109.27964473765024</v>
      </c>
      <c r="G290" s="248">
        <f>Dat_02!E289</f>
        <v>109.27964473765024</v>
      </c>
      <c r="I290" s="249">
        <f>Dat_02!G289</f>
        <v>0</v>
      </c>
      <c r="J290" s="260" t="str">
        <f>IF(Dat_02!H289=0,"",Dat_02!H289)</f>
        <v/>
      </c>
    </row>
    <row r="291" spans="2:10">
      <c r="B291" s="245"/>
      <c r="C291" s="246" t="s">
        <v>445</v>
      </c>
      <c r="D291" s="245"/>
      <c r="E291" s="248">
        <f>Dat_02!C290</f>
        <v>178.62972340117724</v>
      </c>
      <c r="F291" s="248">
        <f>Dat_02!D290</f>
        <v>109.27964473765024</v>
      </c>
      <c r="G291" s="248">
        <f>Dat_02!E290</f>
        <v>109.27964473765024</v>
      </c>
      <c r="I291" s="249">
        <f>Dat_02!G290</f>
        <v>0</v>
      </c>
      <c r="J291" s="260" t="str">
        <f>IF(Dat_02!H290=0,"",Dat_02!H290)</f>
        <v/>
      </c>
    </row>
    <row r="292" spans="2:10">
      <c r="B292" s="245"/>
      <c r="C292" s="246" t="s">
        <v>446</v>
      </c>
      <c r="D292" s="245"/>
      <c r="E292" s="248">
        <f>Dat_02!C291</f>
        <v>193.30177418717724</v>
      </c>
      <c r="F292" s="248">
        <f>Dat_02!D291</f>
        <v>109.27964473765024</v>
      </c>
      <c r="G292" s="248">
        <f>Dat_02!E291</f>
        <v>109.27964473765024</v>
      </c>
      <c r="I292" s="249" t="str">
        <f>Dat_02!G291</f>
        <v/>
      </c>
      <c r="J292" s="260" t="str">
        <f>IF(Dat_02!H291=0,"",Dat_02!H291)</f>
        <v/>
      </c>
    </row>
    <row r="293" spans="2:10">
      <c r="B293" s="245"/>
      <c r="C293" s="246" t="s">
        <v>447</v>
      </c>
      <c r="D293" s="245"/>
      <c r="E293" s="248">
        <f>Dat_02!C292</f>
        <v>197.34683710117724</v>
      </c>
      <c r="F293" s="248">
        <f>Dat_02!D292</f>
        <v>109.27964473765024</v>
      </c>
      <c r="G293" s="248">
        <f>Dat_02!E292</f>
        <v>109.27964473765024</v>
      </c>
      <c r="I293" s="249">
        <f>Dat_02!G292</f>
        <v>109.27964473765024</v>
      </c>
      <c r="J293" s="260" t="str">
        <f>IF(Dat_02!H292=0,"",Dat_02!H292)</f>
        <v/>
      </c>
    </row>
    <row r="294" spans="2:10">
      <c r="B294" s="245"/>
      <c r="C294" s="246" t="s">
        <v>448</v>
      </c>
      <c r="D294" s="245"/>
      <c r="E294" s="248">
        <f>Dat_02!C293</f>
        <v>189.05654969500449</v>
      </c>
      <c r="F294" s="248">
        <f>Dat_02!D293</f>
        <v>109.27964473765024</v>
      </c>
      <c r="G294" s="248">
        <f>Dat_02!E293</f>
        <v>109.27964473765024</v>
      </c>
      <c r="I294" s="249">
        <f>Dat_02!G293</f>
        <v>0</v>
      </c>
      <c r="J294" s="260" t="str">
        <f>IF(Dat_02!H293=0,"",Dat_02!H293)</f>
        <v/>
      </c>
    </row>
    <row r="295" spans="2:10">
      <c r="B295" s="245"/>
      <c r="C295" s="246" t="s">
        <v>449</v>
      </c>
      <c r="D295" s="245"/>
      <c r="E295" s="248">
        <f>Dat_02!C294</f>
        <v>209.45691207300081</v>
      </c>
      <c r="F295" s="248">
        <f>Dat_02!D294</f>
        <v>109.27964473765024</v>
      </c>
      <c r="G295" s="248">
        <f>Dat_02!E294</f>
        <v>109.27964473765024</v>
      </c>
      <c r="I295" s="249">
        <f>Dat_02!G294</f>
        <v>0</v>
      </c>
      <c r="J295" s="260" t="str">
        <f>IF(Dat_02!H294=0,"",Dat_02!H294)</f>
        <v/>
      </c>
    </row>
    <row r="296" spans="2:10">
      <c r="B296" s="245"/>
      <c r="C296" s="246" t="s">
        <v>450</v>
      </c>
      <c r="D296" s="245"/>
      <c r="E296" s="248">
        <f>Dat_02!C295</f>
        <v>188.86810224900265</v>
      </c>
      <c r="F296" s="248">
        <f>Dat_02!D295</f>
        <v>109.27964473765024</v>
      </c>
      <c r="G296" s="248">
        <f>Dat_02!E295</f>
        <v>109.27964473765024</v>
      </c>
      <c r="I296" s="249">
        <f>Dat_02!G295</f>
        <v>0</v>
      </c>
      <c r="J296" s="260" t="str">
        <f>IF(Dat_02!H295=0,"",Dat_02!H295)</f>
        <v/>
      </c>
    </row>
    <row r="297" spans="2:10">
      <c r="B297" s="245"/>
      <c r="C297" s="246" t="s">
        <v>451</v>
      </c>
      <c r="D297" s="245"/>
      <c r="E297" s="248">
        <f>Dat_02!C296</f>
        <v>170.36948992900079</v>
      </c>
      <c r="F297" s="248">
        <f>Dat_02!D296</f>
        <v>109.27964473765024</v>
      </c>
      <c r="G297" s="248">
        <f>Dat_02!E296</f>
        <v>109.27964473765024</v>
      </c>
      <c r="I297" s="249">
        <f>Dat_02!G296</f>
        <v>0</v>
      </c>
      <c r="J297" s="260" t="str">
        <f>IF(Dat_02!H296=0,"",Dat_02!H296)</f>
        <v/>
      </c>
    </row>
    <row r="298" spans="2:10">
      <c r="B298" s="245"/>
      <c r="C298" s="246" t="s">
        <v>452</v>
      </c>
      <c r="D298" s="245"/>
      <c r="E298" s="248">
        <f>Dat_02!C297</f>
        <v>171.48715503300267</v>
      </c>
      <c r="F298" s="248">
        <f>Dat_02!D297</f>
        <v>109.27964473765024</v>
      </c>
      <c r="G298" s="248">
        <f>Dat_02!E297</f>
        <v>109.27964473765024</v>
      </c>
      <c r="I298" s="249">
        <f>Dat_02!G297</f>
        <v>0</v>
      </c>
      <c r="J298" s="260" t="str">
        <f>IF(Dat_02!H297=0,"",Dat_02!H297)</f>
        <v/>
      </c>
    </row>
    <row r="299" spans="2:10">
      <c r="B299" s="245"/>
      <c r="C299" s="246" t="s">
        <v>453</v>
      </c>
      <c r="D299" s="245"/>
      <c r="E299" s="248">
        <f>Dat_02!C298</f>
        <v>179.30444694500451</v>
      </c>
      <c r="F299" s="248">
        <f>Dat_02!D298</f>
        <v>109.27964473765024</v>
      </c>
      <c r="G299" s="248">
        <f>Dat_02!E298</f>
        <v>109.27964473765024</v>
      </c>
      <c r="I299" s="249">
        <f>Dat_02!G298</f>
        <v>0</v>
      </c>
      <c r="J299" s="260" t="str">
        <f>IF(Dat_02!H298=0,"",Dat_02!H298)</f>
        <v/>
      </c>
    </row>
    <row r="300" spans="2:10">
      <c r="B300" s="245"/>
      <c r="C300" s="246" t="s">
        <v>454</v>
      </c>
      <c r="D300" s="245"/>
      <c r="E300" s="248">
        <f>Dat_02!C299</f>
        <v>167.23171702900268</v>
      </c>
      <c r="F300" s="248">
        <f>Dat_02!D299</f>
        <v>109.27964473765024</v>
      </c>
      <c r="G300" s="248">
        <f>Dat_02!E299</f>
        <v>109.27964473765024</v>
      </c>
      <c r="I300" s="249">
        <f>Dat_02!G299</f>
        <v>0</v>
      </c>
      <c r="J300" s="260" t="str">
        <f>IF(Dat_02!H299=0,"",Dat_02!H299)</f>
        <v/>
      </c>
    </row>
    <row r="301" spans="2:10">
      <c r="B301" s="245"/>
      <c r="C301" s="246" t="s">
        <v>455</v>
      </c>
      <c r="D301" s="245"/>
      <c r="E301" s="248">
        <f>Dat_02!C300</f>
        <v>154.88950531000887</v>
      </c>
      <c r="F301" s="248">
        <f>Dat_02!D300</f>
        <v>109.27964473765024</v>
      </c>
      <c r="G301" s="248">
        <f>Dat_02!E300</f>
        <v>109.27964473765024</v>
      </c>
      <c r="I301" s="249">
        <f>Dat_02!G300</f>
        <v>0</v>
      </c>
      <c r="J301" s="260" t="str">
        <f>IF(Dat_02!H300=0,"",Dat_02!H300)</f>
        <v/>
      </c>
    </row>
    <row r="302" spans="2:10">
      <c r="B302" s="245"/>
      <c r="C302" s="246" t="s">
        <v>456</v>
      </c>
      <c r="D302" s="245"/>
      <c r="E302" s="248">
        <f>Dat_02!C301</f>
        <v>129.28449326600702</v>
      </c>
      <c r="F302" s="248">
        <f>Dat_02!D301</f>
        <v>109.27964473765024</v>
      </c>
      <c r="G302" s="248">
        <f>Dat_02!E301</f>
        <v>109.27964473765024</v>
      </c>
      <c r="I302" s="249">
        <f>Dat_02!G301</f>
        <v>0</v>
      </c>
      <c r="J302" s="260" t="str">
        <f>IF(Dat_02!H301=0,"",Dat_02!H301)</f>
        <v/>
      </c>
    </row>
    <row r="303" spans="2:10">
      <c r="B303" s="245"/>
      <c r="C303" s="246" t="s">
        <v>457</v>
      </c>
      <c r="D303" s="245"/>
      <c r="E303" s="248">
        <f>Dat_02!C302</f>
        <v>104.61240697200887</v>
      </c>
      <c r="F303" s="248">
        <f>Dat_02!D302</f>
        <v>109.27964473765024</v>
      </c>
      <c r="G303" s="248">
        <f>Dat_02!E302</f>
        <v>104.61240697200887</v>
      </c>
      <c r="I303" s="249">
        <f>Dat_02!G302</f>
        <v>0</v>
      </c>
      <c r="J303" s="260" t="str">
        <f>IF(Dat_02!H302=0,"",Dat_02!H302)</f>
        <v/>
      </c>
    </row>
    <row r="304" spans="2:10">
      <c r="B304" s="245"/>
      <c r="C304" s="246" t="s">
        <v>458</v>
      </c>
      <c r="D304" s="245"/>
      <c r="E304" s="248">
        <f>Dat_02!C303</f>
        <v>116.87822096001074</v>
      </c>
      <c r="F304" s="248">
        <f>Dat_02!D303</f>
        <v>109.27964473765024</v>
      </c>
      <c r="G304" s="248">
        <f>Dat_02!E303</f>
        <v>109.27964473765024</v>
      </c>
      <c r="I304" s="249">
        <f>Dat_02!G303</f>
        <v>0</v>
      </c>
      <c r="J304" s="260" t="str">
        <f>IF(Dat_02!H303=0,"",Dat_02!H303)</f>
        <v/>
      </c>
    </row>
    <row r="305" spans="2:10">
      <c r="B305" s="245"/>
      <c r="C305" s="246" t="s">
        <v>459</v>
      </c>
      <c r="D305" s="245"/>
      <c r="E305" s="248">
        <f>Dat_02!C304</f>
        <v>109.73485186600701</v>
      </c>
      <c r="F305" s="248">
        <f>Dat_02!D304</f>
        <v>109.27964473765024</v>
      </c>
      <c r="G305" s="248">
        <f>Dat_02!E304</f>
        <v>109.27964473765024</v>
      </c>
      <c r="I305" s="249">
        <f>Dat_02!G304</f>
        <v>0</v>
      </c>
      <c r="J305" s="260" t="str">
        <f>IF(Dat_02!H304=0,"",Dat_02!H304)</f>
        <v/>
      </c>
    </row>
    <row r="306" spans="2:10">
      <c r="B306" s="245"/>
      <c r="C306" s="246" t="s">
        <v>460</v>
      </c>
      <c r="D306" s="245"/>
      <c r="E306" s="248">
        <f>Dat_02!C305</f>
        <v>115.48806524600887</v>
      </c>
      <c r="F306" s="248">
        <f>Dat_02!D305</f>
        <v>109.27964473765024</v>
      </c>
      <c r="G306" s="248">
        <f>Dat_02!E305</f>
        <v>109.27964473765024</v>
      </c>
      <c r="I306" s="249">
        <f>Dat_02!G305</f>
        <v>0</v>
      </c>
      <c r="J306" s="260" t="str">
        <f>IF(Dat_02!H305=0,"",Dat_02!H305)</f>
        <v/>
      </c>
    </row>
    <row r="307" spans="2:10">
      <c r="B307" s="245"/>
      <c r="C307" s="246" t="s">
        <v>461</v>
      </c>
      <c r="D307" s="245"/>
      <c r="E307" s="248">
        <f>Dat_02!C306</f>
        <v>142.79488232000887</v>
      </c>
      <c r="F307" s="248">
        <f>Dat_02!D306</f>
        <v>109.27964473765024</v>
      </c>
      <c r="G307" s="248">
        <f>Dat_02!E306</f>
        <v>109.27964473765024</v>
      </c>
      <c r="I307" s="249">
        <f>Dat_02!G306</f>
        <v>0</v>
      </c>
      <c r="J307" s="260" t="str">
        <f>IF(Dat_02!H306=0,"",Dat_02!H306)</f>
        <v/>
      </c>
    </row>
    <row r="308" spans="2:10">
      <c r="B308" s="247" t="s">
        <v>462</v>
      </c>
      <c r="C308" s="252" t="s">
        <v>463</v>
      </c>
      <c r="D308" s="245"/>
      <c r="E308" s="248">
        <f>Dat_02!C307</f>
        <v>145.75309296089668</v>
      </c>
      <c r="F308" s="248">
        <f>Dat_02!D307</f>
        <v>109.27964473765024</v>
      </c>
      <c r="G308" s="248">
        <f>Dat_02!E307</f>
        <v>109.27964473765024</v>
      </c>
      <c r="I308" s="249">
        <f>Dat_02!G307</f>
        <v>0</v>
      </c>
      <c r="J308" s="260" t="str">
        <f>IF(Dat_02!H307=0,"",Dat_02!H307)</f>
        <v/>
      </c>
    </row>
    <row r="309" spans="2:10">
      <c r="B309" s="245"/>
      <c r="C309" s="246" t="s">
        <v>464</v>
      </c>
      <c r="D309" s="247"/>
      <c r="E309" s="248">
        <f>Dat_02!C308</f>
        <v>138.2532446589004</v>
      </c>
      <c r="F309" s="248">
        <f>Dat_02!D308</f>
        <v>109.27964473765024</v>
      </c>
      <c r="G309" s="248">
        <f>Dat_02!E308</f>
        <v>109.27964473765024</v>
      </c>
      <c r="I309" s="249">
        <f>Dat_02!G308</f>
        <v>0</v>
      </c>
      <c r="J309" s="260" t="str">
        <f>IF(Dat_02!H308=0,"",Dat_02!H308)</f>
        <v/>
      </c>
    </row>
    <row r="310" spans="2:10">
      <c r="B310" s="245"/>
      <c r="C310" s="246" t="s">
        <v>465</v>
      </c>
      <c r="D310" s="247"/>
      <c r="E310" s="248">
        <f>Dat_02!C309</f>
        <v>121.55422047889854</v>
      </c>
      <c r="F310" s="248">
        <f>Dat_02!D309</f>
        <v>124.46511188199077</v>
      </c>
      <c r="G310" s="248">
        <f>Dat_02!E309</f>
        <v>121.55422047889854</v>
      </c>
      <c r="I310" s="249">
        <f>Dat_02!G309</f>
        <v>0</v>
      </c>
      <c r="J310" s="260" t="str">
        <f>IF(Dat_02!H309=0,"",Dat_02!H309)</f>
        <v/>
      </c>
    </row>
    <row r="311" spans="2:10">
      <c r="B311" s="245"/>
      <c r="C311" s="246" t="s">
        <v>466</v>
      </c>
      <c r="D311" s="245"/>
      <c r="E311" s="248">
        <f>Dat_02!C310</f>
        <v>122.59453857089854</v>
      </c>
      <c r="F311" s="248">
        <f>Dat_02!D310</f>
        <v>124.46511188199077</v>
      </c>
      <c r="G311" s="248">
        <f>Dat_02!E310</f>
        <v>122.59453857089854</v>
      </c>
      <c r="I311" s="249">
        <f>Dat_02!G310</f>
        <v>0</v>
      </c>
      <c r="J311" s="260" t="str">
        <f>IF(Dat_02!H310=0,"",Dat_02!H310)</f>
        <v/>
      </c>
    </row>
    <row r="312" spans="2:10">
      <c r="B312" s="245"/>
      <c r="C312" s="246" t="s">
        <v>467</v>
      </c>
      <c r="D312" s="245"/>
      <c r="E312" s="248">
        <f>Dat_02!C311</f>
        <v>127.4477156309004</v>
      </c>
      <c r="F312" s="248">
        <f>Dat_02!D311</f>
        <v>124.46511188199077</v>
      </c>
      <c r="G312" s="248">
        <f>Dat_02!E311</f>
        <v>124.46511188199077</v>
      </c>
      <c r="I312" s="249">
        <f>Dat_02!G311</f>
        <v>0</v>
      </c>
      <c r="J312" s="260" t="str">
        <f>IF(Dat_02!H311=0,"",Dat_02!H311)</f>
        <v/>
      </c>
    </row>
    <row r="313" spans="2:10">
      <c r="B313" s="245"/>
      <c r="C313" s="246" t="s">
        <v>468</v>
      </c>
      <c r="D313" s="245"/>
      <c r="E313" s="248">
        <f>Dat_02!C312</f>
        <v>176.44428736089853</v>
      </c>
      <c r="F313" s="248">
        <f>Dat_02!D312</f>
        <v>124.46511188199077</v>
      </c>
      <c r="G313" s="248">
        <f>Dat_02!E312</f>
        <v>124.46511188199077</v>
      </c>
      <c r="I313" s="249">
        <f>Dat_02!G312</f>
        <v>0</v>
      </c>
      <c r="J313" s="260" t="str">
        <f>IF(Dat_02!H312=0,"",Dat_02!H312)</f>
        <v/>
      </c>
    </row>
    <row r="314" spans="2:10">
      <c r="B314" s="245"/>
      <c r="C314" s="246" t="s">
        <v>469</v>
      </c>
      <c r="D314" s="245"/>
      <c r="E314" s="248">
        <f>Dat_02!C313</f>
        <v>186.66967242089854</v>
      </c>
      <c r="F314" s="248">
        <f>Dat_02!D313</f>
        <v>124.46511188199077</v>
      </c>
      <c r="G314" s="248">
        <f>Dat_02!E313</f>
        <v>124.46511188199077</v>
      </c>
      <c r="I314" s="249">
        <f>Dat_02!G313</f>
        <v>0</v>
      </c>
      <c r="J314" s="260" t="str">
        <f>IF(Dat_02!H313=0,"",Dat_02!H313)</f>
        <v/>
      </c>
    </row>
    <row r="315" spans="2:10">
      <c r="B315" s="245"/>
      <c r="C315" s="246" t="s">
        <v>470</v>
      </c>
      <c r="D315" s="245"/>
      <c r="E315" s="248">
        <f>Dat_02!C314</f>
        <v>122.3352024280194</v>
      </c>
      <c r="F315" s="248">
        <f>Dat_02!D314</f>
        <v>124.46511188199077</v>
      </c>
      <c r="G315" s="248">
        <f>Dat_02!E314</f>
        <v>122.3352024280194</v>
      </c>
      <c r="I315" s="249">
        <f>Dat_02!G314</f>
        <v>0</v>
      </c>
      <c r="J315" s="260" t="str">
        <f>IF(Dat_02!H314=0,"",Dat_02!H314)</f>
        <v/>
      </c>
    </row>
    <row r="316" spans="2:10">
      <c r="B316" s="245"/>
      <c r="C316" s="246" t="s">
        <v>471</v>
      </c>
      <c r="D316" s="245"/>
      <c r="E316" s="248">
        <f>Dat_02!C315</f>
        <v>113.40593375602126</v>
      </c>
      <c r="F316" s="248">
        <f>Dat_02!D315</f>
        <v>124.46511188199077</v>
      </c>
      <c r="G316" s="248">
        <f>Dat_02!E315</f>
        <v>113.40593375602126</v>
      </c>
      <c r="I316" s="249">
        <f>Dat_02!G315</f>
        <v>0</v>
      </c>
      <c r="J316" s="260" t="str">
        <f>IF(Dat_02!H315=0,"",Dat_02!H315)</f>
        <v/>
      </c>
    </row>
    <row r="317" spans="2:10">
      <c r="B317" s="245"/>
      <c r="C317" s="246" t="s">
        <v>472</v>
      </c>
      <c r="D317" s="245"/>
      <c r="E317" s="248">
        <f>Dat_02!C316</f>
        <v>108.08003305602126</v>
      </c>
      <c r="F317" s="248">
        <f>Dat_02!D316</f>
        <v>124.46511188199077</v>
      </c>
      <c r="G317" s="248">
        <f>Dat_02!E316</f>
        <v>108.08003305602126</v>
      </c>
      <c r="I317" s="249">
        <f>Dat_02!G316</f>
        <v>0</v>
      </c>
      <c r="J317" s="260" t="str">
        <f>IF(Dat_02!H316=0,"",Dat_02!H316)</f>
        <v/>
      </c>
    </row>
    <row r="318" spans="2:10">
      <c r="B318" s="245"/>
      <c r="C318" s="246" t="s">
        <v>473</v>
      </c>
      <c r="D318" s="245"/>
      <c r="E318" s="248">
        <f>Dat_02!C317</f>
        <v>79.530119456017545</v>
      </c>
      <c r="F318" s="248">
        <f>Dat_02!D317</f>
        <v>124.46511188199077</v>
      </c>
      <c r="G318" s="248">
        <f>Dat_02!E317</f>
        <v>79.530119456017545</v>
      </c>
      <c r="I318" s="249">
        <f>Dat_02!G317</f>
        <v>0</v>
      </c>
      <c r="J318" s="260" t="str">
        <f>IF(Dat_02!H317=0,"",Dat_02!H317)</f>
        <v/>
      </c>
    </row>
    <row r="319" spans="2:10">
      <c r="B319" s="245"/>
      <c r="C319" s="246" t="s">
        <v>474</v>
      </c>
      <c r="D319" s="245"/>
      <c r="E319" s="248">
        <f>Dat_02!C318</f>
        <v>78.179763954021269</v>
      </c>
      <c r="F319" s="248">
        <f>Dat_02!D318</f>
        <v>124.46511188199077</v>
      </c>
      <c r="G319" s="248">
        <f>Dat_02!E318</f>
        <v>78.179763954021269</v>
      </c>
      <c r="I319" s="249">
        <f>Dat_02!G318</f>
        <v>0</v>
      </c>
      <c r="J319" s="260" t="str">
        <f>IF(Dat_02!H318=0,"",Dat_02!H318)</f>
        <v/>
      </c>
    </row>
    <row r="320" spans="2:10">
      <c r="B320" s="245"/>
      <c r="C320" s="246" t="s">
        <v>475</v>
      </c>
      <c r="D320" s="245"/>
      <c r="E320" s="248">
        <f>Dat_02!C319</f>
        <v>89.156301424019418</v>
      </c>
      <c r="F320" s="248">
        <f>Dat_02!D319</f>
        <v>124.46511188199077</v>
      </c>
      <c r="G320" s="248">
        <f>Dat_02!E319</f>
        <v>89.156301424019418</v>
      </c>
      <c r="I320" s="249">
        <f>Dat_02!G319</f>
        <v>0</v>
      </c>
      <c r="J320" s="260" t="str">
        <f>IF(Dat_02!H319=0,"",Dat_02!H319)</f>
        <v/>
      </c>
    </row>
    <row r="321" spans="2:10">
      <c r="B321" s="245"/>
      <c r="C321" s="246" t="s">
        <v>476</v>
      </c>
      <c r="D321" s="245"/>
      <c r="E321" s="248">
        <f>Dat_02!C320</f>
        <v>103.7147427560194</v>
      </c>
      <c r="F321" s="248">
        <f>Dat_02!D320</f>
        <v>124.46511188199077</v>
      </c>
      <c r="G321" s="248">
        <f>Dat_02!E320</f>
        <v>103.7147427560194</v>
      </c>
      <c r="I321" s="249">
        <f>Dat_02!G320</f>
        <v>0</v>
      </c>
      <c r="J321" s="260" t="str">
        <f>IF(Dat_02!H320=0,"",Dat_02!H320)</f>
        <v/>
      </c>
    </row>
    <row r="322" spans="2:10">
      <c r="B322" s="245"/>
      <c r="C322" s="246" t="s">
        <v>477</v>
      </c>
      <c r="D322" s="245"/>
      <c r="E322" s="248">
        <f>Dat_02!C321</f>
        <v>64.979328115070643</v>
      </c>
      <c r="F322" s="248">
        <f>Dat_02!D321</f>
        <v>124.46511188199077</v>
      </c>
      <c r="G322" s="248">
        <f>Dat_02!E321</f>
        <v>64.979328115070643</v>
      </c>
      <c r="I322" s="249" t="str">
        <f>Dat_02!G321</f>
        <v/>
      </c>
      <c r="J322" s="260" t="str">
        <f>IF(Dat_02!H321=0,"",Dat_02!H321)</f>
        <v/>
      </c>
    </row>
    <row r="323" spans="2:10">
      <c r="B323" s="245"/>
      <c r="C323" s="246" t="s">
        <v>478</v>
      </c>
      <c r="D323" s="245"/>
      <c r="E323" s="248">
        <f>Dat_02!C322</f>
        <v>63.166715711070658</v>
      </c>
      <c r="F323" s="248">
        <f>Dat_02!D322</f>
        <v>124.46511188199077</v>
      </c>
      <c r="G323" s="248">
        <f>Dat_02!E322</f>
        <v>63.166715711070658</v>
      </c>
      <c r="I323" s="249">
        <f>Dat_02!G322</f>
        <v>0</v>
      </c>
      <c r="J323" s="260" t="str">
        <f>IF(Dat_02!H322=0,"",Dat_02!H322)</f>
        <v/>
      </c>
    </row>
    <row r="324" spans="2:10">
      <c r="B324" s="245"/>
      <c r="C324" s="246" t="s">
        <v>479</v>
      </c>
      <c r="D324" s="245"/>
      <c r="E324" s="248">
        <f>Dat_02!C323</f>
        <v>62.725994647068788</v>
      </c>
      <c r="F324" s="248">
        <f>Dat_02!D323</f>
        <v>124.46511188199077</v>
      </c>
      <c r="G324" s="248">
        <f>Dat_02!E323</f>
        <v>62.725994647068788</v>
      </c>
      <c r="I324" s="249">
        <f>Dat_02!G323</f>
        <v>124.46511188199077</v>
      </c>
      <c r="J324" s="260" t="str">
        <f>IF(Dat_02!H323=0,"",Dat_02!H323)</f>
        <v/>
      </c>
    </row>
    <row r="325" spans="2:10">
      <c r="B325" s="245"/>
      <c r="C325" s="246" t="s">
        <v>480</v>
      </c>
      <c r="D325" s="245"/>
      <c r="E325" s="248">
        <f>Dat_02!C324</f>
        <v>56.347143859072503</v>
      </c>
      <c r="F325" s="248">
        <f>Dat_02!D324</f>
        <v>124.46511188199077</v>
      </c>
      <c r="G325" s="248">
        <f>Dat_02!E324</f>
        <v>56.347143859072503</v>
      </c>
      <c r="I325" s="249">
        <f>Dat_02!G324</f>
        <v>0</v>
      </c>
      <c r="J325" s="260" t="str">
        <f>IF(Dat_02!H324=0,"",Dat_02!H324)</f>
        <v/>
      </c>
    </row>
    <row r="326" spans="2:10">
      <c r="B326" s="245"/>
      <c r="C326" s="246" t="s">
        <v>481</v>
      </c>
      <c r="D326" s="245"/>
      <c r="E326" s="248">
        <f>Dat_02!C325</f>
        <v>39.010332675068781</v>
      </c>
      <c r="F326" s="248">
        <f>Dat_02!D325</f>
        <v>124.46511188199077</v>
      </c>
      <c r="G326" s="248">
        <f>Dat_02!E325</f>
        <v>39.010332675068781</v>
      </c>
      <c r="I326" s="249">
        <f>Dat_02!G325</f>
        <v>0</v>
      </c>
      <c r="J326" s="260" t="str">
        <f>IF(Dat_02!H325=0,"",Dat_02!H325)</f>
        <v/>
      </c>
    </row>
    <row r="327" spans="2:10">
      <c r="B327" s="245"/>
      <c r="C327" s="246" t="s">
        <v>482</v>
      </c>
      <c r="D327" s="245"/>
      <c r="E327" s="248">
        <f>Dat_02!C326</f>
        <v>71.479661235070637</v>
      </c>
      <c r="F327" s="248">
        <f>Dat_02!D326</f>
        <v>124.46511188199077</v>
      </c>
      <c r="G327" s="248">
        <f>Dat_02!E326</f>
        <v>71.479661235070637</v>
      </c>
      <c r="I327" s="249">
        <f>Dat_02!G326</f>
        <v>0</v>
      </c>
      <c r="J327" s="260" t="str">
        <f>IF(Dat_02!H326=0,"",Dat_02!H326)</f>
        <v/>
      </c>
    </row>
    <row r="328" spans="2:10">
      <c r="B328" s="245"/>
      <c r="C328" s="246" t="s">
        <v>483</v>
      </c>
      <c r="D328" s="245"/>
      <c r="E328" s="248">
        <f>Dat_02!C327</f>
        <v>56.116952615070652</v>
      </c>
      <c r="F328" s="248">
        <f>Dat_02!D327</f>
        <v>124.46511188199077</v>
      </c>
      <c r="G328" s="248">
        <f>Dat_02!E327</f>
        <v>56.116952615070652</v>
      </c>
      <c r="I328" s="249">
        <f>Dat_02!G327</f>
        <v>0</v>
      </c>
      <c r="J328" s="260" t="str">
        <f>IF(Dat_02!H327=0,"",Dat_02!H327)</f>
        <v/>
      </c>
    </row>
    <row r="329" spans="2:10">
      <c r="B329" s="245"/>
      <c r="C329" s="246" t="s">
        <v>484</v>
      </c>
      <c r="D329" s="245"/>
      <c r="E329" s="248">
        <f>Dat_02!C328</f>
        <v>180.57148795807191</v>
      </c>
      <c r="F329" s="248">
        <f>Dat_02!D328</f>
        <v>124.46511188199077</v>
      </c>
      <c r="G329" s="248">
        <f>Dat_02!E328</f>
        <v>124.46511188199077</v>
      </c>
      <c r="I329" s="249">
        <f>Dat_02!G328</f>
        <v>0</v>
      </c>
      <c r="J329" s="260" t="str">
        <f>IF(Dat_02!H328=0,"",Dat_02!H328)</f>
        <v/>
      </c>
    </row>
    <row r="330" spans="2:10">
      <c r="B330" s="245"/>
      <c r="C330" s="246" t="s">
        <v>485</v>
      </c>
      <c r="D330" s="245"/>
      <c r="E330" s="248">
        <f>Dat_02!C329</f>
        <v>169.85218877406817</v>
      </c>
      <c r="F330" s="248">
        <f>Dat_02!D329</f>
        <v>124.46511188199077</v>
      </c>
      <c r="G330" s="248">
        <f>Dat_02!E329</f>
        <v>124.46511188199077</v>
      </c>
      <c r="I330" s="249">
        <f>Dat_02!G329</f>
        <v>0</v>
      </c>
      <c r="J330" s="260" t="str">
        <f>IF(Dat_02!H329=0,"",Dat_02!H329)</f>
        <v/>
      </c>
    </row>
    <row r="331" spans="2:10">
      <c r="B331" s="245"/>
      <c r="C331" s="246" t="s">
        <v>486</v>
      </c>
      <c r="D331" s="245"/>
      <c r="E331" s="248">
        <f>Dat_02!C330</f>
        <v>170.84382726807002</v>
      </c>
      <c r="F331" s="248">
        <f>Dat_02!D330</f>
        <v>124.46511188199077</v>
      </c>
      <c r="G331" s="248">
        <f>Dat_02!E330</f>
        <v>124.46511188199077</v>
      </c>
      <c r="I331" s="249">
        <f>Dat_02!G330</f>
        <v>0</v>
      </c>
      <c r="J331" s="260" t="str">
        <f>IF(Dat_02!H330=0,"",Dat_02!H330)</f>
        <v/>
      </c>
    </row>
    <row r="332" spans="2:10">
      <c r="B332" s="245"/>
      <c r="C332" s="246" t="s">
        <v>487</v>
      </c>
      <c r="D332" s="245"/>
      <c r="E332" s="248">
        <f>Dat_02!C331</f>
        <v>143.64964823607002</v>
      </c>
      <c r="F332" s="248">
        <f>Dat_02!D331</f>
        <v>124.46511188199077</v>
      </c>
      <c r="G332" s="248">
        <f>Dat_02!E331</f>
        <v>124.46511188199077</v>
      </c>
      <c r="I332" s="249">
        <f>Dat_02!G331</f>
        <v>0</v>
      </c>
      <c r="J332" s="260" t="str">
        <f>IF(Dat_02!H331=0,"",Dat_02!H331)</f>
        <v/>
      </c>
    </row>
    <row r="333" spans="2:10">
      <c r="B333" s="245"/>
      <c r="C333" s="246" t="s">
        <v>488</v>
      </c>
      <c r="D333" s="245"/>
      <c r="E333" s="248">
        <f>Dat_02!C332</f>
        <v>146.13769474007003</v>
      </c>
      <c r="F333" s="248">
        <f>Dat_02!D332</f>
        <v>124.46511188199077</v>
      </c>
      <c r="G333" s="248">
        <f>Dat_02!E332</f>
        <v>124.46511188199077</v>
      </c>
      <c r="I333" s="249">
        <f>Dat_02!G332</f>
        <v>0</v>
      </c>
      <c r="J333" s="260" t="str">
        <f>IF(Dat_02!H332=0,"",Dat_02!H332)</f>
        <v/>
      </c>
    </row>
    <row r="334" spans="2:10">
      <c r="B334" s="245"/>
      <c r="C334" s="246" t="s">
        <v>489</v>
      </c>
      <c r="D334" s="245"/>
      <c r="E334" s="248">
        <f>Dat_02!C333</f>
        <v>197.59715048207192</v>
      </c>
      <c r="F334" s="248">
        <f>Dat_02!D333</f>
        <v>124.46511188199077</v>
      </c>
      <c r="G334" s="248">
        <f>Dat_02!E333</f>
        <v>124.46511188199077</v>
      </c>
      <c r="I334" s="249">
        <f>Dat_02!G333</f>
        <v>0</v>
      </c>
      <c r="J334" s="260" t="str">
        <f>IF(Dat_02!H333=0,"",Dat_02!H333)</f>
        <v/>
      </c>
    </row>
    <row r="335" spans="2:10">
      <c r="B335" s="245"/>
      <c r="C335" s="246" t="s">
        <v>490</v>
      </c>
      <c r="D335" s="245"/>
      <c r="E335" s="248">
        <f>Dat_02!C334</f>
        <v>215.44923073807004</v>
      </c>
      <c r="F335" s="248">
        <f>Dat_02!D334</f>
        <v>124.46511188199077</v>
      </c>
      <c r="G335" s="248">
        <f>Dat_02!E334</f>
        <v>124.46511188199077</v>
      </c>
      <c r="I335" s="249">
        <f>Dat_02!G334</f>
        <v>0</v>
      </c>
      <c r="J335" s="260" t="str">
        <f>IF(Dat_02!H334=0,"",Dat_02!H334)</f>
        <v/>
      </c>
    </row>
    <row r="336" spans="2:10">
      <c r="B336" s="245"/>
      <c r="C336" s="246" t="s">
        <v>491</v>
      </c>
      <c r="D336" s="245"/>
      <c r="E336" s="248">
        <f>Dat_02!C335</f>
        <v>272.72949253889732</v>
      </c>
      <c r="F336" s="248">
        <f>Dat_02!D335</f>
        <v>124.46511188199077</v>
      </c>
      <c r="G336" s="248">
        <f>Dat_02!E335</f>
        <v>124.46511188199077</v>
      </c>
      <c r="I336" s="249">
        <f>Dat_02!G335</f>
        <v>0</v>
      </c>
      <c r="J336" s="260" t="str">
        <f>IF(Dat_02!H335=0,"",Dat_02!H335)</f>
        <v/>
      </c>
    </row>
    <row r="337" spans="2:10">
      <c r="B337" s="245"/>
      <c r="C337" s="246" t="s">
        <v>492</v>
      </c>
      <c r="D337" s="245"/>
      <c r="E337" s="248">
        <f>Dat_02!C336</f>
        <v>274.78904013289548</v>
      </c>
      <c r="F337" s="248">
        <f>Dat_02!D336</f>
        <v>124.46511188199077</v>
      </c>
      <c r="G337" s="248">
        <f>Dat_02!E336</f>
        <v>124.46511188199077</v>
      </c>
      <c r="I337" s="249">
        <f>Dat_02!G336</f>
        <v>0</v>
      </c>
      <c r="J337" s="260" t="str">
        <f>IF(Dat_02!H336=0,"",Dat_02!H336)</f>
        <v/>
      </c>
    </row>
    <row r="338" spans="2:10">
      <c r="B338" s="247" t="s">
        <v>493</v>
      </c>
      <c r="C338" s="252" t="s">
        <v>494</v>
      </c>
      <c r="D338" s="245"/>
      <c r="E338" s="248">
        <f>Dat_02!C337</f>
        <v>269.7953786348973</v>
      </c>
      <c r="F338" s="248">
        <f>Dat_02!D337</f>
        <v>124.46511188199077</v>
      </c>
      <c r="G338" s="248">
        <f>Dat_02!E337</f>
        <v>124.46511188199077</v>
      </c>
      <c r="I338" s="249">
        <f>Dat_02!G337</f>
        <v>0</v>
      </c>
      <c r="J338" s="260" t="str">
        <f>IF(Dat_02!H337=0,"",Dat_02!H337)</f>
        <v/>
      </c>
    </row>
    <row r="339" spans="2:10">
      <c r="B339" s="245"/>
      <c r="C339" s="246" t="s">
        <v>495</v>
      </c>
      <c r="D339" s="247"/>
      <c r="E339" s="248">
        <f>Dat_02!C338</f>
        <v>254.43009380889728</v>
      </c>
      <c r="F339" s="248">
        <f>Dat_02!D338</f>
        <v>124.46511188199077</v>
      </c>
      <c r="G339" s="248">
        <f>Dat_02!E338</f>
        <v>124.46511188199077</v>
      </c>
      <c r="I339" s="249">
        <f>Dat_02!G338</f>
        <v>0</v>
      </c>
      <c r="J339" s="260" t="str">
        <f>IF(Dat_02!H338=0,"",Dat_02!H338)</f>
        <v/>
      </c>
    </row>
    <row r="340" spans="2:10">
      <c r="B340" s="245"/>
      <c r="C340" s="246" t="s">
        <v>496</v>
      </c>
      <c r="D340" s="247"/>
      <c r="E340" s="248">
        <f>Dat_02!C339</f>
        <v>253.89304366889544</v>
      </c>
      <c r="F340" s="248">
        <f>Dat_02!D339</f>
        <v>124.46511188199077</v>
      </c>
      <c r="G340" s="248">
        <f>Dat_02!E339</f>
        <v>124.46511188199077</v>
      </c>
      <c r="I340" s="249">
        <f>Dat_02!G339</f>
        <v>0</v>
      </c>
      <c r="J340" s="260" t="str">
        <f>IF(Dat_02!H339=0,"",Dat_02!H339)</f>
        <v/>
      </c>
    </row>
    <row r="341" spans="2:10">
      <c r="B341" s="245"/>
      <c r="C341" s="246" t="s">
        <v>497</v>
      </c>
      <c r="D341" s="245"/>
      <c r="E341" s="248">
        <f>Dat_02!C340</f>
        <v>264.0821798208973</v>
      </c>
      <c r="F341" s="248">
        <f>Dat_02!D340</f>
        <v>125.57183874706618</v>
      </c>
      <c r="G341" s="248">
        <f>Dat_02!E340</f>
        <v>125.57183874706618</v>
      </c>
      <c r="I341" s="249">
        <f>Dat_02!G340</f>
        <v>0</v>
      </c>
      <c r="J341" s="260" t="str">
        <f>IF(Dat_02!H340=0,"",Dat_02!H340)</f>
        <v/>
      </c>
    </row>
    <row r="342" spans="2:10">
      <c r="B342" s="245"/>
      <c r="C342" s="246" t="s">
        <v>498</v>
      </c>
      <c r="D342" s="245"/>
      <c r="E342" s="248">
        <f>Dat_02!C341</f>
        <v>271.73603857689727</v>
      </c>
      <c r="F342" s="248">
        <f>Dat_02!D341</f>
        <v>125.57183874706618</v>
      </c>
      <c r="G342" s="248">
        <f>Dat_02!E341</f>
        <v>125.57183874706618</v>
      </c>
      <c r="I342" s="249">
        <f>Dat_02!G341</f>
        <v>0</v>
      </c>
      <c r="J342" s="260" t="str">
        <f>IF(Dat_02!H341=0,"",Dat_02!H341)</f>
        <v/>
      </c>
    </row>
    <row r="343" spans="2:10">
      <c r="B343" s="245"/>
      <c r="C343" s="246" t="s">
        <v>499</v>
      </c>
      <c r="D343" s="245"/>
      <c r="E343" s="248">
        <f>Dat_02!C342</f>
        <v>264.60314188939913</v>
      </c>
      <c r="F343" s="248">
        <f>Dat_02!D342</f>
        <v>125.57183874706618</v>
      </c>
      <c r="G343" s="248">
        <f>Dat_02!E342</f>
        <v>125.57183874706618</v>
      </c>
      <c r="I343" s="249">
        <f>Dat_02!G342</f>
        <v>0</v>
      </c>
      <c r="J343" s="260" t="str">
        <f>IF(Dat_02!H342=0,"",Dat_02!H342)</f>
        <v/>
      </c>
    </row>
    <row r="344" spans="2:10">
      <c r="B344" s="245"/>
      <c r="C344" s="246" t="s">
        <v>500</v>
      </c>
      <c r="D344" s="245"/>
      <c r="E344" s="248">
        <f>Dat_02!C343</f>
        <v>286.05300900740286</v>
      </c>
      <c r="F344" s="248">
        <f>Dat_02!D343</f>
        <v>125.57183874706618</v>
      </c>
      <c r="G344" s="248">
        <f>Dat_02!E343</f>
        <v>125.57183874706618</v>
      </c>
      <c r="I344" s="249">
        <f>Dat_02!G343</f>
        <v>0</v>
      </c>
      <c r="J344" s="260" t="str">
        <f>IF(Dat_02!H343=0,"",Dat_02!H343)</f>
        <v/>
      </c>
    </row>
    <row r="345" spans="2:10">
      <c r="B345" s="245"/>
      <c r="C345" s="246" t="s">
        <v>501</v>
      </c>
      <c r="D345" s="245"/>
      <c r="E345" s="248">
        <f>Dat_02!C344</f>
        <v>289.51616958139732</v>
      </c>
      <c r="F345" s="248">
        <f>Dat_02!D344</f>
        <v>125.57183874706618</v>
      </c>
      <c r="G345" s="248">
        <f>Dat_02!E344</f>
        <v>125.57183874706618</v>
      </c>
      <c r="I345" s="249">
        <f>Dat_02!G344</f>
        <v>0</v>
      </c>
      <c r="J345" s="260" t="str">
        <f>IF(Dat_02!H344=0,"",Dat_02!H344)</f>
        <v/>
      </c>
    </row>
    <row r="346" spans="2:10">
      <c r="B346" s="245"/>
      <c r="C346" s="246" t="s">
        <v>502</v>
      </c>
      <c r="D346" s="245"/>
      <c r="E346" s="248">
        <f>Dat_02!C345</f>
        <v>278.70261550739917</v>
      </c>
      <c r="F346" s="248">
        <f>Dat_02!D345</f>
        <v>125.57183874706618</v>
      </c>
      <c r="G346" s="248">
        <f>Dat_02!E345</f>
        <v>125.57183874706618</v>
      </c>
      <c r="I346" s="249">
        <f>Dat_02!G345</f>
        <v>0</v>
      </c>
      <c r="J346" s="260" t="str">
        <f>IF(Dat_02!H345=0,"",Dat_02!H345)</f>
        <v/>
      </c>
    </row>
    <row r="347" spans="2:10">
      <c r="B347" s="245"/>
      <c r="C347" s="246" t="s">
        <v>503</v>
      </c>
      <c r="D347" s="245"/>
      <c r="E347" s="248">
        <f>Dat_02!C346</f>
        <v>257.68981644740103</v>
      </c>
      <c r="F347" s="248">
        <f>Dat_02!D346</f>
        <v>125.57183874706618</v>
      </c>
      <c r="G347" s="248">
        <f>Dat_02!E346</f>
        <v>125.57183874706618</v>
      </c>
      <c r="I347" s="249">
        <f>Dat_02!G346</f>
        <v>0</v>
      </c>
      <c r="J347" s="260" t="str">
        <f>IF(Dat_02!H346=0,"",Dat_02!H346)</f>
        <v/>
      </c>
    </row>
    <row r="348" spans="2:10">
      <c r="B348" s="245"/>
      <c r="C348" s="246" t="s">
        <v>504</v>
      </c>
      <c r="D348" s="245"/>
      <c r="E348" s="248">
        <f>Dat_02!C347</f>
        <v>267.85701518739916</v>
      </c>
      <c r="F348" s="248">
        <f>Dat_02!D347</f>
        <v>125.57183874706618</v>
      </c>
      <c r="G348" s="248">
        <f>Dat_02!E347</f>
        <v>125.57183874706618</v>
      </c>
      <c r="I348" s="249">
        <f>Dat_02!G347</f>
        <v>0</v>
      </c>
      <c r="J348" s="260" t="str">
        <f>IF(Dat_02!H347=0,"",Dat_02!H347)</f>
        <v/>
      </c>
    </row>
    <row r="349" spans="2:10">
      <c r="B349" s="245"/>
      <c r="C349" s="246" t="s">
        <v>505</v>
      </c>
      <c r="D349" s="245"/>
      <c r="E349" s="248">
        <f>Dat_02!C348</f>
        <v>272.95360394139914</v>
      </c>
      <c r="F349" s="248">
        <f>Dat_02!D348</f>
        <v>125.57183874706618</v>
      </c>
      <c r="G349" s="248">
        <f>Dat_02!E348</f>
        <v>125.57183874706618</v>
      </c>
      <c r="I349" s="249">
        <f>Dat_02!G348</f>
        <v>0</v>
      </c>
      <c r="J349" s="260" t="str">
        <f>IF(Dat_02!H348=0,"",Dat_02!H348)</f>
        <v/>
      </c>
    </row>
    <row r="350" spans="2:10">
      <c r="B350" s="245"/>
      <c r="C350" s="246" t="s">
        <v>506</v>
      </c>
      <c r="D350" s="245"/>
      <c r="E350" s="248">
        <f>Dat_02!C349</f>
        <v>328.20570869002194</v>
      </c>
      <c r="F350" s="248">
        <f>Dat_02!D349</f>
        <v>125.57183874706618</v>
      </c>
      <c r="G350" s="248">
        <f>Dat_02!E349</f>
        <v>125.57183874706618</v>
      </c>
      <c r="I350" s="249">
        <f>Dat_02!G349</f>
        <v>0</v>
      </c>
      <c r="J350" s="260" t="str">
        <f>IF(Dat_02!H349=0,"",Dat_02!H349)</f>
        <v/>
      </c>
    </row>
    <row r="351" spans="2:10">
      <c r="B351" s="245"/>
      <c r="C351" s="246" t="s">
        <v>507</v>
      </c>
      <c r="D351" s="245"/>
      <c r="E351" s="248">
        <f>Dat_02!C350</f>
        <v>338.30256590801821</v>
      </c>
      <c r="F351" s="248">
        <f>Dat_02!D350</f>
        <v>125.57183874706618</v>
      </c>
      <c r="G351" s="248">
        <f>Dat_02!E350</f>
        <v>125.57183874706618</v>
      </c>
      <c r="I351" s="249">
        <f>Dat_02!G350</f>
        <v>0</v>
      </c>
      <c r="J351" s="260" t="str">
        <f>IF(Dat_02!H350=0,"",Dat_02!H350)</f>
        <v/>
      </c>
    </row>
    <row r="352" spans="2:10">
      <c r="B352" s="245"/>
      <c r="C352" s="246" t="s">
        <v>508</v>
      </c>
      <c r="D352" s="245"/>
      <c r="E352" s="248">
        <f>Dat_02!C351</f>
        <v>330.06998703802003</v>
      </c>
      <c r="F352" s="248">
        <f>Dat_02!D351</f>
        <v>125.57183874706618</v>
      </c>
      <c r="G352" s="248">
        <f>Dat_02!E351</f>
        <v>125.57183874706618</v>
      </c>
      <c r="I352" s="249">
        <f>Dat_02!G351</f>
        <v>0</v>
      </c>
      <c r="J352" s="260" t="str">
        <f>IF(Dat_02!H351=0,"",Dat_02!H351)</f>
        <v/>
      </c>
    </row>
    <row r="353" spans="2:10">
      <c r="B353" s="245"/>
      <c r="C353" s="246" t="s">
        <v>509</v>
      </c>
      <c r="D353" s="245"/>
      <c r="E353" s="248">
        <f>Dat_02!C352</f>
        <v>329.08095039802197</v>
      </c>
      <c r="F353" s="248">
        <f>Dat_02!D352</f>
        <v>125.57183874706618</v>
      </c>
      <c r="G353" s="248">
        <f>Dat_02!E352</f>
        <v>125.57183874706618</v>
      </c>
      <c r="I353" s="249" t="str">
        <f>Dat_02!G352</f>
        <v/>
      </c>
      <c r="J353" s="260" t="str">
        <f>IF(Dat_02!H352=0,"",Dat_02!H352)</f>
        <v/>
      </c>
    </row>
    <row r="354" spans="2:10">
      <c r="B354" s="245"/>
      <c r="C354" s="246" t="s">
        <v>510</v>
      </c>
      <c r="D354" s="245"/>
      <c r="E354" s="248">
        <f>Dat_02!C353</f>
        <v>318.20473910201821</v>
      </c>
      <c r="F354" s="248">
        <f>Dat_02!D353</f>
        <v>125.57183874706618</v>
      </c>
      <c r="G354" s="248">
        <f>Dat_02!E353</f>
        <v>125.57183874706618</v>
      </c>
      <c r="I354" s="249">
        <f>Dat_02!G353</f>
        <v>0</v>
      </c>
      <c r="J354" s="260" t="str">
        <f>IF(Dat_02!H353=0,"",Dat_02!H353)</f>
        <v/>
      </c>
    </row>
    <row r="355" spans="2:10">
      <c r="B355" s="245"/>
      <c r="C355" s="246" t="s">
        <v>511</v>
      </c>
      <c r="D355" s="245"/>
      <c r="E355" s="248">
        <f>Dat_02!C354</f>
        <v>312.60921080202377</v>
      </c>
      <c r="F355" s="248">
        <f>Dat_02!D354</f>
        <v>125.57183874706618</v>
      </c>
      <c r="G355" s="248">
        <f>Dat_02!E354</f>
        <v>125.57183874706618</v>
      </c>
      <c r="I355" s="249">
        <f>Dat_02!G354</f>
        <v>125.57183874706618</v>
      </c>
      <c r="J355" s="260" t="str">
        <f>IF(Dat_02!H354=0,"",Dat_02!H354)</f>
        <v/>
      </c>
    </row>
    <row r="356" spans="2:10">
      <c r="B356" s="245"/>
      <c r="C356" s="246" t="s">
        <v>512</v>
      </c>
      <c r="D356" s="245"/>
      <c r="E356" s="248">
        <f>Dat_02!C355</f>
        <v>324.2359037360182</v>
      </c>
      <c r="F356" s="248">
        <f>Dat_02!D355</f>
        <v>125.57183874706618</v>
      </c>
      <c r="G356" s="248">
        <f>Dat_02!E355</f>
        <v>125.57183874706618</v>
      </c>
      <c r="I356" s="249">
        <f>Dat_02!G355</f>
        <v>0</v>
      </c>
      <c r="J356" s="260" t="str">
        <f>IF(Dat_02!H355=0,"",Dat_02!H355)</f>
        <v/>
      </c>
    </row>
    <row r="357" spans="2:10">
      <c r="B357" s="245"/>
      <c r="C357" s="246" t="s">
        <v>513</v>
      </c>
      <c r="D357" s="245"/>
      <c r="E357" s="248">
        <f>Dat_02!C356</f>
        <v>252.10346834147992</v>
      </c>
      <c r="F357" s="248">
        <f>Dat_02!D356</f>
        <v>125.57183874706618</v>
      </c>
      <c r="G357" s="248">
        <f>Dat_02!E356</f>
        <v>125.57183874706618</v>
      </c>
      <c r="I357" s="249">
        <f>Dat_02!G356</f>
        <v>0</v>
      </c>
      <c r="J357" s="260" t="str">
        <f>IF(Dat_02!H356=0,"",Dat_02!H356)</f>
        <v/>
      </c>
    </row>
    <row r="358" spans="2:10">
      <c r="B358" s="245"/>
      <c r="C358" s="246" t="s">
        <v>514</v>
      </c>
      <c r="D358" s="245"/>
      <c r="E358" s="248">
        <f>Dat_02!C357</f>
        <v>250.47626146548177</v>
      </c>
      <c r="F358" s="248">
        <f>Dat_02!D357</f>
        <v>125.57183874706618</v>
      </c>
      <c r="G358" s="248">
        <f>Dat_02!E357</f>
        <v>125.57183874706618</v>
      </c>
      <c r="I358" s="249">
        <f>Dat_02!G357</f>
        <v>0</v>
      </c>
      <c r="J358" s="260" t="str">
        <f>IF(Dat_02!H357=0,"",Dat_02!H357)</f>
        <v/>
      </c>
    </row>
    <row r="359" spans="2:10">
      <c r="B359" s="245"/>
      <c r="C359" s="246" t="s">
        <v>515</v>
      </c>
      <c r="D359" s="245"/>
      <c r="E359" s="248">
        <f>Dat_02!C358</f>
        <v>244.94113202347989</v>
      </c>
      <c r="F359" s="248">
        <f>Dat_02!D358</f>
        <v>125.57183874706618</v>
      </c>
      <c r="G359" s="248">
        <f>Dat_02!E358</f>
        <v>125.57183874706618</v>
      </c>
      <c r="I359" s="249">
        <f>Dat_02!G358</f>
        <v>0</v>
      </c>
      <c r="J359" s="260" t="str">
        <f>IF(Dat_02!H358=0,"",Dat_02!H358)</f>
        <v/>
      </c>
    </row>
    <row r="360" spans="2:10">
      <c r="B360" s="245"/>
      <c r="C360" s="246" t="s">
        <v>516</v>
      </c>
      <c r="D360" s="245"/>
      <c r="E360" s="248">
        <f>Dat_02!C359</f>
        <v>229.34183813947806</v>
      </c>
      <c r="F360" s="248">
        <f>Dat_02!D359</f>
        <v>125.57183874706618</v>
      </c>
      <c r="G360" s="248">
        <f>Dat_02!E359</f>
        <v>125.57183874706618</v>
      </c>
      <c r="I360" s="249">
        <f>Dat_02!G359</f>
        <v>0</v>
      </c>
      <c r="J360" s="260" t="str">
        <f>IF(Dat_02!H359=0,"",Dat_02!H359)</f>
        <v/>
      </c>
    </row>
    <row r="361" spans="2:10">
      <c r="B361" s="245"/>
      <c r="C361" s="246" t="s">
        <v>517</v>
      </c>
      <c r="D361" s="245"/>
      <c r="E361" s="248">
        <f>Dat_02!C360</f>
        <v>231.48317140947989</v>
      </c>
      <c r="F361" s="248">
        <f>Dat_02!D360</f>
        <v>125.57183874706618</v>
      </c>
      <c r="G361" s="248">
        <f>Dat_02!E360</f>
        <v>125.57183874706618</v>
      </c>
      <c r="I361" s="249">
        <f>Dat_02!G360</f>
        <v>0</v>
      </c>
      <c r="J361" s="260" t="str">
        <f>IF(Dat_02!H360=0,"",Dat_02!H360)</f>
        <v/>
      </c>
    </row>
    <row r="362" spans="2:10">
      <c r="B362" s="245"/>
      <c r="C362" s="246" t="s">
        <v>518</v>
      </c>
      <c r="D362" s="245"/>
      <c r="E362" s="248">
        <f>Dat_02!C361</f>
        <v>255.66910207347991</v>
      </c>
      <c r="F362" s="248">
        <f>Dat_02!D361</f>
        <v>125.57183874706618</v>
      </c>
      <c r="G362" s="248">
        <f>Dat_02!E361</f>
        <v>125.57183874706618</v>
      </c>
      <c r="I362" s="249">
        <f>Dat_02!G361</f>
        <v>0</v>
      </c>
      <c r="J362" s="260" t="str">
        <f>IF(Dat_02!H361=0,"",Dat_02!H361)</f>
        <v/>
      </c>
    </row>
    <row r="363" spans="2:10">
      <c r="B363" s="245"/>
      <c r="C363" s="246" t="s">
        <v>519</v>
      </c>
      <c r="D363" s="245"/>
      <c r="E363" s="248">
        <f>Dat_02!C362</f>
        <v>251.19707880148366</v>
      </c>
      <c r="F363" s="248">
        <f>Dat_02!D362</f>
        <v>125.57183874706618</v>
      </c>
      <c r="G363" s="248">
        <f>Dat_02!E362</f>
        <v>125.57183874706618</v>
      </c>
      <c r="I363" s="249">
        <f>Dat_02!G362</f>
        <v>0</v>
      </c>
      <c r="J363" s="260" t="str">
        <f>IF(Dat_02!H362=0,"",Dat_02!H362)</f>
        <v/>
      </c>
    </row>
    <row r="364" spans="2:10">
      <c r="B364" s="245"/>
      <c r="C364" s="246" t="s">
        <v>520</v>
      </c>
      <c r="D364" s="245"/>
      <c r="E364" s="248">
        <f>Dat_02!C363</f>
        <v>198.65126294217782</v>
      </c>
      <c r="F364" s="248">
        <f>Dat_02!D363</f>
        <v>125.57183874706618</v>
      </c>
      <c r="G364" s="248">
        <f>Dat_02!E363</f>
        <v>125.57183874706618</v>
      </c>
      <c r="I364" s="249">
        <f>Dat_02!G363</f>
        <v>0</v>
      </c>
      <c r="J364" s="260" t="str">
        <f>IF(Dat_02!H363=0,"",Dat_02!H363)</f>
        <v/>
      </c>
    </row>
    <row r="365" spans="2:10">
      <c r="B365" s="245"/>
      <c r="C365" s="246" t="s">
        <v>521</v>
      </c>
      <c r="D365" s="245"/>
      <c r="E365" s="248">
        <f>Dat_02!C364</f>
        <v>214.88709710418343</v>
      </c>
      <c r="F365" s="248">
        <f>Dat_02!D364</f>
        <v>125.57183874706618</v>
      </c>
      <c r="G365" s="248">
        <f>Dat_02!E364</f>
        <v>125.57183874706618</v>
      </c>
      <c r="I365" s="249">
        <f>Dat_02!G364</f>
        <v>0</v>
      </c>
      <c r="J365" s="260" t="str">
        <f>IF(Dat_02!H364=0,"",Dat_02!H364)</f>
        <v/>
      </c>
    </row>
    <row r="366" spans="2:10">
      <c r="B366" s="245"/>
      <c r="C366" s="246" t="s">
        <v>522</v>
      </c>
      <c r="D366" s="245"/>
      <c r="E366" s="248">
        <f>Dat_02!C365</f>
        <v>213.0706975681797</v>
      </c>
      <c r="F366" s="248">
        <f>Dat_02!D365</f>
        <v>125.57183874706618</v>
      </c>
      <c r="G366" s="248">
        <f>Dat_02!E365</f>
        <v>125.57183874706618</v>
      </c>
      <c r="I366" s="249">
        <f>Dat_02!G365</f>
        <v>0</v>
      </c>
      <c r="J366" s="260" t="str">
        <f>IF(Dat_02!H365=0,"",Dat_02!H365)</f>
        <v/>
      </c>
    </row>
    <row r="367" spans="2:10">
      <c r="B367" s="245"/>
      <c r="C367" s="246" t="s">
        <v>523</v>
      </c>
      <c r="D367" s="245"/>
      <c r="E367" s="248">
        <f>Dat_02!C366</f>
        <v>180.6051411461797</v>
      </c>
      <c r="F367" s="248">
        <f>Dat_02!D366</f>
        <v>125.57183874706618</v>
      </c>
      <c r="G367" s="248">
        <f>Dat_02!E366</f>
        <v>125.57183874706618</v>
      </c>
      <c r="I367" s="249">
        <f>Dat_02!G366</f>
        <v>0</v>
      </c>
      <c r="J367" s="260" t="str">
        <f>IF(Dat_02!H366=0,"",Dat_02!H366)</f>
        <v/>
      </c>
    </row>
    <row r="368" spans="2:10">
      <c r="B368" s="245"/>
      <c r="C368" s="246" t="s">
        <v>524</v>
      </c>
      <c r="D368" s="245"/>
      <c r="E368" s="248">
        <f>Dat_02!C367</f>
        <v>158.68523514818341</v>
      </c>
      <c r="F368" s="248">
        <f>Dat_02!D367</f>
        <v>125.57183874706618</v>
      </c>
      <c r="G368" s="248">
        <f>Dat_02!E367</f>
        <v>125.57183874706618</v>
      </c>
      <c r="I368" s="249">
        <f>Dat_02!G367</f>
        <v>0</v>
      </c>
      <c r="J368" s="260" t="str">
        <f>IF(Dat_02!H367=0,"",Dat_02!H367)</f>
        <v/>
      </c>
    </row>
    <row r="369" spans="2:10">
      <c r="B369" s="247" t="s">
        <v>526</v>
      </c>
      <c r="C369" s="252" t="s">
        <v>527</v>
      </c>
      <c r="D369" s="247"/>
      <c r="E369" s="248">
        <f>Dat_02!C368</f>
        <v>180.33311521617969</v>
      </c>
      <c r="F369" s="248">
        <f>Dat_02!D368</f>
        <v>136.7399554485423</v>
      </c>
      <c r="G369" s="248">
        <f>Dat_02!E368</f>
        <v>136.7399554485423</v>
      </c>
      <c r="I369" s="249">
        <f>Dat_02!G368</f>
        <v>0</v>
      </c>
      <c r="J369" s="260" t="str">
        <f>IF(Dat_02!H368=0,"",Dat_02!H368)</f>
        <v/>
      </c>
    </row>
    <row r="370" spans="2:10">
      <c r="B370" s="245"/>
      <c r="C370" s="246" t="s">
        <v>528</v>
      </c>
      <c r="D370" s="247"/>
      <c r="E370" s="248">
        <f>Dat_02!C369</f>
        <v>201.69404313417783</v>
      </c>
      <c r="F370" s="248">
        <f>Dat_02!D369</f>
        <v>136.7399554485423</v>
      </c>
      <c r="G370" s="248">
        <f>Dat_02!E369</f>
        <v>136.7399554485423</v>
      </c>
      <c r="I370" s="249">
        <f>Dat_02!G369</f>
        <v>0</v>
      </c>
      <c r="J370" s="260" t="str">
        <f>IF(Dat_02!H369=0,"",Dat_02!H369)</f>
        <v/>
      </c>
    </row>
    <row r="371" spans="2:10">
      <c r="B371" s="245"/>
      <c r="C371" s="246" t="s">
        <v>529</v>
      </c>
      <c r="D371" s="245"/>
      <c r="E371" s="248">
        <f>Dat_02!C370</f>
        <v>170.77813758492192</v>
      </c>
      <c r="F371" s="248">
        <f>Dat_02!D370</f>
        <v>136.7399554485423</v>
      </c>
      <c r="G371" s="248">
        <f>Dat_02!E370</f>
        <v>136.7399554485423</v>
      </c>
      <c r="I371" s="249">
        <f>Dat_02!G370</f>
        <v>0</v>
      </c>
      <c r="J371" s="260" t="str">
        <f>IF(Dat_02!H370=0,"",Dat_02!H370)</f>
        <v/>
      </c>
    </row>
    <row r="372" spans="2:10">
      <c r="B372" s="245"/>
      <c r="C372" s="246" t="s">
        <v>530</v>
      </c>
      <c r="D372" s="245"/>
      <c r="E372" s="248">
        <f>Dat_02!C371</f>
        <v>157.8582954009201</v>
      </c>
      <c r="F372" s="248">
        <f>Dat_02!D371</f>
        <v>136.7399554485423</v>
      </c>
      <c r="G372" s="248">
        <f>Dat_02!E371</f>
        <v>136.7399554485423</v>
      </c>
      <c r="I372" s="249">
        <f>Dat_02!G371</f>
        <v>0</v>
      </c>
      <c r="J372" s="260" t="str">
        <f>IF(Dat_02!H371=0,"",Dat_02!H371)</f>
        <v/>
      </c>
    </row>
    <row r="373" spans="2:10">
      <c r="B373" s="245"/>
      <c r="C373" s="246" t="s">
        <v>531</v>
      </c>
      <c r="D373" s="245"/>
      <c r="E373" s="248">
        <f>Dat_02!C372</f>
        <v>146.79890892091822</v>
      </c>
      <c r="F373" s="248">
        <f>Dat_02!D372</f>
        <v>136.7399554485423</v>
      </c>
      <c r="G373" s="248">
        <f>Dat_02!E372</f>
        <v>136.7399554485423</v>
      </c>
      <c r="I373" s="249">
        <f>Dat_02!G372</f>
        <v>0</v>
      </c>
      <c r="J373" s="260" t="str">
        <f>IF(Dat_02!H372=0,"",Dat_02!H372)</f>
        <v/>
      </c>
    </row>
    <row r="374" spans="2:10">
      <c r="B374" s="245"/>
      <c r="C374" s="246" t="s">
        <v>532</v>
      </c>
      <c r="D374" s="245"/>
      <c r="E374" s="248">
        <f>Dat_02!C373</f>
        <v>128.85203571292007</v>
      </c>
      <c r="F374" s="248">
        <f>Dat_02!D373</f>
        <v>136.7399554485423</v>
      </c>
      <c r="G374" s="248">
        <f>Dat_02!E373</f>
        <v>128.85203571292007</v>
      </c>
      <c r="I374" s="249">
        <f>Dat_02!G373</f>
        <v>0</v>
      </c>
      <c r="J374" s="260" t="str">
        <f>IF(Dat_02!H373=0,"",Dat_02!H373)</f>
        <v/>
      </c>
    </row>
    <row r="375" spans="2:10">
      <c r="B375" s="245"/>
      <c r="C375" s="246" t="s">
        <v>533</v>
      </c>
      <c r="D375" s="245"/>
      <c r="E375" s="248">
        <f>Dat_02!C374</f>
        <v>122.03996698892009</v>
      </c>
      <c r="F375" s="248">
        <f>Dat_02!D374</f>
        <v>136.7399554485423</v>
      </c>
      <c r="G375" s="248">
        <f>Dat_02!E374</f>
        <v>122.03996698892009</v>
      </c>
      <c r="I375" s="249">
        <f>Dat_02!G374</f>
        <v>0</v>
      </c>
      <c r="J375" s="260" t="str">
        <f>IF(Dat_02!H374=0,"",Dat_02!H374)</f>
        <v/>
      </c>
    </row>
    <row r="376" spans="2:10">
      <c r="B376" s="245"/>
      <c r="C376" s="246" t="s">
        <v>534</v>
      </c>
      <c r="D376" s="245"/>
      <c r="E376" s="248">
        <f>Dat_02!C375</f>
        <v>153.1549199769201</v>
      </c>
      <c r="F376" s="248">
        <f>Dat_02!D375</f>
        <v>136.7399554485423</v>
      </c>
      <c r="G376" s="248">
        <f>Dat_02!E375</f>
        <v>136.7399554485423</v>
      </c>
      <c r="I376" s="249">
        <f>Dat_02!G375</f>
        <v>0</v>
      </c>
      <c r="J376" s="260" t="str">
        <f>IF(Dat_02!H375=0,"",Dat_02!H375)</f>
        <v/>
      </c>
    </row>
    <row r="377" spans="2:10">
      <c r="B377" s="245"/>
      <c r="C377" s="246" t="s">
        <v>535</v>
      </c>
      <c r="D377" s="245"/>
      <c r="E377" s="248">
        <f>Dat_02!C376</f>
        <v>148.39689550492008</v>
      </c>
      <c r="F377" s="248">
        <f>Dat_02!D376</f>
        <v>136.7399554485423</v>
      </c>
      <c r="G377" s="248">
        <f>Dat_02!E376</f>
        <v>136.7399554485423</v>
      </c>
      <c r="I377" s="249">
        <f>Dat_02!G376</f>
        <v>0</v>
      </c>
      <c r="J377" s="260" t="str">
        <f>IF(Dat_02!H376=0,"",Dat_02!H376)</f>
        <v/>
      </c>
    </row>
    <row r="378" spans="2:10">
      <c r="B378" s="245"/>
      <c r="C378" s="246" t="s">
        <v>536</v>
      </c>
      <c r="D378" s="245"/>
      <c r="E378" s="248">
        <f>Dat_02!C377</f>
        <v>127.63295564011254</v>
      </c>
      <c r="F378" s="248">
        <f>Dat_02!D377</f>
        <v>136.7399554485423</v>
      </c>
      <c r="G378" s="248">
        <f>Dat_02!E377</f>
        <v>127.63295564011254</v>
      </c>
      <c r="I378" s="249">
        <f>Dat_02!G377</f>
        <v>0</v>
      </c>
      <c r="J378" s="260" t="str">
        <f>IF(Dat_02!H377=0,"",Dat_02!H377)</f>
        <v/>
      </c>
    </row>
    <row r="379" spans="2:10">
      <c r="B379" s="245"/>
      <c r="C379" s="246" t="s">
        <v>537</v>
      </c>
      <c r="D379" s="245"/>
      <c r="E379" s="248">
        <f>Dat_02!C378</f>
        <v>100.33048698610882</v>
      </c>
      <c r="F379" s="248">
        <f>Dat_02!D378</f>
        <v>136.7399554485423</v>
      </c>
      <c r="G379" s="248">
        <f>Dat_02!E378</f>
        <v>100.33048698610882</v>
      </c>
      <c r="I379" s="249">
        <f>Dat_02!G378</f>
        <v>0</v>
      </c>
      <c r="J379" s="260" t="str">
        <f>IF(Dat_02!H378=0,"",Dat_02!H378)</f>
        <v/>
      </c>
    </row>
    <row r="380" spans="2:10">
      <c r="B380" s="245"/>
      <c r="C380" s="246" t="s">
        <v>538</v>
      </c>
      <c r="D380" s="245"/>
      <c r="E380" s="248">
        <f>Dat_02!C379</f>
        <v>99.579336832112546</v>
      </c>
      <c r="F380" s="248">
        <f>Dat_02!D379</f>
        <v>136.7399554485423</v>
      </c>
      <c r="G380" s="248">
        <f>Dat_02!E379</f>
        <v>99.579336832112546</v>
      </c>
      <c r="I380" s="249">
        <f>Dat_02!G379</f>
        <v>0</v>
      </c>
      <c r="J380" s="260" t="str">
        <f>IF(Dat_02!H379=0,"",Dat_02!H379)</f>
        <v/>
      </c>
    </row>
    <row r="381" spans="2:10">
      <c r="B381" s="245"/>
      <c r="C381" s="246" t="s">
        <v>539</v>
      </c>
      <c r="D381" s="245"/>
      <c r="E381" s="248">
        <f>Dat_02!C380</f>
        <v>71.945758336108824</v>
      </c>
      <c r="F381" s="248">
        <f>Dat_02!D380</f>
        <v>136.7399554485423</v>
      </c>
      <c r="G381" s="248">
        <f>Dat_02!E380</f>
        <v>71.945758336108824</v>
      </c>
      <c r="I381" s="249">
        <f>Dat_02!G380</f>
        <v>0</v>
      </c>
      <c r="J381" s="260" t="str">
        <f>IF(Dat_02!H380=0,"",Dat_02!H380)</f>
        <v/>
      </c>
    </row>
    <row r="382" spans="2:10">
      <c r="B382" s="245"/>
      <c r="C382" s="246" t="s">
        <v>540</v>
      </c>
      <c r="D382" s="245"/>
      <c r="E382" s="248">
        <f>Dat_02!C381</f>
        <v>67.971079946110677</v>
      </c>
      <c r="F382" s="248">
        <f>Dat_02!D381</f>
        <v>136.7399554485423</v>
      </c>
      <c r="G382" s="248">
        <f>Dat_02!E381</f>
        <v>67.971079946110677</v>
      </c>
      <c r="I382" s="249">
        <f>Dat_02!G381</f>
        <v>0</v>
      </c>
      <c r="J382" s="260" t="str">
        <f>IF(Dat_02!H381=0,"",Dat_02!H381)</f>
        <v/>
      </c>
    </row>
    <row r="383" spans="2:10">
      <c r="B383" s="245"/>
      <c r="C383" s="246" t="s">
        <v>541</v>
      </c>
      <c r="D383" s="245"/>
      <c r="E383" s="248">
        <f>Dat_02!C382</f>
        <v>104.56559778611255</v>
      </c>
      <c r="F383" s="248">
        <f>Dat_02!D382</f>
        <v>136.7399554485423</v>
      </c>
      <c r="G383" s="248">
        <f>Dat_02!E382</f>
        <v>104.56559778611255</v>
      </c>
      <c r="I383" s="249">
        <f>Dat_02!G382</f>
        <v>136.7399554485423</v>
      </c>
      <c r="J383" s="260" t="str">
        <f>IF(Dat_02!H382=0,"",Dat_02!H382)</f>
        <v/>
      </c>
    </row>
    <row r="384" spans="2:10">
      <c r="B384" s="245"/>
      <c r="C384" s="246" t="s">
        <v>542</v>
      </c>
      <c r="D384" s="245"/>
      <c r="E384" s="248">
        <f>Dat_02!C383</f>
        <v>83.662658064108825</v>
      </c>
      <c r="F384" s="248">
        <f>Dat_02!D383</f>
        <v>136.7399554485423</v>
      </c>
      <c r="G384" s="248">
        <f>Dat_02!E383</f>
        <v>83.662658064108825</v>
      </c>
      <c r="I384" s="249" t="str">
        <f>Dat_02!G383</f>
        <v/>
      </c>
      <c r="J384" s="260" t="str">
        <f>IF(Dat_02!H383=0,"",Dat_02!H383)</f>
        <v/>
      </c>
    </row>
    <row r="385" spans="2:10">
      <c r="B385" s="245"/>
      <c r="C385" s="246" t="s">
        <v>543</v>
      </c>
      <c r="D385" s="245"/>
      <c r="E385" s="248">
        <f>Dat_02!C384</f>
        <v>77.396710249169701</v>
      </c>
      <c r="F385" s="248">
        <f>Dat_02!D384</f>
        <v>136.7399554485423</v>
      </c>
      <c r="G385" s="248">
        <f>Dat_02!E384</f>
        <v>77.396710249169701</v>
      </c>
      <c r="I385" s="249">
        <f>Dat_02!G384</f>
        <v>0</v>
      </c>
      <c r="J385" s="260" t="str">
        <f>IF(Dat_02!H384=0,"",Dat_02!H384)</f>
        <v/>
      </c>
    </row>
    <row r="386" spans="2:10">
      <c r="B386" s="245"/>
      <c r="C386" s="246" t="s">
        <v>544</v>
      </c>
      <c r="D386" s="245"/>
      <c r="E386" s="248">
        <f>Dat_02!C385</f>
        <v>91.492502105165968</v>
      </c>
      <c r="F386" s="248">
        <f>Dat_02!D385</f>
        <v>136.7399554485423</v>
      </c>
      <c r="G386" s="248">
        <f>Dat_02!E385</f>
        <v>91.492502105165968</v>
      </c>
      <c r="I386" s="249">
        <f>Dat_02!G385</f>
        <v>0</v>
      </c>
      <c r="J386" s="260" t="str">
        <f>IF(Dat_02!H385=0,"",Dat_02!H385)</f>
        <v/>
      </c>
    </row>
    <row r="387" spans="2:10">
      <c r="B387" s="245"/>
      <c r="C387" s="246" t="s">
        <v>545</v>
      </c>
      <c r="D387" s="245"/>
      <c r="E387" s="248">
        <f>Dat_02!C386</f>
        <v>85.583663863165967</v>
      </c>
      <c r="F387" s="248">
        <f>Dat_02!D386</f>
        <v>136.7399554485423</v>
      </c>
      <c r="G387" s="248">
        <f>Dat_02!E386</f>
        <v>85.583663863165967</v>
      </c>
      <c r="I387" s="249">
        <f>Dat_02!G386</f>
        <v>0</v>
      </c>
      <c r="J387" s="260" t="str">
        <f>IF(Dat_02!H386=0,"",Dat_02!H386)</f>
        <v/>
      </c>
    </row>
    <row r="388" spans="2:10">
      <c r="B388" s="245"/>
      <c r="C388" s="246" t="s">
        <v>546</v>
      </c>
      <c r="D388" s="245"/>
      <c r="E388" s="248">
        <f>Dat_02!C387</f>
        <v>42.565381023169692</v>
      </c>
      <c r="F388" s="248">
        <f>Dat_02!D387</f>
        <v>136.7399554485423</v>
      </c>
      <c r="G388" s="248">
        <f>Dat_02!E387</f>
        <v>42.565381023169692</v>
      </c>
      <c r="I388" s="249">
        <f>Dat_02!G387</f>
        <v>0</v>
      </c>
      <c r="J388" s="260" t="str">
        <f>IF(Dat_02!H387=0,"",Dat_02!H387)</f>
        <v/>
      </c>
    </row>
    <row r="389" spans="2:10">
      <c r="B389" s="245"/>
      <c r="C389" s="246" t="s">
        <v>547</v>
      </c>
      <c r="D389" s="245"/>
      <c r="E389" s="248">
        <f>Dat_02!C388</f>
        <v>47.772404891164108</v>
      </c>
      <c r="F389" s="248">
        <f>Dat_02!D388</f>
        <v>136.7399554485423</v>
      </c>
      <c r="G389" s="248">
        <f>Dat_02!E388</f>
        <v>47.772404891164108</v>
      </c>
      <c r="I389" s="249">
        <f>Dat_02!G388</f>
        <v>0</v>
      </c>
      <c r="J389" s="260" t="str">
        <f>IF(Dat_02!H388=0,"",Dat_02!H388)</f>
        <v/>
      </c>
    </row>
    <row r="390" spans="2:10">
      <c r="B390" s="245"/>
      <c r="C390" s="246" t="s">
        <v>548</v>
      </c>
      <c r="D390" s="245"/>
      <c r="E390" s="248">
        <f>Dat_02!C389</f>
        <v>99.232004461167833</v>
      </c>
      <c r="F390" s="248">
        <f>Dat_02!D389</f>
        <v>136.7399554485423</v>
      </c>
      <c r="G390" s="248">
        <f>Dat_02!E389</f>
        <v>99.232004461167833</v>
      </c>
      <c r="I390" s="249">
        <f>Dat_02!G389</f>
        <v>0</v>
      </c>
      <c r="J390" s="260" t="str">
        <f>IF(Dat_02!H389=0,"",Dat_02!H389)</f>
        <v/>
      </c>
    </row>
    <row r="391" spans="2:10">
      <c r="B391" s="245"/>
      <c r="C391" s="246" t="s">
        <v>549</v>
      </c>
      <c r="D391" s="245"/>
      <c r="E391" s="248">
        <f>Dat_02!C390</f>
        <v>122.74566688916782</v>
      </c>
      <c r="F391" s="248">
        <f>Dat_02!D390</f>
        <v>136.7399554485423</v>
      </c>
      <c r="G391" s="248">
        <f>Dat_02!E390</f>
        <v>122.74566688916782</v>
      </c>
      <c r="I391" s="249">
        <f>Dat_02!G390</f>
        <v>0</v>
      </c>
      <c r="J391" s="260" t="str">
        <f>IF(Dat_02!H390=0,"",Dat_02!H390)</f>
        <v/>
      </c>
    </row>
    <row r="392" spans="2:10">
      <c r="B392" s="245"/>
      <c r="C392" s="246" t="s">
        <v>550</v>
      </c>
      <c r="D392" s="245"/>
      <c r="E392" s="248">
        <f>Dat_02!C391</f>
        <v>100.42965473701706</v>
      </c>
      <c r="F392" s="248">
        <f>Dat_02!D391</f>
        <v>136.7399554485423</v>
      </c>
      <c r="G392" s="248">
        <f>Dat_02!E391</f>
        <v>100.42965473701706</v>
      </c>
      <c r="I392" s="249">
        <f>Dat_02!G391</f>
        <v>0</v>
      </c>
      <c r="J392" s="260" t="str">
        <f>IF(Dat_02!H391=0,"",Dat_02!H391)</f>
        <v/>
      </c>
    </row>
    <row r="393" spans="2:10">
      <c r="B393" s="245"/>
      <c r="C393" s="246" t="s">
        <v>551</v>
      </c>
      <c r="D393" s="245"/>
      <c r="E393" s="248">
        <f>Dat_02!C392</f>
        <v>99.636196313017052</v>
      </c>
      <c r="F393" s="248">
        <f>Dat_02!D392</f>
        <v>136.7399554485423</v>
      </c>
      <c r="G393" s="248">
        <f>Dat_02!E392</f>
        <v>99.636196313017052</v>
      </c>
      <c r="I393" s="249">
        <f>Dat_02!G392</f>
        <v>0</v>
      </c>
      <c r="J393" s="260" t="str">
        <f>IF(Dat_02!H392=0,"",Dat_02!H392)</f>
        <v/>
      </c>
    </row>
    <row r="394" spans="2:10">
      <c r="B394" s="245"/>
      <c r="C394" s="246" t="s">
        <v>552</v>
      </c>
      <c r="D394" s="245"/>
      <c r="E394" s="248">
        <f>Dat_02!C393</f>
        <v>85.399874501018914</v>
      </c>
      <c r="F394" s="248">
        <f>Dat_02!D393</f>
        <v>136.7399554485423</v>
      </c>
      <c r="G394" s="248">
        <f>Dat_02!E393</f>
        <v>85.399874501018914</v>
      </c>
      <c r="I394" s="249">
        <f>Dat_02!G393</f>
        <v>0</v>
      </c>
      <c r="J394" s="260" t="str">
        <f>IF(Dat_02!H393=0,"",Dat_02!H393)</f>
        <v/>
      </c>
    </row>
    <row r="395" spans="2:10">
      <c r="B395" s="245"/>
      <c r="C395" s="246" t="s">
        <v>553</v>
      </c>
      <c r="D395" s="245"/>
      <c r="E395" s="248">
        <f>Dat_02!C394</f>
        <v>51.572978185018918</v>
      </c>
      <c r="F395" s="248">
        <f>Dat_02!D394</f>
        <v>136.7399554485423</v>
      </c>
      <c r="G395" s="248">
        <f>Dat_02!E394</f>
        <v>51.572978185018918</v>
      </c>
      <c r="I395" s="249">
        <f>Dat_02!G394</f>
        <v>0</v>
      </c>
      <c r="J395" s="260" t="str">
        <f>IF(Dat_02!H394=0,"",Dat_02!H394)</f>
        <v/>
      </c>
    </row>
    <row r="396" spans="2:10">
      <c r="B396" s="245"/>
      <c r="C396" s="246" t="s">
        <v>554</v>
      </c>
      <c r="D396" s="245"/>
      <c r="E396" s="248">
        <f>Dat_02!C395</f>
        <v>21.847016741017054</v>
      </c>
      <c r="F396" s="248">
        <f>Dat_02!D395</f>
        <v>136.7399554485423</v>
      </c>
      <c r="G396" s="248">
        <f>Dat_02!E395</f>
        <v>21.847016741017054</v>
      </c>
      <c r="I396" s="249">
        <f>Dat_02!G395</f>
        <v>0</v>
      </c>
      <c r="J396" s="260" t="str">
        <f>IF(Dat_02!H395=0,"",Dat_02!H395)</f>
        <v/>
      </c>
    </row>
    <row r="397" spans="2:10">
      <c r="B397" s="245"/>
      <c r="C397" s="246" t="s">
        <v>555</v>
      </c>
      <c r="D397" s="245"/>
      <c r="E397" s="248">
        <f>Dat_02!C396</f>
        <v>49.455675601017049</v>
      </c>
      <c r="F397" s="248">
        <f>Dat_02!D396</f>
        <v>136.7399554485423</v>
      </c>
      <c r="G397" s="248">
        <f>Dat_02!E396</f>
        <v>49.455675601017049</v>
      </c>
      <c r="I397" s="249">
        <f>Dat_02!G396</f>
        <v>0</v>
      </c>
      <c r="J397" s="260" t="str">
        <f>IF(Dat_02!H396=0,"",Dat_02!H396)</f>
        <v/>
      </c>
    </row>
    <row r="398" spans="2:10">
      <c r="B398" s="245"/>
      <c r="C398" s="246"/>
      <c r="D398" s="245"/>
      <c r="E398" s="248"/>
      <c r="F398" s="248"/>
      <c r="G398" s="248"/>
      <c r="I398" s="249">
        <f>Dat_02!G397</f>
        <v>0</v>
      </c>
      <c r="J398" s="260" t="str">
        <f>IF(Dat_02!H397=0,"",Dat_02!H397)</f>
        <v/>
      </c>
    </row>
    <row r="399" spans="2:10">
      <c r="B399" s="245"/>
      <c r="C399" s="246"/>
      <c r="D399" s="245"/>
      <c r="E399" s="248"/>
      <c r="F399" s="248"/>
      <c r="G399" s="248"/>
      <c r="I399" s="249">
        <f>Dat_02!G398</f>
        <v>0</v>
      </c>
      <c r="J399" s="260" t="str">
        <f>IF(Dat_02!H398=0,"",Dat_02!H398)</f>
        <v/>
      </c>
    </row>
    <row r="400" spans="2:10">
      <c r="B400" s="253"/>
      <c r="C400" s="254"/>
      <c r="D400" s="255"/>
      <c r="E400" s="248"/>
      <c r="F400" s="248"/>
      <c r="G400" s="248"/>
      <c r="I400" s="249">
        <f>Dat_02!G399</f>
        <v>0</v>
      </c>
      <c r="J400" s="244"/>
    </row>
    <row r="401" spans="2:10">
      <c r="B401" s="251"/>
      <c r="C401" s="251"/>
      <c r="D401" s="251"/>
      <c r="E401" s="256"/>
      <c r="F401" s="256"/>
      <c r="G401" s="257"/>
      <c r="H401" s="251"/>
      <c r="I401" s="250"/>
      <c r="J401" s="244"/>
    </row>
    <row r="402" spans="2:10">
      <c r="B402" s="251"/>
      <c r="C402" s="251"/>
      <c r="D402" s="251"/>
      <c r="E402" s="256"/>
      <c r="F402" s="256"/>
      <c r="G402" s="257"/>
      <c r="H402" s="251"/>
      <c r="I402" s="250"/>
      <c r="J402" s="244"/>
    </row>
    <row r="403" spans="2:10">
      <c r="B403" s="154"/>
      <c r="C403" s="251"/>
      <c r="D403" s="251"/>
      <c r="E403" s="256"/>
      <c r="F403" s="256"/>
      <c r="G403" s="257"/>
      <c r="H403" s="154"/>
      <c r="I403" s="258"/>
      <c r="J403" s="259"/>
    </row>
    <row r="404" spans="2:10">
      <c r="B404" s="154"/>
      <c r="C404" s="251"/>
      <c r="D404" s="251"/>
      <c r="E404" s="256"/>
      <c r="F404" s="256"/>
      <c r="G404" s="257"/>
      <c r="H404" s="154"/>
      <c r="I404" s="258"/>
      <c r="J404" s="259"/>
    </row>
    <row r="405" spans="2:10">
      <c r="B405" s="154"/>
      <c r="C405" s="251"/>
      <c r="D405" s="251"/>
      <c r="E405" s="256"/>
      <c r="F405" s="256"/>
      <c r="G405" s="257"/>
      <c r="H405" s="154"/>
      <c r="I405" s="258"/>
      <c r="J405" s="259"/>
    </row>
    <row r="406" spans="2:10">
      <c r="B406" s="154"/>
      <c r="C406" s="251"/>
      <c r="D406" s="251"/>
      <c r="E406" s="256"/>
      <c r="F406" s="256"/>
      <c r="G406" s="257"/>
      <c r="H406" s="154"/>
      <c r="I406" s="258"/>
      <c r="J406" s="259"/>
    </row>
    <row r="407" spans="2:10">
      <c r="B407" s="154"/>
      <c r="C407" s="251"/>
      <c r="D407" s="251"/>
      <c r="E407" s="256"/>
      <c r="F407" s="256"/>
      <c r="G407" s="257"/>
      <c r="H407" s="154"/>
      <c r="I407" s="258"/>
      <c r="J407" s="259"/>
    </row>
    <row r="408" spans="2:10">
      <c r="B408" s="154"/>
      <c r="C408" s="251"/>
      <c r="D408" s="251"/>
      <c r="E408" s="256"/>
      <c r="F408" s="256"/>
      <c r="G408" s="257"/>
      <c r="H408" s="154"/>
      <c r="I408" s="258"/>
      <c r="J408" s="259"/>
    </row>
    <row r="409" spans="2:10">
      <c r="B409" s="154"/>
      <c r="C409" s="251"/>
      <c r="D409" s="251"/>
      <c r="E409" s="256"/>
      <c r="F409" s="256"/>
      <c r="G409" s="257"/>
      <c r="H409" s="154"/>
      <c r="I409" s="258"/>
      <c r="J409" s="259"/>
    </row>
    <row r="410" spans="2:10">
      <c r="B410" s="154"/>
      <c r="C410" s="251"/>
      <c r="D410" s="251"/>
      <c r="E410" s="256"/>
      <c r="F410" s="256"/>
      <c r="G410" s="257"/>
      <c r="H410" s="154"/>
      <c r="I410" s="258"/>
      <c r="J410" s="259"/>
    </row>
    <row r="411" spans="2:10">
      <c r="B411" s="154"/>
      <c r="C411" s="251"/>
      <c r="D411" s="251"/>
      <c r="E411" s="256"/>
      <c r="F411" s="256"/>
      <c r="G411" s="257"/>
      <c r="H411" s="154"/>
      <c r="I411" s="258"/>
      <c r="J411" s="259"/>
    </row>
    <row r="412" spans="2:10">
      <c r="B412" s="154"/>
      <c r="C412" s="251"/>
      <c r="D412" s="251"/>
      <c r="E412" s="256"/>
      <c r="F412" s="256"/>
      <c r="G412" s="257"/>
      <c r="H412" s="154"/>
      <c r="I412" s="258"/>
      <c r="J412" s="259"/>
    </row>
    <row r="413" spans="2:10">
      <c r="B413" s="154"/>
      <c r="C413" s="251"/>
      <c r="D413" s="251"/>
      <c r="E413" s="256"/>
      <c r="F413" s="256"/>
      <c r="G413" s="257"/>
      <c r="H413" s="154"/>
      <c r="I413" s="258"/>
      <c r="J413" s="259"/>
    </row>
    <row r="414" spans="2:10">
      <c r="B414" s="154"/>
      <c r="C414" s="251"/>
      <c r="D414" s="251"/>
      <c r="E414" s="256"/>
      <c r="F414" s="256"/>
      <c r="G414" s="257"/>
      <c r="H414" s="154"/>
      <c r="I414" s="258"/>
      <c r="J414" s="259"/>
    </row>
    <row r="415" spans="2:10">
      <c r="B415" s="154"/>
      <c r="C415" s="251"/>
      <c r="D415" s="251"/>
      <c r="E415" s="256"/>
      <c r="F415" s="256"/>
      <c r="G415" s="257"/>
      <c r="H415" s="154"/>
      <c r="I415" s="250"/>
      <c r="J415" s="244"/>
    </row>
    <row r="416" spans="2:10">
      <c r="B416" s="154"/>
      <c r="C416" s="251"/>
      <c r="D416" s="251"/>
      <c r="E416" s="256"/>
      <c r="F416" s="256"/>
      <c r="G416" s="257"/>
      <c r="H416" s="154"/>
      <c r="I416" s="258"/>
      <c r="J416" s="259"/>
    </row>
    <row r="417" spans="2:10">
      <c r="B417" s="154"/>
      <c r="C417" s="251"/>
      <c r="D417" s="251"/>
      <c r="E417" s="256"/>
      <c r="F417" s="256"/>
      <c r="G417" s="257"/>
      <c r="H417" s="154"/>
      <c r="I417" s="258"/>
      <c r="J417" s="259"/>
    </row>
    <row r="418" spans="2:10">
      <c r="B418" s="154"/>
      <c r="C418" s="251"/>
      <c r="D418" s="251"/>
      <c r="E418" s="256"/>
      <c r="F418" s="256"/>
      <c r="G418" s="257"/>
      <c r="H418" s="154"/>
      <c r="I418" s="258"/>
      <c r="J418" s="259"/>
    </row>
    <row r="419" spans="2:10">
      <c r="B419" s="154"/>
      <c r="C419" s="251"/>
      <c r="D419" s="251"/>
      <c r="E419" s="256"/>
      <c r="F419" s="256"/>
      <c r="G419" s="257"/>
      <c r="H419" s="154"/>
      <c r="I419" s="258"/>
      <c r="J419" s="259"/>
    </row>
    <row r="420" spans="2:10">
      <c r="B420" s="154"/>
      <c r="C420" s="251"/>
      <c r="D420" s="251"/>
      <c r="E420" s="256"/>
      <c r="F420" s="256"/>
      <c r="G420" s="257"/>
      <c r="H420" s="154"/>
      <c r="I420" s="258"/>
      <c r="J420" s="259"/>
    </row>
    <row r="421" spans="2:10">
      <c r="B421" s="154"/>
      <c r="C421" s="251"/>
      <c r="D421" s="251"/>
      <c r="E421" s="256"/>
      <c r="F421" s="256"/>
      <c r="G421" s="257"/>
      <c r="H421" s="154"/>
      <c r="I421" s="258"/>
      <c r="J421" s="259"/>
    </row>
    <row r="422" spans="2:10">
      <c r="B422" s="154"/>
      <c r="C422" s="251"/>
      <c r="D422" s="251"/>
      <c r="E422" s="256"/>
      <c r="F422" s="256"/>
      <c r="G422" s="257"/>
      <c r="H422" s="154"/>
      <c r="I422" s="258"/>
      <c r="J422" s="259"/>
    </row>
    <row r="423" spans="2:10">
      <c r="B423" s="154"/>
      <c r="C423" s="251"/>
      <c r="D423" s="251"/>
      <c r="E423" s="256"/>
      <c r="F423" s="256"/>
      <c r="G423" s="257"/>
      <c r="H423" s="154"/>
      <c r="I423" s="258"/>
      <c r="J423" s="259"/>
    </row>
    <row r="424" spans="2:10">
      <c r="B424" s="154"/>
      <c r="C424" s="251"/>
      <c r="D424" s="251"/>
      <c r="E424" s="256"/>
      <c r="F424" s="256"/>
      <c r="G424" s="257"/>
      <c r="H424" s="154"/>
      <c r="I424" s="258"/>
      <c r="J424" s="259"/>
    </row>
    <row r="425" spans="2:10">
      <c r="B425" s="154"/>
      <c r="C425" s="251"/>
      <c r="D425" s="251"/>
      <c r="E425" s="256"/>
      <c r="F425" s="256"/>
      <c r="G425" s="257"/>
      <c r="H425" s="154"/>
      <c r="I425" s="258"/>
      <c r="J425" s="259"/>
    </row>
    <row r="426" spans="2:10">
      <c r="B426" s="154"/>
      <c r="C426" s="251"/>
      <c r="D426" s="251"/>
      <c r="E426" s="256"/>
      <c r="F426" s="256"/>
      <c r="G426" s="257"/>
      <c r="H426" s="251"/>
      <c r="I426" s="250"/>
      <c r="J426" s="259"/>
    </row>
    <row r="427" spans="2:10">
      <c r="B427" s="154"/>
      <c r="C427" s="251"/>
      <c r="D427" s="251"/>
      <c r="E427" s="256"/>
      <c r="F427" s="256"/>
      <c r="G427" s="257"/>
      <c r="H427" s="251"/>
      <c r="I427" s="250"/>
      <c r="J427" s="259"/>
    </row>
    <row r="428" spans="2:10">
      <c r="B428" s="154"/>
      <c r="C428" s="251"/>
      <c r="D428" s="251"/>
      <c r="E428" s="256"/>
      <c r="F428" s="256"/>
      <c r="G428" s="257"/>
      <c r="H428" s="251"/>
      <c r="I428" s="250"/>
      <c r="J428" s="259"/>
    </row>
    <row r="429" spans="2:10">
      <c r="B429" s="154"/>
      <c r="C429" s="251"/>
      <c r="D429" s="251"/>
      <c r="E429" s="256"/>
      <c r="F429" s="256"/>
      <c r="G429" s="257"/>
      <c r="H429" s="251"/>
      <c r="I429" s="250"/>
      <c r="J429" s="259"/>
    </row>
    <row r="430" spans="2:10">
      <c r="B430" s="154"/>
      <c r="C430" s="251"/>
      <c r="D430" s="251"/>
      <c r="E430" s="256"/>
      <c r="F430" s="256"/>
      <c r="G430" s="257"/>
      <c r="H430" s="251"/>
      <c r="I430" s="250"/>
      <c r="J430" s="259"/>
    </row>
    <row r="431" spans="2:10">
      <c r="B431" s="154"/>
      <c r="C431" s="251"/>
      <c r="D431" s="251"/>
      <c r="E431" s="256"/>
      <c r="F431" s="256"/>
      <c r="G431" s="257"/>
      <c r="H431" s="251"/>
      <c r="I431" s="250"/>
      <c r="J431" s="259"/>
    </row>
    <row r="432" spans="2:10">
      <c r="C432" s="251"/>
      <c r="D432" s="251"/>
      <c r="E432" s="256"/>
      <c r="F432" s="256"/>
      <c r="G432" s="257"/>
    </row>
    <row r="433" spans="3:7">
      <c r="C433" s="251"/>
      <c r="D433" s="251"/>
      <c r="E433" s="256"/>
      <c r="F433" s="256"/>
      <c r="G433" s="257"/>
    </row>
    <row r="434" spans="3:7">
      <c r="C434" s="251"/>
      <c r="D434" s="251"/>
      <c r="E434" s="256"/>
      <c r="F434" s="256"/>
      <c r="G434" s="257"/>
    </row>
    <row r="435" spans="3:7">
      <c r="C435" s="251"/>
      <c r="D435" s="251"/>
      <c r="E435" s="256"/>
      <c r="F435" s="256"/>
      <c r="G435" s="257"/>
    </row>
    <row r="436" spans="3:7">
      <c r="C436" s="251"/>
      <c r="D436" s="251"/>
      <c r="E436" s="256"/>
      <c r="F436" s="256"/>
      <c r="G436" s="257"/>
    </row>
    <row r="437" spans="3:7">
      <c r="C437" s="251"/>
      <c r="D437" s="251"/>
      <c r="E437" s="256"/>
      <c r="F437" s="256"/>
      <c r="G437" s="257"/>
    </row>
    <row r="438" spans="3:7">
      <c r="C438" s="251"/>
      <c r="D438" s="251"/>
      <c r="E438" s="256"/>
      <c r="F438" s="256"/>
      <c r="G438" s="257"/>
    </row>
    <row r="439" spans="3:7">
      <c r="C439" s="251"/>
      <c r="D439" s="251"/>
      <c r="E439" s="256"/>
      <c r="F439" s="256"/>
      <c r="G439" s="257"/>
    </row>
    <row r="440" spans="3:7">
      <c r="C440" s="251"/>
      <c r="D440" s="251"/>
      <c r="E440" s="256"/>
      <c r="F440" s="256"/>
      <c r="G440" s="257"/>
    </row>
    <row r="441" spans="3:7">
      <c r="C441" s="251"/>
      <c r="D441" s="251"/>
      <c r="E441" s="256"/>
      <c r="F441" s="256"/>
      <c r="G441" s="257"/>
    </row>
    <row r="442" spans="3:7">
      <c r="C442" s="251"/>
      <c r="D442" s="251"/>
      <c r="E442" s="256"/>
      <c r="F442" s="256"/>
      <c r="G442" s="257"/>
    </row>
    <row r="443" spans="3:7">
      <c r="C443" s="251"/>
      <c r="D443" s="251"/>
      <c r="E443" s="256"/>
      <c r="F443" s="256"/>
      <c r="G443" s="257"/>
    </row>
    <row r="444" spans="3:7">
      <c r="C444" s="251"/>
      <c r="D444" s="251"/>
      <c r="E444" s="256"/>
      <c r="F444" s="256"/>
      <c r="G444" s="257"/>
    </row>
    <row r="445" spans="3:7">
      <c r="C445" s="251"/>
      <c r="D445" s="251"/>
      <c r="E445" s="256"/>
      <c r="F445" s="256"/>
      <c r="G445" s="257"/>
    </row>
    <row r="446" spans="3:7">
      <c r="C446" s="251"/>
      <c r="D446" s="251"/>
      <c r="E446" s="256"/>
      <c r="F446" s="256"/>
      <c r="G446" s="257"/>
    </row>
    <row r="447" spans="3:7">
      <c r="C447" s="251"/>
      <c r="D447" s="251"/>
      <c r="E447" s="256"/>
      <c r="F447" s="256"/>
      <c r="G447" s="257"/>
    </row>
    <row r="448" spans="3:7">
      <c r="C448" s="251"/>
      <c r="D448" s="251"/>
      <c r="E448" s="256"/>
      <c r="F448" s="256"/>
      <c r="G448" s="257"/>
    </row>
    <row r="449" spans="3:7">
      <c r="C449" s="251"/>
      <c r="D449" s="251"/>
      <c r="E449" s="256"/>
      <c r="F449" s="256"/>
      <c r="G449" s="257"/>
    </row>
  </sheetData>
  <phoneticPr fontId="6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283" workbookViewId="0">
      <selection activeCell="K319" sqref="K319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0" t="s">
        <v>126</v>
      </c>
      <c r="D2" s="341"/>
      <c r="E2" s="341"/>
    </row>
    <row r="3" spans="1:6">
      <c r="A3">
        <v>0</v>
      </c>
      <c r="B3" s="46">
        <v>43891</v>
      </c>
      <c r="C3" s="278">
        <v>43.089053777033904</v>
      </c>
      <c r="D3" s="278">
        <v>132.5377482022528</v>
      </c>
      <c r="E3" s="178">
        <f>IF(C3&lt;D3,C3,D3)</f>
        <v>43.089053777033904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43892</v>
      </c>
      <c r="C4" s="278">
        <v>76.295676159032041</v>
      </c>
      <c r="D4" s="278">
        <v>132.5377482022528</v>
      </c>
      <c r="E4" s="178">
        <f t="shared" ref="E4:E67" si="0">IF(C4&lt;D4,C4,D4)</f>
        <v>76.295676159032041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43893</v>
      </c>
      <c r="C5" s="278">
        <v>77.920638835033913</v>
      </c>
      <c r="D5" s="278">
        <v>132.5377482022528</v>
      </c>
      <c r="E5" s="178">
        <f t="shared" si="0"/>
        <v>77.920638835033913</v>
      </c>
      <c r="F5" s="205" t="str">
        <f t="shared" si="1"/>
        <v/>
      </c>
    </row>
    <row r="6" spans="1:6">
      <c r="A6">
        <v>3</v>
      </c>
      <c r="B6" s="46">
        <v>43894</v>
      </c>
      <c r="C6" s="278">
        <v>163.12887390284129</v>
      </c>
      <c r="D6" s="278">
        <v>132.5377482022528</v>
      </c>
      <c r="E6" s="178">
        <f t="shared" si="0"/>
        <v>132.5377482022528</v>
      </c>
      <c r="F6" s="205" t="str">
        <f t="shared" si="1"/>
        <v/>
      </c>
    </row>
    <row r="7" spans="1:6">
      <c r="A7">
        <v>4</v>
      </c>
      <c r="B7" s="46">
        <v>43895</v>
      </c>
      <c r="C7" s="278">
        <v>152.81411382284315</v>
      </c>
      <c r="D7" s="278">
        <v>132.5377482022528</v>
      </c>
      <c r="E7" s="178">
        <f t="shared" si="0"/>
        <v>132.5377482022528</v>
      </c>
      <c r="F7" s="205" t="str">
        <f t="shared" si="1"/>
        <v/>
      </c>
    </row>
    <row r="8" spans="1:6">
      <c r="A8">
        <v>5</v>
      </c>
      <c r="B8" s="46">
        <v>43896</v>
      </c>
      <c r="C8" s="278">
        <v>160.14479100883943</v>
      </c>
      <c r="D8" s="278">
        <v>132.5377482022528</v>
      </c>
      <c r="E8" s="178">
        <f t="shared" si="0"/>
        <v>132.5377482022528</v>
      </c>
      <c r="F8" s="205" t="str">
        <f t="shared" si="1"/>
        <v/>
      </c>
    </row>
    <row r="9" spans="1:6">
      <c r="A9">
        <v>6</v>
      </c>
      <c r="B9" s="46">
        <v>43897</v>
      </c>
      <c r="C9" s="278">
        <v>163.22296524284315</v>
      </c>
      <c r="D9" s="278">
        <v>132.5377482022528</v>
      </c>
      <c r="E9" s="178">
        <f t="shared" si="0"/>
        <v>132.5377482022528</v>
      </c>
      <c r="F9" s="205" t="str">
        <f t="shared" si="1"/>
        <v/>
      </c>
    </row>
    <row r="10" spans="1:6">
      <c r="A10">
        <v>7</v>
      </c>
      <c r="B10" s="46">
        <v>43898</v>
      </c>
      <c r="C10" s="278">
        <v>160.12943846084127</v>
      </c>
      <c r="D10" s="278">
        <v>132.5377482022528</v>
      </c>
      <c r="E10" s="178">
        <f t="shared" si="0"/>
        <v>132.5377482022528</v>
      </c>
      <c r="F10" s="205" t="str">
        <f t="shared" si="1"/>
        <v/>
      </c>
    </row>
    <row r="11" spans="1:6">
      <c r="A11">
        <v>8</v>
      </c>
      <c r="B11" s="46">
        <v>43899</v>
      </c>
      <c r="C11" s="278">
        <v>179.01470221883943</v>
      </c>
      <c r="D11" s="278">
        <v>132.5377482022528</v>
      </c>
      <c r="E11" s="178">
        <f t="shared" si="0"/>
        <v>132.5377482022528</v>
      </c>
      <c r="F11" s="205" t="str">
        <f t="shared" si="1"/>
        <v/>
      </c>
    </row>
    <row r="12" spans="1:6">
      <c r="A12">
        <v>9</v>
      </c>
      <c r="B12" s="46">
        <v>43900</v>
      </c>
      <c r="C12" s="278">
        <v>190.60060200084314</v>
      </c>
      <c r="D12" s="278">
        <v>132.5377482022528</v>
      </c>
      <c r="E12" s="178">
        <f t="shared" si="0"/>
        <v>132.5377482022528</v>
      </c>
      <c r="F12" s="205" t="str">
        <f t="shared" si="1"/>
        <v/>
      </c>
    </row>
    <row r="13" spans="1:6">
      <c r="A13">
        <v>10</v>
      </c>
      <c r="B13" s="46">
        <v>43901</v>
      </c>
      <c r="C13" s="278">
        <v>136.76907381660985</v>
      </c>
      <c r="D13" s="278">
        <v>132.5377482022528</v>
      </c>
      <c r="E13" s="178">
        <f t="shared" si="0"/>
        <v>132.5377482022528</v>
      </c>
      <c r="F13" s="205" t="str">
        <f t="shared" si="1"/>
        <v/>
      </c>
    </row>
    <row r="14" spans="1:6">
      <c r="A14">
        <v>11</v>
      </c>
      <c r="B14" s="46">
        <v>43902</v>
      </c>
      <c r="C14" s="278">
        <v>137.12385428860986</v>
      </c>
      <c r="D14" s="278">
        <v>132.5377482022528</v>
      </c>
      <c r="E14" s="178">
        <f t="shared" si="0"/>
        <v>132.5377482022528</v>
      </c>
      <c r="F14" s="205" t="str">
        <f t="shared" si="1"/>
        <v/>
      </c>
    </row>
    <row r="15" spans="1:6">
      <c r="A15">
        <v>12</v>
      </c>
      <c r="B15" s="46">
        <v>43903</v>
      </c>
      <c r="C15" s="278">
        <v>118.63028563660987</v>
      </c>
      <c r="D15" s="278">
        <v>132.5377482022528</v>
      </c>
      <c r="E15" s="178">
        <f t="shared" si="0"/>
        <v>118.63028563660987</v>
      </c>
      <c r="F15" s="205" t="str">
        <f t="shared" si="1"/>
        <v/>
      </c>
    </row>
    <row r="16" spans="1:6">
      <c r="A16">
        <v>13</v>
      </c>
      <c r="B16" s="46">
        <v>43904</v>
      </c>
      <c r="C16" s="278">
        <v>117.33973645660801</v>
      </c>
      <c r="D16" s="278">
        <v>132.5377482022528</v>
      </c>
      <c r="E16" s="178">
        <f t="shared" si="0"/>
        <v>117.33973645660801</v>
      </c>
      <c r="F16" s="205" t="str">
        <f t="shared" si="1"/>
        <v/>
      </c>
    </row>
    <row r="17" spans="1:7">
      <c r="A17">
        <v>14</v>
      </c>
      <c r="B17" s="46">
        <v>43905</v>
      </c>
      <c r="C17" s="278">
        <v>86.382601016609868</v>
      </c>
      <c r="D17" s="278">
        <v>132.5377482022528</v>
      </c>
      <c r="E17" s="178">
        <f t="shared" si="0"/>
        <v>86.382601016609868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206">
        <f>IF(DAY(B17)=15,D17,"")</f>
        <v>132.5377482022528</v>
      </c>
    </row>
    <row r="18" spans="1:7">
      <c r="A18">
        <v>15</v>
      </c>
      <c r="B18" s="46">
        <v>43906</v>
      </c>
      <c r="C18" s="278">
        <v>108.88036128660987</v>
      </c>
      <c r="D18" s="278">
        <v>132.5377482022528</v>
      </c>
      <c r="E18" s="178">
        <f t="shared" si="0"/>
        <v>108.88036128660987</v>
      </c>
      <c r="F18" s="205" t="str">
        <f t="shared" si="1"/>
        <v/>
      </c>
    </row>
    <row r="19" spans="1:7">
      <c r="A19">
        <v>16</v>
      </c>
      <c r="B19" s="46">
        <v>43907</v>
      </c>
      <c r="C19" s="278">
        <v>108.89850297060801</v>
      </c>
      <c r="D19" s="278">
        <v>132.5377482022528</v>
      </c>
      <c r="E19" s="178">
        <f t="shared" si="0"/>
        <v>108.89850297060801</v>
      </c>
      <c r="F19" s="205" t="str">
        <f t="shared" si="1"/>
        <v/>
      </c>
    </row>
    <row r="20" spans="1:7">
      <c r="A20">
        <v>17</v>
      </c>
      <c r="B20" s="46">
        <v>43908</v>
      </c>
      <c r="C20" s="278">
        <v>170.40660099034406</v>
      </c>
      <c r="D20" s="278">
        <v>132.5377482022528</v>
      </c>
      <c r="E20" s="178">
        <f t="shared" si="0"/>
        <v>132.5377482022528</v>
      </c>
      <c r="F20" s="205" t="str">
        <f t="shared" si="1"/>
        <v/>
      </c>
    </row>
    <row r="21" spans="1:7">
      <c r="A21">
        <v>18</v>
      </c>
      <c r="B21" s="46">
        <v>43909</v>
      </c>
      <c r="C21" s="278">
        <v>160.17484692434593</v>
      </c>
      <c r="D21" s="278">
        <v>132.5377482022528</v>
      </c>
      <c r="E21" s="178">
        <f t="shared" si="0"/>
        <v>132.5377482022528</v>
      </c>
      <c r="F21" s="205" t="str">
        <f t="shared" si="1"/>
        <v/>
      </c>
    </row>
    <row r="22" spans="1:7">
      <c r="A22">
        <v>19</v>
      </c>
      <c r="B22" s="46">
        <v>43910</v>
      </c>
      <c r="C22" s="278">
        <v>155.57306636034221</v>
      </c>
      <c r="D22" s="278">
        <v>132.5377482022528</v>
      </c>
      <c r="E22" s="178">
        <f t="shared" si="0"/>
        <v>132.5377482022528</v>
      </c>
      <c r="F22" s="205" t="str">
        <f t="shared" si="1"/>
        <v/>
      </c>
    </row>
    <row r="23" spans="1:7">
      <c r="A23">
        <v>20</v>
      </c>
      <c r="B23" s="46">
        <v>43911</v>
      </c>
      <c r="C23" s="278">
        <v>145.07205793034407</v>
      </c>
      <c r="D23" s="278">
        <v>132.5377482022528</v>
      </c>
      <c r="E23" s="178">
        <f t="shared" si="0"/>
        <v>132.5377482022528</v>
      </c>
      <c r="F23" s="205" t="str">
        <f t="shared" si="1"/>
        <v/>
      </c>
    </row>
    <row r="24" spans="1:7">
      <c r="A24">
        <v>21</v>
      </c>
      <c r="B24" s="46">
        <v>43912</v>
      </c>
      <c r="C24" s="278">
        <v>137.99372855034406</v>
      </c>
      <c r="D24" s="278">
        <v>132.5377482022528</v>
      </c>
      <c r="E24" s="178">
        <f t="shared" si="0"/>
        <v>132.5377482022528</v>
      </c>
      <c r="F24" s="205" t="str">
        <f t="shared" si="1"/>
        <v/>
      </c>
    </row>
    <row r="25" spans="1:7">
      <c r="A25">
        <v>22</v>
      </c>
      <c r="B25" s="46">
        <v>43913</v>
      </c>
      <c r="C25" s="278">
        <v>145.85267361034593</v>
      </c>
      <c r="D25" s="278">
        <v>132.5377482022528</v>
      </c>
      <c r="E25" s="178">
        <f t="shared" si="0"/>
        <v>132.5377482022528</v>
      </c>
      <c r="F25" s="205" t="str">
        <f t="shared" si="1"/>
        <v/>
      </c>
    </row>
    <row r="26" spans="1:7">
      <c r="A26">
        <v>23</v>
      </c>
      <c r="B26" s="46">
        <v>43914</v>
      </c>
      <c r="C26" s="278">
        <v>140.2874974703422</v>
      </c>
      <c r="D26" s="278">
        <v>132.5377482022528</v>
      </c>
      <c r="E26" s="178">
        <f t="shared" si="0"/>
        <v>132.5377482022528</v>
      </c>
      <c r="F26" s="205" t="str">
        <f t="shared" si="1"/>
        <v/>
      </c>
    </row>
    <row r="27" spans="1:7">
      <c r="A27">
        <v>24</v>
      </c>
      <c r="B27" s="46">
        <v>43915</v>
      </c>
      <c r="C27" s="278">
        <v>113.20283432969643</v>
      </c>
      <c r="D27" s="278">
        <v>132.5377482022528</v>
      </c>
      <c r="E27" s="178">
        <f t="shared" si="0"/>
        <v>113.20283432969643</v>
      </c>
      <c r="F27" s="205" t="str">
        <f t="shared" si="1"/>
        <v/>
      </c>
    </row>
    <row r="28" spans="1:7">
      <c r="A28">
        <v>25</v>
      </c>
      <c r="B28" s="46">
        <v>43916</v>
      </c>
      <c r="C28" s="278">
        <v>71.562210169694566</v>
      </c>
      <c r="D28" s="278">
        <v>132.5377482022528</v>
      </c>
      <c r="E28" s="178">
        <f t="shared" si="0"/>
        <v>71.562210169694566</v>
      </c>
      <c r="F28" s="205" t="str">
        <f t="shared" si="1"/>
        <v/>
      </c>
    </row>
    <row r="29" spans="1:7">
      <c r="A29">
        <v>26</v>
      </c>
      <c r="B29" s="46">
        <v>43917</v>
      </c>
      <c r="C29" s="278">
        <v>92.642420263694575</v>
      </c>
      <c r="D29" s="278">
        <v>132.5377482022528</v>
      </c>
      <c r="E29" s="178">
        <f t="shared" si="0"/>
        <v>92.642420263694575</v>
      </c>
      <c r="F29" s="205" t="str">
        <f t="shared" si="1"/>
        <v/>
      </c>
    </row>
    <row r="30" spans="1:7">
      <c r="A30">
        <v>27</v>
      </c>
      <c r="B30" s="46">
        <v>43918</v>
      </c>
      <c r="C30" s="278">
        <v>92.021637359692704</v>
      </c>
      <c r="D30" s="278">
        <v>132.5377482022528</v>
      </c>
      <c r="E30" s="178">
        <f t="shared" si="0"/>
        <v>92.021637359692704</v>
      </c>
      <c r="F30" s="205" t="str">
        <f t="shared" si="1"/>
        <v/>
      </c>
    </row>
    <row r="31" spans="1:7">
      <c r="A31">
        <v>28</v>
      </c>
      <c r="B31" s="46">
        <v>43919</v>
      </c>
      <c r="C31" s="278">
        <v>39.365558359696429</v>
      </c>
      <c r="D31" s="278">
        <v>132.5377482022528</v>
      </c>
      <c r="E31" s="178">
        <f t="shared" si="0"/>
        <v>39.365558359696429</v>
      </c>
      <c r="F31" s="205" t="str">
        <f t="shared" si="1"/>
        <v/>
      </c>
    </row>
    <row r="32" spans="1:7">
      <c r="A32">
        <v>29</v>
      </c>
      <c r="B32" s="46">
        <v>43920</v>
      </c>
      <c r="C32" s="278">
        <v>46.343677759694572</v>
      </c>
      <c r="D32" s="278">
        <v>132.5377482022528</v>
      </c>
      <c r="E32" s="178">
        <f t="shared" si="0"/>
        <v>46.343677759694572</v>
      </c>
      <c r="F32" s="205" t="str">
        <f t="shared" si="1"/>
        <v/>
      </c>
    </row>
    <row r="33" spans="1:7">
      <c r="A33">
        <v>30</v>
      </c>
      <c r="B33" s="46">
        <v>43921</v>
      </c>
      <c r="C33" s="278">
        <v>51.619227719692702</v>
      </c>
      <c r="D33" s="278">
        <v>132.5377482022528</v>
      </c>
      <c r="E33" s="178">
        <f t="shared" si="0"/>
        <v>51.619227719692702</v>
      </c>
      <c r="F33" s="205" t="str">
        <f t="shared" si="1"/>
        <v/>
      </c>
    </row>
    <row r="34" spans="1:7">
      <c r="A34">
        <v>31</v>
      </c>
      <c r="B34" s="46">
        <v>43922</v>
      </c>
      <c r="C34" s="278">
        <v>134.43591379593533</v>
      </c>
      <c r="D34" s="278">
        <v>129.30997561700028</v>
      </c>
      <c r="E34" s="178">
        <f t="shared" si="0"/>
        <v>129.30997561700028</v>
      </c>
      <c r="F34" s="205" t="str">
        <f t="shared" si="1"/>
        <v/>
      </c>
    </row>
    <row r="35" spans="1:7">
      <c r="A35">
        <v>32</v>
      </c>
      <c r="B35" s="46">
        <v>43923</v>
      </c>
      <c r="C35" s="278">
        <v>122.05735215993349</v>
      </c>
      <c r="D35" s="278">
        <v>129.30997561700028</v>
      </c>
      <c r="E35" s="178">
        <f t="shared" si="0"/>
        <v>122.05735215993349</v>
      </c>
      <c r="F35" s="205" t="str">
        <f t="shared" si="1"/>
        <v/>
      </c>
    </row>
    <row r="36" spans="1:7">
      <c r="A36">
        <v>33</v>
      </c>
      <c r="B36" s="46">
        <v>43924</v>
      </c>
      <c r="C36" s="278">
        <v>126.29484715593162</v>
      </c>
      <c r="D36" s="278">
        <v>129.30997561700028</v>
      </c>
      <c r="E36" s="178">
        <f t="shared" si="0"/>
        <v>126.29484715593162</v>
      </c>
      <c r="F36" s="205" t="str">
        <f t="shared" si="1"/>
        <v/>
      </c>
    </row>
    <row r="37" spans="1:7">
      <c r="A37">
        <v>34</v>
      </c>
      <c r="B37" s="46">
        <v>43925</v>
      </c>
      <c r="C37" s="278">
        <v>94.525219413935346</v>
      </c>
      <c r="D37" s="278">
        <v>129.30997561700028</v>
      </c>
      <c r="E37" s="178">
        <f t="shared" si="0"/>
        <v>94.525219413935346</v>
      </c>
      <c r="F37" s="205" t="str">
        <f t="shared" si="1"/>
        <v/>
      </c>
    </row>
    <row r="38" spans="1:7">
      <c r="A38">
        <v>35</v>
      </c>
      <c r="B38" s="46">
        <v>43926</v>
      </c>
      <c r="C38" s="278">
        <v>96.559776115933488</v>
      </c>
      <c r="D38" s="278">
        <v>129.30997561700028</v>
      </c>
      <c r="E38" s="178">
        <f t="shared" si="0"/>
        <v>96.559776115933488</v>
      </c>
      <c r="F38" s="205" t="str">
        <f t="shared" si="1"/>
        <v/>
      </c>
    </row>
    <row r="39" spans="1:7">
      <c r="A39">
        <v>36</v>
      </c>
      <c r="B39" s="46">
        <v>43927</v>
      </c>
      <c r="C39" s="278">
        <v>126.36110485393534</v>
      </c>
      <c r="D39" s="278">
        <v>129.30997561700028</v>
      </c>
      <c r="E39" s="178">
        <f t="shared" si="0"/>
        <v>126.36110485393534</v>
      </c>
      <c r="F39" s="205" t="str">
        <f t="shared" si="1"/>
        <v/>
      </c>
    </row>
    <row r="40" spans="1:7">
      <c r="A40">
        <v>37</v>
      </c>
      <c r="B40" s="46">
        <v>43928</v>
      </c>
      <c r="C40" s="278">
        <v>128.91667983592976</v>
      </c>
      <c r="D40" s="278">
        <v>129.30997561700028</v>
      </c>
      <c r="E40" s="178">
        <f t="shared" si="0"/>
        <v>128.91667983592976</v>
      </c>
      <c r="F40" s="205" t="str">
        <f t="shared" si="1"/>
        <v/>
      </c>
    </row>
    <row r="41" spans="1:7">
      <c r="A41">
        <v>38</v>
      </c>
      <c r="B41" s="46">
        <v>43929</v>
      </c>
      <c r="C41" s="278">
        <v>113.35165236710225</v>
      </c>
      <c r="D41" s="278">
        <v>129.30997561700028</v>
      </c>
      <c r="E41" s="178">
        <f t="shared" si="0"/>
        <v>113.35165236710225</v>
      </c>
      <c r="F41" s="205" t="str">
        <f t="shared" si="1"/>
        <v/>
      </c>
    </row>
    <row r="42" spans="1:7">
      <c r="A42">
        <v>39</v>
      </c>
      <c r="B42" s="46">
        <v>43930</v>
      </c>
      <c r="C42" s="278">
        <v>102.38113543509851</v>
      </c>
      <c r="D42" s="278">
        <v>129.30997561700028</v>
      </c>
      <c r="E42" s="178">
        <f t="shared" si="0"/>
        <v>102.38113543509851</v>
      </c>
      <c r="F42" s="205" t="str">
        <f t="shared" si="1"/>
        <v/>
      </c>
    </row>
    <row r="43" spans="1:7">
      <c r="A43">
        <v>40</v>
      </c>
      <c r="B43" s="46">
        <v>43931</v>
      </c>
      <c r="C43" s="278">
        <v>100.03533286510039</v>
      </c>
      <c r="D43" s="278">
        <v>129.30997561700028</v>
      </c>
      <c r="E43" s="178">
        <f t="shared" si="0"/>
        <v>100.03533286510039</v>
      </c>
      <c r="F43" s="205" t="str">
        <f t="shared" si="1"/>
        <v/>
      </c>
    </row>
    <row r="44" spans="1:7">
      <c r="A44">
        <v>41</v>
      </c>
      <c r="B44" s="46">
        <v>43932</v>
      </c>
      <c r="C44" s="278">
        <v>104.58458007910039</v>
      </c>
      <c r="D44" s="278">
        <v>129.30997561700028</v>
      </c>
      <c r="E44" s="178">
        <f t="shared" si="0"/>
        <v>104.58458007910039</v>
      </c>
      <c r="F44" s="205" t="str">
        <f t="shared" si="1"/>
        <v/>
      </c>
    </row>
    <row r="45" spans="1:7">
      <c r="A45">
        <v>42</v>
      </c>
      <c r="B45" s="46">
        <v>43933</v>
      </c>
      <c r="C45" s="278">
        <v>94.168038721100402</v>
      </c>
      <c r="D45" s="278">
        <v>129.30997561700028</v>
      </c>
      <c r="E45" s="178">
        <f t="shared" si="0"/>
        <v>94.168038721100402</v>
      </c>
      <c r="F45" s="205" t="str">
        <f t="shared" si="1"/>
        <v/>
      </c>
    </row>
    <row r="46" spans="1:7">
      <c r="A46">
        <v>43</v>
      </c>
      <c r="B46" s="46">
        <v>43934</v>
      </c>
      <c r="C46" s="278">
        <v>102.60172864509853</v>
      </c>
      <c r="D46" s="278">
        <v>129.30997561700028</v>
      </c>
      <c r="E46" s="178">
        <f t="shared" si="0"/>
        <v>102.60172864509853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43935</v>
      </c>
      <c r="C47" s="278">
        <v>114.42973903509852</v>
      </c>
      <c r="D47" s="278">
        <v>129.30997561700028</v>
      </c>
      <c r="E47" s="178">
        <f t="shared" si="0"/>
        <v>114.42973903509852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43936</v>
      </c>
      <c r="C48" s="278">
        <v>158.32198736191989</v>
      </c>
      <c r="D48" s="278">
        <v>129.30997561700028</v>
      </c>
      <c r="E48" s="178">
        <f t="shared" si="0"/>
        <v>129.30997561700028</v>
      </c>
      <c r="F48" s="205" t="str">
        <f t="shared" si="1"/>
        <v>A</v>
      </c>
      <c r="G48" s="206">
        <f>IF(DAY(B48)=15,D48,"")</f>
        <v>129.30997561700028</v>
      </c>
    </row>
    <row r="49" spans="1:6">
      <c r="A49">
        <v>46</v>
      </c>
      <c r="B49" s="46">
        <v>43937</v>
      </c>
      <c r="C49" s="278">
        <v>162.43276678391243</v>
      </c>
      <c r="D49" s="278">
        <v>129.30997561700028</v>
      </c>
      <c r="E49" s="178">
        <f t="shared" si="0"/>
        <v>129.30997561700028</v>
      </c>
      <c r="F49" s="205" t="str">
        <f t="shared" si="1"/>
        <v/>
      </c>
    </row>
    <row r="50" spans="1:6">
      <c r="A50">
        <v>47</v>
      </c>
      <c r="B50" s="46">
        <v>43938</v>
      </c>
      <c r="C50" s="278">
        <v>181.26775802191429</v>
      </c>
      <c r="D50" s="278">
        <v>129.30997561700028</v>
      </c>
      <c r="E50" s="178">
        <f t="shared" si="0"/>
        <v>129.30997561700028</v>
      </c>
      <c r="F50" s="205" t="str">
        <f t="shared" si="1"/>
        <v/>
      </c>
    </row>
    <row r="51" spans="1:6">
      <c r="A51">
        <v>48</v>
      </c>
      <c r="B51" s="46">
        <v>43939</v>
      </c>
      <c r="C51" s="278">
        <v>189.88115476991427</v>
      </c>
      <c r="D51" s="278">
        <v>129.30997561700028</v>
      </c>
      <c r="E51" s="178">
        <f t="shared" si="0"/>
        <v>129.30997561700028</v>
      </c>
      <c r="F51" s="205" t="str">
        <f t="shared" si="1"/>
        <v/>
      </c>
    </row>
    <row r="52" spans="1:6">
      <c r="A52">
        <v>49</v>
      </c>
      <c r="B52" s="46">
        <v>43940</v>
      </c>
      <c r="C52" s="278">
        <v>186.66600200191618</v>
      </c>
      <c r="D52" s="278">
        <v>129.30997561700028</v>
      </c>
      <c r="E52" s="178">
        <f t="shared" si="0"/>
        <v>129.30997561700028</v>
      </c>
      <c r="F52" s="205" t="str">
        <f t="shared" si="1"/>
        <v/>
      </c>
    </row>
    <row r="53" spans="1:6">
      <c r="A53">
        <v>50</v>
      </c>
      <c r="B53" s="46">
        <v>43941</v>
      </c>
      <c r="C53" s="278">
        <v>187.65970934591431</v>
      </c>
      <c r="D53" s="278">
        <v>129.30997561700028</v>
      </c>
      <c r="E53" s="178">
        <f t="shared" si="0"/>
        <v>129.30997561700028</v>
      </c>
      <c r="F53" s="205" t="str">
        <f t="shared" si="1"/>
        <v/>
      </c>
    </row>
    <row r="54" spans="1:6">
      <c r="A54">
        <v>51</v>
      </c>
      <c r="B54" s="46">
        <v>43942</v>
      </c>
      <c r="C54" s="278">
        <v>201.55266688591428</v>
      </c>
      <c r="D54" s="278">
        <v>129.30997561700028</v>
      </c>
      <c r="E54" s="178">
        <f t="shared" si="0"/>
        <v>129.30997561700028</v>
      </c>
      <c r="F54" s="205" t="str">
        <f t="shared" si="1"/>
        <v/>
      </c>
    </row>
    <row r="55" spans="1:6">
      <c r="A55">
        <v>52</v>
      </c>
      <c r="B55" s="46">
        <v>43943</v>
      </c>
      <c r="C55" s="278">
        <v>163.19481821840066</v>
      </c>
      <c r="D55" s="278">
        <v>129.30997561700028</v>
      </c>
      <c r="E55" s="178">
        <f t="shared" si="0"/>
        <v>129.30997561700028</v>
      </c>
      <c r="F55" s="205" t="str">
        <f t="shared" si="1"/>
        <v/>
      </c>
    </row>
    <row r="56" spans="1:6">
      <c r="A56">
        <v>53</v>
      </c>
      <c r="B56" s="46">
        <v>43944</v>
      </c>
      <c r="C56" s="278">
        <v>191.04865904440436</v>
      </c>
      <c r="D56" s="278">
        <v>129.30997561700028</v>
      </c>
      <c r="E56" s="178">
        <f t="shared" si="0"/>
        <v>129.30997561700028</v>
      </c>
      <c r="F56" s="205" t="str">
        <f t="shared" si="1"/>
        <v/>
      </c>
    </row>
    <row r="57" spans="1:6">
      <c r="A57">
        <v>54</v>
      </c>
      <c r="B57" s="46">
        <v>43945</v>
      </c>
      <c r="C57" s="278">
        <v>187.51107319040253</v>
      </c>
      <c r="D57" s="278">
        <v>129.30997561700028</v>
      </c>
      <c r="E57" s="178">
        <f t="shared" si="0"/>
        <v>129.30997561700028</v>
      </c>
      <c r="F57" s="205" t="str">
        <f t="shared" si="1"/>
        <v/>
      </c>
    </row>
    <row r="58" spans="1:6">
      <c r="A58">
        <v>55</v>
      </c>
      <c r="B58" s="46">
        <v>43946</v>
      </c>
      <c r="C58" s="278">
        <v>176.56257970840252</v>
      </c>
      <c r="D58" s="278">
        <v>129.30997561700028</v>
      </c>
      <c r="E58" s="178">
        <f t="shared" si="0"/>
        <v>129.30997561700028</v>
      </c>
      <c r="F58" s="205" t="str">
        <f t="shared" si="1"/>
        <v/>
      </c>
    </row>
    <row r="59" spans="1:6">
      <c r="A59">
        <v>56</v>
      </c>
      <c r="B59" s="46">
        <v>43947</v>
      </c>
      <c r="C59" s="278">
        <v>173.57737531640254</v>
      </c>
      <c r="D59" s="278">
        <v>129.30997561700028</v>
      </c>
      <c r="E59" s="178">
        <f t="shared" si="0"/>
        <v>129.30997561700028</v>
      </c>
      <c r="F59" s="205" t="str">
        <f t="shared" si="1"/>
        <v/>
      </c>
    </row>
    <row r="60" spans="1:6">
      <c r="A60">
        <v>57</v>
      </c>
      <c r="B60" s="46">
        <v>43948</v>
      </c>
      <c r="C60" s="278">
        <v>187.62475435040437</v>
      </c>
      <c r="D60" s="278">
        <v>129.30997561700028</v>
      </c>
      <c r="E60" s="178">
        <f t="shared" si="0"/>
        <v>129.30997561700028</v>
      </c>
      <c r="F60" s="205" t="str">
        <f t="shared" si="1"/>
        <v/>
      </c>
    </row>
    <row r="61" spans="1:6">
      <c r="A61">
        <v>58</v>
      </c>
      <c r="B61" s="46">
        <v>43949</v>
      </c>
      <c r="C61" s="278">
        <v>175.39427942040251</v>
      </c>
      <c r="D61" s="278">
        <v>129.30997561700028</v>
      </c>
      <c r="E61" s="178">
        <f t="shared" si="0"/>
        <v>129.30997561700028</v>
      </c>
      <c r="F61" s="205" t="str">
        <f t="shared" si="1"/>
        <v/>
      </c>
    </row>
    <row r="62" spans="1:6">
      <c r="A62">
        <v>59</v>
      </c>
      <c r="B62" s="46">
        <v>43950</v>
      </c>
      <c r="C62" s="278">
        <v>179.70485772770667</v>
      </c>
      <c r="D62" s="278">
        <v>129.30997561700028</v>
      </c>
      <c r="E62" s="178">
        <f t="shared" si="0"/>
        <v>129.30997561700028</v>
      </c>
      <c r="F62" s="205" t="str">
        <f t="shared" si="1"/>
        <v/>
      </c>
    </row>
    <row r="63" spans="1:6">
      <c r="A63">
        <v>60</v>
      </c>
      <c r="B63" s="46">
        <v>43951</v>
      </c>
      <c r="C63" s="278">
        <v>159.48513681571038</v>
      </c>
      <c r="D63" s="278">
        <v>129.30997561700028</v>
      </c>
      <c r="E63" s="178">
        <f t="shared" si="0"/>
        <v>129.30997561700028</v>
      </c>
      <c r="F63" s="205" t="str">
        <f t="shared" si="1"/>
        <v/>
      </c>
    </row>
    <row r="64" spans="1:6">
      <c r="A64">
        <v>61</v>
      </c>
      <c r="B64" s="46">
        <v>43952</v>
      </c>
      <c r="C64" s="278">
        <v>141.94816999370849</v>
      </c>
      <c r="D64" s="278">
        <v>104.0249711788601</v>
      </c>
      <c r="E64" s="178">
        <f t="shared" si="0"/>
        <v>104.0249711788601</v>
      </c>
      <c r="F64" s="205" t="str">
        <f t="shared" si="1"/>
        <v/>
      </c>
    </row>
    <row r="65" spans="1:7">
      <c r="A65">
        <v>62</v>
      </c>
      <c r="B65" s="46">
        <v>43953</v>
      </c>
      <c r="C65" s="278">
        <v>162.46535110770481</v>
      </c>
      <c r="D65" s="278">
        <v>104.0249711788601</v>
      </c>
      <c r="E65" s="178">
        <f t="shared" si="0"/>
        <v>104.0249711788601</v>
      </c>
      <c r="F65" s="205" t="str">
        <f t="shared" si="1"/>
        <v/>
      </c>
    </row>
    <row r="66" spans="1:7">
      <c r="A66">
        <v>63</v>
      </c>
      <c r="B66" s="46">
        <v>43954</v>
      </c>
      <c r="C66" s="278">
        <v>156.23545411371038</v>
      </c>
      <c r="D66" s="278">
        <v>104.0249711788601</v>
      </c>
      <c r="E66" s="178">
        <f t="shared" si="0"/>
        <v>104.0249711788601</v>
      </c>
      <c r="F66" s="205" t="str">
        <f t="shared" si="1"/>
        <v/>
      </c>
    </row>
    <row r="67" spans="1:7">
      <c r="A67">
        <v>64</v>
      </c>
      <c r="B67" s="46">
        <v>43955</v>
      </c>
      <c r="C67" s="278">
        <v>150.44913839170664</v>
      </c>
      <c r="D67" s="278">
        <v>104.0249711788601</v>
      </c>
      <c r="E67" s="178">
        <f t="shared" si="0"/>
        <v>104.0249711788601</v>
      </c>
      <c r="F67" s="205" t="str">
        <f t="shared" si="1"/>
        <v/>
      </c>
    </row>
    <row r="68" spans="1:7">
      <c r="A68">
        <v>65</v>
      </c>
      <c r="B68" s="46">
        <v>43956</v>
      </c>
      <c r="C68" s="278">
        <v>195.06156033570662</v>
      </c>
      <c r="D68" s="278">
        <v>104.0249711788601</v>
      </c>
      <c r="E68" s="178">
        <f t="shared" ref="E68:E131" si="2">IF(C68&lt;D68,C68,D68)</f>
        <v>104.0249711788601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43957</v>
      </c>
      <c r="C69" s="278">
        <v>136.13466181453498</v>
      </c>
      <c r="D69" s="278">
        <v>104.0249711788601</v>
      </c>
      <c r="E69" s="178">
        <f t="shared" si="2"/>
        <v>104.0249711788601</v>
      </c>
      <c r="F69" s="205" t="str">
        <f t="shared" si="3"/>
        <v/>
      </c>
    </row>
    <row r="70" spans="1:7">
      <c r="A70">
        <v>67</v>
      </c>
      <c r="B70" s="46">
        <v>43958</v>
      </c>
      <c r="C70" s="278">
        <v>121.66533091053311</v>
      </c>
      <c r="D70" s="278">
        <v>104.0249711788601</v>
      </c>
      <c r="E70" s="178">
        <f t="shared" si="2"/>
        <v>104.0249711788601</v>
      </c>
      <c r="F70" s="205" t="str">
        <f t="shared" si="3"/>
        <v/>
      </c>
    </row>
    <row r="71" spans="1:7">
      <c r="A71">
        <v>68</v>
      </c>
      <c r="B71" s="46">
        <v>43959</v>
      </c>
      <c r="C71" s="278">
        <v>112.50639819453124</v>
      </c>
      <c r="D71" s="278">
        <v>104.0249711788601</v>
      </c>
      <c r="E71" s="178">
        <f t="shared" si="2"/>
        <v>104.0249711788601</v>
      </c>
      <c r="F71" s="205" t="str">
        <f t="shared" si="3"/>
        <v/>
      </c>
    </row>
    <row r="72" spans="1:7">
      <c r="A72">
        <v>69</v>
      </c>
      <c r="B72" s="46">
        <v>43960</v>
      </c>
      <c r="C72" s="278">
        <v>99.365654848533111</v>
      </c>
      <c r="D72" s="278">
        <v>104.0249711788601</v>
      </c>
      <c r="E72" s="178">
        <f t="shared" si="2"/>
        <v>99.365654848533111</v>
      </c>
      <c r="F72" s="205" t="str">
        <f t="shared" si="3"/>
        <v/>
      </c>
    </row>
    <row r="73" spans="1:7">
      <c r="A73">
        <v>70</v>
      </c>
      <c r="B73" s="46">
        <v>43961</v>
      </c>
      <c r="C73" s="278">
        <v>88.677191668533112</v>
      </c>
      <c r="D73" s="278">
        <v>104.0249711788601</v>
      </c>
      <c r="E73" s="178">
        <f t="shared" si="2"/>
        <v>88.677191668533112</v>
      </c>
      <c r="F73" s="205" t="str">
        <f t="shared" si="3"/>
        <v/>
      </c>
    </row>
    <row r="74" spans="1:7">
      <c r="A74">
        <v>71</v>
      </c>
      <c r="B74" s="46">
        <v>43962</v>
      </c>
      <c r="C74" s="278">
        <v>98.195352774531244</v>
      </c>
      <c r="D74" s="278">
        <v>104.0249711788601</v>
      </c>
      <c r="E74" s="178">
        <f t="shared" si="2"/>
        <v>98.195352774531244</v>
      </c>
      <c r="F74" s="205" t="str">
        <f t="shared" si="3"/>
        <v/>
      </c>
    </row>
    <row r="75" spans="1:7">
      <c r="A75">
        <v>72</v>
      </c>
      <c r="B75" s="46">
        <v>43963</v>
      </c>
      <c r="C75" s="278">
        <v>143.85513723853498</v>
      </c>
      <c r="D75" s="278">
        <v>104.0249711788601</v>
      </c>
      <c r="E75" s="178">
        <f t="shared" si="2"/>
        <v>104.0249711788601</v>
      </c>
      <c r="F75" s="205" t="str">
        <f t="shared" si="3"/>
        <v/>
      </c>
    </row>
    <row r="76" spans="1:7">
      <c r="A76">
        <v>73</v>
      </c>
      <c r="B76" s="46">
        <v>43964</v>
      </c>
      <c r="C76" s="278">
        <v>150.47310586795314</v>
      </c>
      <c r="D76" s="278">
        <v>104.0249711788601</v>
      </c>
      <c r="E76" s="178">
        <f t="shared" si="2"/>
        <v>104.0249711788601</v>
      </c>
      <c r="F76" s="205" t="str">
        <f t="shared" si="3"/>
        <v/>
      </c>
    </row>
    <row r="77" spans="1:7">
      <c r="A77">
        <v>74</v>
      </c>
      <c r="B77" s="46">
        <v>43965</v>
      </c>
      <c r="C77" s="278">
        <v>121.34618743595499</v>
      </c>
      <c r="D77" s="278">
        <v>104.0249711788601</v>
      </c>
      <c r="E77" s="178">
        <f t="shared" si="2"/>
        <v>104.0249711788601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43966</v>
      </c>
      <c r="C78" s="278">
        <v>119.96253918595498</v>
      </c>
      <c r="D78" s="278">
        <v>104.0249711788601</v>
      </c>
      <c r="E78" s="178">
        <f t="shared" si="2"/>
        <v>104.0249711788601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M</v>
      </c>
      <c r="G78" s="206">
        <f>IF(DAY(B78)=15,D78,"")</f>
        <v>104.0249711788601</v>
      </c>
    </row>
    <row r="79" spans="1:7">
      <c r="A79">
        <v>76</v>
      </c>
      <c r="B79" s="46">
        <v>43967</v>
      </c>
      <c r="C79" s="278">
        <v>107.1906331039587</v>
      </c>
      <c r="D79" s="278">
        <v>104.0249711788601</v>
      </c>
      <c r="E79" s="178">
        <f t="shared" si="2"/>
        <v>104.0249711788601</v>
      </c>
      <c r="F79" s="205" t="str">
        <f t="shared" si="3"/>
        <v/>
      </c>
    </row>
    <row r="80" spans="1:7">
      <c r="A80">
        <v>77</v>
      </c>
      <c r="B80" s="46">
        <v>43968</v>
      </c>
      <c r="C80" s="278">
        <v>98.171626367951262</v>
      </c>
      <c r="D80" s="278">
        <v>104.0249711788601</v>
      </c>
      <c r="E80" s="178">
        <f t="shared" si="2"/>
        <v>98.171626367951262</v>
      </c>
      <c r="F80" s="205" t="str">
        <f t="shared" si="3"/>
        <v/>
      </c>
    </row>
    <row r="81" spans="1:6">
      <c r="A81">
        <v>78</v>
      </c>
      <c r="B81" s="46">
        <v>43969</v>
      </c>
      <c r="C81" s="278">
        <v>107.03113906795684</v>
      </c>
      <c r="D81" s="278">
        <v>104.0249711788601</v>
      </c>
      <c r="E81" s="178">
        <f t="shared" si="2"/>
        <v>104.0249711788601</v>
      </c>
      <c r="F81" s="205" t="str">
        <f t="shared" si="3"/>
        <v/>
      </c>
    </row>
    <row r="82" spans="1:6">
      <c r="A82">
        <v>79</v>
      </c>
      <c r="B82" s="46">
        <v>43970</v>
      </c>
      <c r="C82" s="278">
        <v>96.256102315954976</v>
      </c>
      <c r="D82" s="278">
        <v>104.0249711788601</v>
      </c>
      <c r="E82" s="178">
        <f t="shared" si="2"/>
        <v>96.256102315954976</v>
      </c>
      <c r="F82" s="205" t="str">
        <f t="shared" si="3"/>
        <v/>
      </c>
    </row>
    <row r="83" spans="1:6">
      <c r="A83">
        <v>80</v>
      </c>
      <c r="B83" s="46">
        <v>43971</v>
      </c>
      <c r="C83" s="278">
        <v>88.721294792280588</v>
      </c>
      <c r="D83" s="278">
        <v>104.0249711788601</v>
      </c>
      <c r="E83" s="178">
        <f t="shared" si="2"/>
        <v>88.721294792280588</v>
      </c>
      <c r="F83" s="205" t="str">
        <f t="shared" si="3"/>
        <v/>
      </c>
    </row>
    <row r="84" spans="1:6">
      <c r="A84">
        <v>81</v>
      </c>
      <c r="B84" s="46">
        <v>43972</v>
      </c>
      <c r="C84" s="278">
        <v>99.719565528282459</v>
      </c>
      <c r="D84" s="278">
        <v>104.0249711788601</v>
      </c>
      <c r="E84" s="178">
        <f t="shared" si="2"/>
        <v>99.719565528282459</v>
      </c>
      <c r="F84" s="205" t="str">
        <f t="shared" si="3"/>
        <v/>
      </c>
    </row>
    <row r="85" spans="1:6">
      <c r="A85">
        <v>82</v>
      </c>
      <c r="B85" s="46">
        <v>43973</v>
      </c>
      <c r="C85" s="278">
        <v>111.01355162428432</v>
      </c>
      <c r="D85" s="278">
        <v>104.0249711788601</v>
      </c>
      <c r="E85" s="178">
        <f t="shared" si="2"/>
        <v>104.0249711788601</v>
      </c>
      <c r="F85" s="205" t="str">
        <f t="shared" si="3"/>
        <v/>
      </c>
    </row>
    <row r="86" spans="1:6">
      <c r="A86">
        <v>83</v>
      </c>
      <c r="B86" s="46">
        <v>43974</v>
      </c>
      <c r="C86" s="278">
        <v>75.858285652276876</v>
      </c>
      <c r="D86" s="278">
        <v>104.0249711788601</v>
      </c>
      <c r="E86" s="178">
        <f t="shared" si="2"/>
        <v>75.858285652276876</v>
      </c>
      <c r="F86" s="205" t="str">
        <f t="shared" si="3"/>
        <v/>
      </c>
    </row>
    <row r="87" spans="1:6">
      <c r="A87">
        <v>84</v>
      </c>
      <c r="B87" s="46">
        <v>43975</v>
      </c>
      <c r="C87" s="278">
        <v>73.456912940284326</v>
      </c>
      <c r="D87" s="278">
        <v>104.0249711788601</v>
      </c>
      <c r="E87" s="178">
        <f t="shared" si="2"/>
        <v>73.456912940284326</v>
      </c>
      <c r="F87" s="205" t="str">
        <f t="shared" si="3"/>
        <v/>
      </c>
    </row>
    <row r="88" spans="1:6">
      <c r="A88">
        <v>85</v>
      </c>
      <c r="B88" s="46">
        <v>43976</v>
      </c>
      <c r="C88" s="278">
        <v>79.662121048282458</v>
      </c>
      <c r="D88" s="278">
        <v>104.0249711788601</v>
      </c>
      <c r="E88" s="178">
        <f t="shared" si="2"/>
        <v>79.662121048282458</v>
      </c>
      <c r="F88" s="205" t="str">
        <f t="shared" si="3"/>
        <v/>
      </c>
    </row>
    <row r="89" spans="1:6">
      <c r="A89">
        <v>86</v>
      </c>
      <c r="B89" s="46">
        <v>43977</v>
      </c>
      <c r="C89" s="278">
        <v>71.427584928278719</v>
      </c>
      <c r="D89" s="278">
        <v>104.0249711788601</v>
      </c>
      <c r="E89" s="178">
        <f t="shared" si="2"/>
        <v>71.427584928278719</v>
      </c>
      <c r="F89" s="205" t="str">
        <f t="shared" si="3"/>
        <v/>
      </c>
    </row>
    <row r="90" spans="1:6">
      <c r="A90">
        <v>87</v>
      </c>
      <c r="B90" s="46">
        <v>43978</v>
      </c>
      <c r="C90" s="278">
        <v>56.859114135005527</v>
      </c>
      <c r="D90" s="278">
        <v>104.0249711788601</v>
      </c>
      <c r="E90" s="178">
        <f t="shared" si="2"/>
        <v>56.859114135005527</v>
      </c>
      <c r="F90" s="205" t="str">
        <f t="shared" si="3"/>
        <v/>
      </c>
    </row>
    <row r="91" spans="1:6">
      <c r="A91">
        <v>88</v>
      </c>
      <c r="B91" s="46">
        <v>43979</v>
      </c>
      <c r="C91" s="278">
        <v>68.147483055005523</v>
      </c>
      <c r="D91" s="278">
        <v>104.0249711788601</v>
      </c>
      <c r="E91" s="178">
        <f t="shared" si="2"/>
        <v>68.147483055005523</v>
      </c>
      <c r="F91" s="205" t="str">
        <f t="shared" si="3"/>
        <v/>
      </c>
    </row>
    <row r="92" spans="1:6">
      <c r="A92">
        <v>89</v>
      </c>
      <c r="B92" s="46">
        <v>43980</v>
      </c>
      <c r="C92" s="278">
        <v>87.473910175001805</v>
      </c>
      <c r="D92" s="278">
        <v>104.0249711788601</v>
      </c>
      <c r="E92" s="178">
        <f t="shared" si="2"/>
        <v>87.473910175001805</v>
      </c>
      <c r="F92" s="205" t="str">
        <f t="shared" si="3"/>
        <v/>
      </c>
    </row>
    <row r="93" spans="1:6">
      <c r="A93">
        <v>90</v>
      </c>
      <c r="B93" s="46">
        <v>43981</v>
      </c>
      <c r="C93" s="278">
        <v>66.001470555003664</v>
      </c>
      <c r="D93" s="278">
        <v>104.0249711788601</v>
      </c>
      <c r="E93" s="178">
        <f t="shared" si="2"/>
        <v>66.001470555003664</v>
      </c>
      <c r="F93" s="205" t="str">
        <f t="shared" si="3"/>
        <v/>
      </c>
    </row>
    <row r="94" spans="1:6">
      <c r="A94">
        <v>91</v>
      </c>
      <c r="B94" s="46">
        <v>43982</v>
      </c>
      <c r="C94" s="278">
        <v>60.018647887001791</v>
      </c>
      <c r="D94" s="278">
        <v>104.0249711788601</v>
      </c>
      <c r="E94" s="178">
        <f t="shared" si="2"/>
        <v>60.018647887001791</v>
      </c>
      <c r="F94" s="205" t="str">
        <f t="shared" si="3"/>
        <v/>
      </c>
    </row>
    <row r="95" spans="1:6">
      <c r="A95">
        <v>92</v>
      </c>
      <c r="B95" s="46">
        <v>43983</v>
      </c>
      <c r="C95" s="278">
        <v>92.392634975007383</v>
      </c>
      <c r="D95" s="278">
        <v>64.512028542813908</v>
      </c>
      <c r="E95" s="178">
        <f t="shared" si="2"/>
        <v>64.512028542813908</v>
      </c>
      <c r="F95" s="205" t="str">
        <f t="shared" si="3"/>
        <v/>
      </c>
    </row>
    <row r="96" spans="1:6">
      <c r="A96">
        <v>93</v>
      </c>
      <c r="B96" s="46">
        <v>43984</v>
      </c>
      <c r="C96" s="278">
        <v>98.263208839005515</v>
      </c>
      <c r="D96" s="278">
        <v>64.512028542813908</v>
      </c>
      <c r="E96" s="178">
        <f t="shared" si="2"/>
        <v>64.512028542813908</v>
      </c>
      <c r="F96" s="205" t="str">
        <f t="shared" si="3"/>
        <v/>
      </c>
    </row>
    <row r="97" spans="1:7">
      <c r="A97">
        <v>94</v>
      </c>
      <c r="B97" s="46">
        <v>43985</v>
      </c>
      <c r="C97" s="278">
        <v>61.908029875254741</v>
      </c>
      <c r="D97" s="278">
        <v>64.512028542813908</v>
      </c>
      <c r="E97" s="178">
        <f t="shared" si="2"/>
        <v>61.908029875254741</v>
      </c>
      <c r="F97" s="205" t="str">
        <f t="shared" si="3"/>
        <v/>
      </c>
    </row>
    <row r="98" spans="1:7">
      <c r="A98">
        <v>95</v>
      </c>
      <c r="B98" s="46">
        <v>43986</v>
      </c>
      <c r="C98" s="278">
        <v>55.476286055258463</v>
      </c>
      <c r="D98" s="278">
        <v>64.512028542813908</v>
      </c>
      <c r="E98" s="178">
        <f t="shared" si="2"/>
        <v>55.476286055258463</v>
      </c>
      <c r="F98" s="205" t="str">
        <f t="shared" si="3"/>
        <v/>
      </c>
    </row>
    <row r="99" spans="1:7">
      <c r="A99">
        <v>96</v>
      </c>
      <c r="B99" s="46">
        <v>43987</v>
      </c>
      <c r="C99" s="278">
        <v>55.858537679258475</v>
      </c>
      <c r="D99" s="278">
        <v>64.512028542813908</v>
      </c>
      <c r="E99" s="178">
        <f t="shared" si="2"/>
        <v>55.858537679258475</v>
      </c>
      <c r="F99" s="205" t="str">
        <f t="shared" si="3"/>
        <v/>
      </c>
    </row>
    <row r="100" spans="1:7">
      <c r="A100">
        <v>97</v>
      </c>
      <c r="B100" s="46">
        <v>43988</v>
      </c>
      <c r="C100" s="278">
        <v>38.13335816725661</v>
      </c>
      <c r="D100" s="278">
        <v>64.512028542813908</v>
      </c>
      <c r="E100" s="178">
        <f t="shared" si="2"/>
        <v>38.13335816725661</v>
      </c>
      <c r="F100" s="205" t="str">
        <f t="shared" si="3"/>
        <v/>
      </c>
    </row>
    <row r="101" spans="1:7">
      <c r="A101">
        <v>98</v>
      </c>
      <c r="B101" s="46">
        <v>43989</v>
      </c>
      <c r="C101" s="278">
        <v>32.866079795254741</v>
      </c>
      <c r="D101" s="278">
        <v>64.512028542813908</v>
      </c>
      <c r="E101" s="178">
        <f t="shared" si="2"/>
        <v>32.866079795254741</v>
      </c>
      <c r="F101" s="205" t="str">
        <f t="shared" si="3"/>
        <v/>
      </c>
    </row>
    <row r="102" spans="1:7">
      <c r="A102">
        <v>99</v>
      </c>
      <c r="B102" s="46">
        <v>43990</v>
      </c>
      <c r="C102" s="278">
        <v>34.729077193256607</v>
      </c>
      <c r="D102" s="278">
        <v>64.512028542813908</v>
      </c>
      <c r="E102" s="178">
        <f t="shared" si="2"/>
        <v>34.729077193256607</v>
      </c>
      <c r="F102" s="205" t="str">
        <f t="shared" si="3"/>
        <v/>
      </c>
    </row>
    <row r="103" spans="1:7">
      <c r="A103">
        <v>100</v>
      </c>
      <c r="B103" s="46">
        <v>43991</v>
      </c>
      <c r="C103" s="278">
        <v>44.666383163258459</v>
      </c>
      <c r="D103" s="278">
        <v>64.512028542813908</v>
      </c>
      <c r="E103" s="178">
        <f t="shared" si="2"/>
        <v>44.666383163258459</v>
      </c>
      <c r="F103" s="205" t="str">
        <f t="shared" si="3"/>
        <v/>
      </c>
    </row>
    <row r="104" spans="1:7">
      <c r="A104">
        <v>101</v>
      </c>
      <c r="B104" s="46">
        <v>43992</v>
      </c>
      <c r="C104" s="278">
        <v>71.327518093906775</v>
      </c>
      <c r="D104" s="278">
        <v>64.512028542813908</v>
      </c>
      <c r="E104" s="178">
        <f t="shared" si="2"/>
        <v>64.512028542813908</v>
      </c>
      <c r="F104" s="205" t="str">
        <f t="shared" si="3"/>
        <v/>
      </c>
    </row>
    <row r="105" spans="1:7">
      <c r="A105">
        <v>102</v>
      </c>
      <c r="B105" s="46">
        <v>43993</v>
      </c>
      <c r="C105" s="278">
        <v>55.400414491908649</v>
      </c>
      <c r="D105" s="278">
        <v>64.512028542813908</v>
      </c>
      <c r="E105" s="178">
        <f t="shared" si="2"/>
        <v>55.400414491908649</v>
      </c>
      <c r="F105" s="205" t="str">
        <f t="shared" si="3"/>
        <v/>
      </c>
    </row>
    <row r="106" spans="1:7">
      <c r="A106">
        <v>103</v>
      </c>
      <c r="B106" s="46">
        <v>43994</v>
      </c>
      <c r="C106" s="278">
        <v>61.931866781908639</v>
      </c>
      <c r="D106" s="278">
        <v>64.512028542813908</v>
      </c>
      <c r="E106" s="178">
        <f t="shared" si="2"/>
        <v>61.931866781908639</v>
      </c>
      <c r="F106" s="205" t="str">
        <f t="shared" si="3"/>
        <v/>
      </c>
    </row>
    <row r="107" spans="1:7">
      <c r="A107">
        <v>104</v>
      </c>
      <c r="B107" s="46">
        <v>43995</v>
      </c>
      <c r="C107" s="278">
        <v>56.841922815908639</v>
      </c>
      <c r="D107" s="278">
        <v>64.512028542813908</v>
      </c>
      <c r="E107" s="178">
        <f t="shared" si="2"/>
        <v>56.841922815908639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43996</v>
      </c>
      <c r="C108" s="278">
        <v>53.123395763908647</v>
      </c>
      <c r="D108" s="278">
        <v>64.512028542813908</v>
      </c>
      <c r="E108" s="178">
        <f t="shared" si="2"/>
        <v>53.123395763908647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43997</v>
      </c>
      <c r="C109" s="278">
        <v>65.94884288390864</v>
      </c>
      <c r="D109" s="278">
        <v>64.512028542813908</v>
      </c>
      <c r="E109" s="178">
        <f t="shared" si="2"/>
        <v>64.512028542813908</v>
      </c>
      <c r="F109" s="205" t="str">
        <f t="shared" si="3"/>
        <v>J</v>
      </c>
      <c r="G109" s="206">
        <f>IF(DAY(B109)=15,D109,"")</f>
        <v>64.512028542813908</v>
      </c>
    </row>
    <row r="110" spans="1:7">
      <c r="A110">
        <v>107</v>
      </c>
      <c r="B110" s="46">
        <v>43998</v>
      </c>
      <c r="C110" s="278">
        <v>68.067702799908645</v>
      </c>
      <c r="D110" s="278">
        <v>64.512028542813908</v>
      </c>
      <c r="E110" s="178">
        <f t="shared" si="2"/>
        <v>64.512028542813908</v>
      </c>
      <c r="F110" s="205" t="str">
        <f t="shared" si="3"/>
        <v/>
      </c>
    </row>
    <row r="111" spans="1:7">
      <c r="A111">
        <v>108</v>
      </c>
      <c r="B111" s="46">
        <v>43999</v>
      </c>
      <c r="C111" s="278">
        <v>57.910814474405051</v>
      </c>
      <c r="D111" s="278">
        <v>64.512028542813908</v>
      </c>
      <c r="E111" s="178">
        <f t="shared" si="2"/>
        <v>57.910814474405051</v>
      </c>
      <c r="F111" s="205" t="str">
        <f t="shared" si="3"/>
        <v/>
      </c>
    </row>
    <row r="112" spans="1:7">
      <c r="A112">
        <v>109</v>
      </c>
      <c r="B112" s="46">
        <v>44000</v>
      </c>
      <c r="C112" s="278">
        <v>51.144148274410632</v>
      </c>
      <c r="D112" s="278">
        <v>64.512028542813908</v>
      </c>
      <c r="E112" s="178">
        <f t="shared" si="2"/>
        <v>51.144148274410632</v>
      </c>
      <c r="F112" s="205" t="str">
        <f t="shared" si="3"/>
        <v/>
      </c>
    </row>
    <row r="113" spans="1:6">
      <c r="A113">
        <v>110</v>
      </c>
      <c r="B113" s="46">
        <v>44001</v>
      </c>
      <c r="C113" s="278">
        <v>48.946294670403176</v>
      </c>
      <c r="D113" s="278">
        <v>64.512028542813908</v>
      </c>
      <c r="E113" s="178">
        <f t="shared" si="2"/>
        <v>48.946294670403176</v>
      </c>
      <c r="F113" s="205" t="str">
        <f t="shared" si="3"/>
        <v/>
      </c>
    </row>
    <row r="114" spans="1:6">
      <c r="A114">
        <v>111</v>
      </c>
      <c r="B114" s="46">
        <v>44002</v>
      </c>
      <c r="C114" s="278">
        <v>32.108128590408768</v>
      </c>
      <c r="D114" s="278">
        <v>64.512028542813908</v>
      </c>
      <c r="E114" s="178">
        <f t="shared" si="2"/>
        <v>32.108128590408768</v>
      </c>
      <c r="F114" s="205" t="str">
        <f t="shared" si="3"/>
        <v/>
      </c>
    </row>
    <row r="115" spans="1:6">
      <c r="A115">
        <v>112</v>
      </c>
      <c r="B115" s="46">
        <v>44003</v>
      </c>
      <c r="C115" s="278">
        <v>26.653028390408771</v>
      </c>
      <c r="D115" s="278">
        <v>64.512028542813908</v>
      </c>
      <c r="E115" s="178">
        <f t="shared" si="2"/>
        <v>26.653028390408771</v>
      </c>
      <c r="F115" s="205" t="str">
        <f t="shared" si="3"/>
        <v/>
      </c>
    </row>
    <row r="116" spans="1:6">
      <c r="A116">
        <v>113</v>
      </c>
      <c r="B116" s="46">
        <v>44004</v>
      </c>
      <c r="C116" s="278">
        <v>45.378438656406914</v>
      </c>
      <c r="D116" s="278">
        <v>64.512028542813908</v>
      </c>
      <c r="E116" s="178">
        <f t="shared" si="2"/>
        <v>45.378438656406914</v>
      </c>
      <c r="F116" s="205" t="str">
        <f t="shared" si="3"/>
        <v/>
      </c>
    </row>
    <row r="117" spans="1:6">
      <c r="A117">
        <v>114</v>
      </c>
      <c r="B117" s="46">
        <v>44005</v>
      </c>
      <c r="C117" s="278">
        <v>63.077070162406905</v>
      </c>
      <c r="D117" s="278">
        <v>64.512028542813908</v>
      </c>
      <c r="E117" s="178">
        <f t="shared" si="2"/>
        <v>63.077070162406905</v>
      </c>
      <c r="F117" s="205" t="str">
        <f t="shared" si="3"/>
        <v/>
      </c>
    </row>
    <row r="118" spans="1:6">
      <c r="A118">
        <v>115</v>
      </c>
      <c r="B118" s="46">
        <v>44006</v>
      </c>
      <c r="C118" s="278">
        <v>38.71125494258235</v>
      </c>
      <c r="D118" s="278">
        <v>64.512028542813908</v>
      </c>
      <c r="E118" s="178">
        <f t="shared" si="2"/>
        <v>38.71125494258235</v>
      </c>
      <c r="F118" s="205" t="str">
        <f t="shared" si="3"/>
        <v/>
      </c>
    </row>
    <row r="119" spans="1:6">
      <c r="A119">
        <v>116</v>
      </c>
      <c r="B119" s="46">
        <v>44007</v>
      </c>
      <c r="C119" s="278">
        <v>49.307414966587949</v>
      </c>
      <c r="D119" s="278">
        <v>64.512028542813908</v>
      </c>
      <c r="E119" s="178">
        <f t="shared" si="2"/>
        <v>49.307414966587949</v>
      </c>
      <c r="F119" s="205" t="str">
        <f t="shared" si="3"/>
        <v/>
      </c>
    </row>
    <row r="120" spans="1:6">
      <c r="A120">
        <v>117</v>
      </c>
      <c r="B120" s="46">
        <v>44008</v>
      </c>
      <c r="C120" s="278">
        <v>49.329893556584224</v>
      </c>
      <c r="D120" s="278">
        <v>64.512028542813908</v>
      </c>
      <c r="E120" s="178">
        <f t="shared" si="2"/>
        <v>49.329893556584224</v>
      </c>
      <c r="F120" s="205" t="str">
        <f t="shared" si="3"/>
        <v/>
      </c>
    </row>
    <row r="121" spans="1:6">
      <c r="A121">
        <v>118</v>
      </c>
      <c r="B121" s="46">
        <v>44009</v>
      </c>
      <c r="C121" s="278">
        <v>34.305100310582361</v>
      </c>
      <c r="D121" s="278">
        <v>64.512028542813908</v>
      </c>
      <c r="E121" s="178">
        <f t="shared" si="2"/>
        <v>34.305100310582361</v>
      </c>
      <c r="F121" s="205" t="str">
        <f t="shared" si="3"/>
        <v/>
      </c>
    </row>
    <row r="122" spans="1:6">
      <c r="A122">
        <v>119</v>
      </c>
      <c r="B122" s="46">
        <v>44010</v>
      </c>
      <c r="C122" s="278">
        <v>30.354632186584226</v>
      </c>
      <c r="D122" s="278">
        <v>64.512028542813908</v>
      </c>
      <c r="E122" s="178">
        <f t="shared" si="2"/>
        <v>30.354632186584226</v>
      </c>
      <c r="F122" s="205" t="str">
        <f t="shared" si="3"/>
        <v/>
      </c>
    </row>
    <row r="123" spans="1:6">
      <c r="A123">
        <v>120</v>
      </c>
      <c r="B123" s="46">
        <v>44011</v>
      </c>
      <c r="C123" s="278">
        <v>45.564051554586086</v>
      </c>
      <c r="D123" s="278">
        <v>64.512028542813908</v>
      </c>
      <c r="E123" s="178">
        <f t="shared" si="2"/>
        <v>45.564051554586086</v>
      </c>
      <c r="F123" s="205" t="str">
        <f t="shared" si="3"/>
        <v/>
      </c>
    </row>
    <row r="124" spans="1:6">
      <c r="A124">
        <v>121</v>
      </c>
      <c r="B124" s="46">
        <v>44012</v>
      </c>
      <c r="C124" s="278">
        <v>58.461929558580493</v>
      </c>
      <c r="D124" s="278">
        <v>64.512028542813908</v>
      </c>
      <c r="E124" s="178">
        <f t="shared" si="2"/>
        <v>58.461929558580493</v>
      </c>
      <c r="F124" s="205" t="str">
        <f t="shared" si="3"/>
        <v/>
      </c>
    </row>
    <row r="125" spans="1:6">
      <c r="A125">
        <v>122</v>
      </c>
      <c r="B125" s="46">
        <v>44013</v>
      </c>
      <c r="C125" s="278">
        <v>51.953593749485343</v>
      </c>
      <c r="D125" s="278">
        <v>28.410222830287367</v>
      </c>
      <c r="E125" s="178">
        <f t="shared" si="2"/>
        <v>28.410222830287367</v>
      </c>
      <c r="F125" s="205" t="str">
        <f t="shared" si="3"/>
        <v/>
      </c>
    </row>
    <row r="126" spans="1:6">
      <c r="A126">
        <v>123</v>
      </c>
      <c r="B126" s="46">
        <v>44014</v>
      </c>
      <c r="C126" s="278">
        <v>37.133997257485348</v>
      </c>
      <c r="D126" s="278">
        <v>28.410222830287367</v>
      </c>
      <c r="E126" s="178">
        <f t="shared" si="2"/>
        <v>28.410222830287367</v>
      </c>
      <c r="F126" s="205" t="str">
        <f t="shared" si="3"/>
        <v/>
      </c>
    </row>
    <row r="127" spans="1:6">
      <c r="A127">
        <v>124</v>
      </c>
      <c r="B127" s="46">
        <v>44015</v>
      </c>
      <c r="C127" s="278">
        <v>14.067953667485344</v>
      </c>
      <c r="D127" s="278">
        <v>28.410222830287367</v>
      </c>
      <c r="E127" s="178">
        <f t="shared" si="2"/>
        <v>14.067953667485344</v>
      </c>
      <c r="F127" s="205" t="str">
        <f t="shared" si="3"/>
        <v/>
      </c>
    </row>
    <row r="128" spans="1:6">
      <c r="A128">
        <v>125</v>
      </c>
      <c r="B128" s="46">
        <v>44016</v>
      </c>
      <c r="C128" s="278">
        <v>8.3993448134853459</v>
      </c>
      <c r="D128" s="278">
        <v>28.410222830287367</v>
      </c>
      <c r="E128" s="178">
        <f t="shared" si="2"/>
        <v>8.3993448134853459</v>
      </c>
      <c r="F128" s="205" t="str">
        <f t="shared" si="3"/>
        <v/>
      </c>
    </row>
    <row r="129" spans="1:7">
      <c r="A129">
        <v>126</v>
      </c>
      <c r="B129" s="46">
        <v>44017</v>
      </c>
      <c r="C129" s="278">
        <v>8.0026346394834835</v>
      </c>
      <c r="D129" s="278">
        <v>28.410222830287367</v>
      </c>
      <c r="E129" s="178">
        <f t="shared" si="2"/>
        <v>8.0026346394834835</v>
      </c>
      <c r="F129" s="205" t="str">
        <f t="shared" si="3"/>
        <v/>
      </c>
    </row>
    <row r="130" spans="1:7">
      <c r="A130">
        <v>127</v>
      </c>
      <c r="B130" s="46">
        <v>44018</v>
      </c>
      <c r="C130" s="278">
        <v>17.792926753485343</v>
      </c>
      <c r="D130" s="278">
        <v>28.410222830287367</v>
      </c>
      <c r="E130" s="178">
        <f t="shared" si="2"/>
        <v>17.792926753485343</v>
      </c>
      <c r="F130" s="205" t="str">
        <f t="shared" si="3"/>
        <v/>
      </c>
    </row>
    <row r="131" spans="1:7">
      <c r="A131">
        <v>128</v>
      </c>
      <c r="B131" s="46">
        <v>44019</v>
      </c>
      <c r="C131" s="278">
        <v>25.095772113481615</v>
      </c>
      <c r="D131" s="278">
        <v>28.410222830287367</v>
      </c>
      <c r="E131" s="178">
        <f t="shared" si="2"/>
        <v>25.095772113481615</v>
      </c>
      <c r="F131" s="205" t="str">
        <f t="shared" si="3"/>
        <v/>
      </c>
    </row>
    <row r="132" spans="1:7">
      <c r="A132">
        <v>129</v>
      </c>
      <c r="B132" s="46">
        <v>44020</v>
      </c>
      <c r="C132" s="278">
        <v>31.865577616026794</v>
      </c>
      <c r="D132" s="278">
        <v>28.410222830287367</v>
      </c>
      <c r="E132" s="178">
        <f t="shared" ref="E132:E195" si="4">IF(C132&lt;D132,C132,D132)</f>
        <v>28.410222830287367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44021</v>
      </c>
      <c r="C133" s="278">
        <v>27.083817738023061</v>
      </c>
      <c r="D133" s="278">
        <v>28.410222830287367</v>
      </c>
      <c r="E133" s="178">
        <f t="shared" si="4"/>
        <v>27.083817738023061</v>
      </c>
      <c r="F133" s="205" t="str">
        <f t="shared" si="5"/>
        <v/>
      </c>
    </row>
    <row r="134" spans="1:7">
      <c r="A134">
        <v>131</v>
      </c>
      <c r="B134" s="46">
        <v>44022</v>
      </c>
      <c r="C134" s="278">
        <v>21.24286337802679</v>
      </c>
      <c r="D134" s="278">
        <v>28.410222830287367</v>
      </c>
      <c r="E134" s="178">
        <f t="shared" si="4"/>
        <v>21.24286337802679</v>
      </c>
      <c r="F134" s="205" t="str">
        <f t="shared" si="5"/>
        <v/>
      </c>
    </row>
    <row r="135" spans="1:7">
      <c r="A135">
        <v>132</v>
      </c>
      <c r="B135" s="46">
        <v>44023</v>
      </c>
      <c r="C135" s="278">
        <v>17.794131728021203</v>
      </c>
      <c r="D135" s="278">
        <v>28.410222830287367</v>
      </c>
      <c r="E135" s="178">
        <f t="shared" si="4"/>
        <v>17.794131728021203</v>
      </c>
      <c r="F135" s="205" t="str">
        <f t="shared" si="5"/>
        <v/>
      </c>
    </row>
    <row r="136" spans="1:7">
      <c r="A136">
        <v>133</v>
      </c>
      <c r="B136" s="46">
        <v>44024</v>
      </c>
      <c r="C136" s="278">
        <v>8.9577735980249269</v>
      </c>
      <c r="D136" s="278">
        <v>28.410222830287367</v>
      </c>
      <c r="E136" s="178">
        <f t="shared" si="4"/>
        <v>8.9577735980249269</v>
      </c>
      <c r="F136" s="205" t="str">
        <f t="shared" si="5"/>
        <v/>
      </c>
    </row>
    <row r="137" spans="1:7">
      <c r="A137">
        <v>134</v>
      </c>
      <c r="B137" s="46">
        <v>44025</v>
      </c>
      <c r="C137" s="278">
        <v>23.026893096023066</v>
      </c>
      <c r="D137" s="278">
        <v>28.410222830287367</v>
      </c>
      <c r="E137" s="178">
        <f t="shared" si="4"/>
        <v>23.026893096023066</v>
      </c>
      <c r="F137" s="205" t="str">
        <f t="shared" si="5"/>
        <v/>
      </c>
    </row>
    <row r="138" spans="1:7">
      <c r="A138">
        <v>135</v>
      </c>
      <c r="B138" s="46">
        <v>44026</v>
      </c>
      <c r="C138" s="278">
        <v>22.196224064024928</v>
      </c>
      <c r="D138" s="278">
        <v>28.410222830287367</v>
      </c>
      <c r="E138" s="178">
        <f t="shared" si="4"/>
        <v>22.196224064024928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44027</v>
      </c>
      <c r="C139" s="278">
        <v>21.588402229732054</v>
      </c>
      <c r="D139" s="278">
        <v>28.410222830287367</v>
      </c>
      <c r="E139" s="178">
        <f t="shared" si="4"/>
        <v>21.588402229732054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J</v>
      </c>
      <c r="G139" s="206">
        <f>IF(DAY(B139)=15,D139,"")</f>
        <v>28.410222830287367</v>
      </c>
    </row>
    <row r="140" spans="1:7">
      <c r="A140">
        <v>137</v>
      </c>
      <c r="B140" s="46">
        <v>44028</v>
      </c>
      <c r="C140" s="278">
        <v>22.243207679732063</v>
      </c>
      <c r="D140" s="278">
        <v>28.410222830287367</v>
      </c>
      <c r="E140" s="178">
        <f t="shared" si="4"/>
        <v>22.243207679732063</v>
      </c>
      <c r="F140" s="205" t="str">
        <f t="shared" si="5"/>
        <v/>
      </c>
    </row>
    <row r="141" spans="1:7">
      <c r="A141">
        <v>138</v>
      </c>
      <c r="B141" s="46">
        <v>44029</v>
      </c>
      <c r="C141" s="278">
        <v>24.388075185732056</v>
      </c>
      <c r="D141" s="278">
        <v>28.410222830287367</v>
      </c>
      <c r="E141" s="178">
        <f t="shared" si="4"/>
        <v>24.388075185732056</v>
      </c>
      <c r="F141" s="205" t="str">
        <f t="shared" si="5"/>
        <v/>
      </c>
    </row>
    <row r="142" spans="1:7">
      <c r="A142">
        <v>139</v>
      </c>
      <c r="B142" s="46">
        <v>44030</v>
      </c>
      <c r="C142" s="278">
        <v>19.526119393733918</v>
      </c>
      <c r="D142" s="278">
        <v>28.410222830287367</v>
      </c>
      <c r="E142" s="178">
        <f t="shared" si="4"/>
        <v>19.526119393733918</v>
      </c>
      <c r="F142" s="205" t="str">
        <f t="shared" si="5"/>
        <v/>
      </c>
    </row>
    <row r="143" spans="1:7">
      <c r="A143">
        <v>140</v>
      </c>
      <c r="B143" s="46">
        <v>44031</v>
      </c>
      <c r="C143" s="278">
        <v>12.476840775733923</v>
      </c>
      <c r="D143" s="278">
        <v>28.410222830287367</v>
      </c>
      <c r="E143" s="178">
        <f t="shared" si="4"/>
        <v>12.476840775733923</v>
      </c>
      <c r="F143" s="205" t="str">
        <f t="shared" si="5"/>
        <v/>
      </c>
    </row>
    <row r="144" spans="1:7">
      <c r="A144">
        <v>141</v>
      </c>
      <c r="B144" s="46">
        <v>44032</v>
      </c>
      <c r="C144" s="278">
        <v>27.046124703730193</v>
      </c>
      <c r="D144" s="278">
        <v>28.410222830287367</v>
      </c>
      <c r="E144" s="178">
        <f t="shared" si="4"/>
        <v>27.046124703730193</v>
      </c>
      <c r="F144" s="205" t="str">
        <f t="shared" si="5"/>
        <v/>
      </c>
    </row>
    <row r="145" spans="1:6">
      <c r="A145">
        <v>142</v>
      </c>
      <c r="B145" s="46">
        <v>44033</v>
      </c>
      <c r="C145" s="278">
        <v>19.319776099733922</v>
      </c>
      <c r="D145" s="278">
        <v>28.410222830287367</v>
      </c>
      <c r="E145" s="178">
        <f t="shared" si="4"/>
        <v>19.319776099733922</v>
      </c>
      <c r="F145" s="205" t="str">
        <f t="shared" si="5"/>
        <v/>
      </c>
    </row>
    <row r="146" spans="1:6">
      <c r="A146">
        <v>143</v>
      </c>
      <c r="B146" s="46">
        <v>44034</v>
      </c>
      <c r="C146" s="278">
        <v>13.508751751972312</v>
      </c>
      <c r="D146" s="278">
        <v>28.410222830287367</v>
      </c>
      <c r="E146" s="178">
        <f t="shared" si="4"/>
        <v>13.508751751972312</v>
      </c>
      <c r="F146" s="205" t="str">
        <f t="shared" si="5"/>
        <v/>
      </c>
    </row>
    <row r="147" spans="1:6">
      <c r="A147">
        <v>144</v>
      </c>
      <c r="B147" s="46">
        <v>44035</v>
      </c>
      <c r="C147" s="278">
        <v>17.090312539972313</v>
      </c>
      <c r="D147" s="278">
        <v>28.410222830287367</v>
      </c>
      <c r="E147" s="178">
        <f t="shared" si="4"/>
        <v>17.090312539972313</v>
      </c>
      <c r="F147" s="205" t="str">
        <f t="shared" si="5"/>
        <v/>
      </c>
    </row>
    <row r="148" spans="1:6">
      <c r="A148">
        <v>145</v>
      </c>
      <c r="B148" s="46">
        <v>44036</v>
      </c>
      <c r="C148" s="278">
        <v>13.812711359974172</v>
      </c>
      <c r="D148" s="278">
        <v>28.410222830287367</v>
      </c>
      <c r="E148" s="178">
        <f t="shared" si="4"/>
        <v>13.812711359974172</v>
      </c>
      <c r="F148" s="205" t="str">
        <f t="shared" si="5"/>
        <v/>
      </c>
    </row>
    <row r="149" spans="1:6">
      <c r="A149">
        <v>146</v>
      </c>
      <c r="B149" s="46">
        <v>44037</v>
      </c>
      <c r="C149" s="278">
        <v>5.5977143519723107</v>
      </c>
      <c r="D149" s="278">
        <v>28.410222830287367</v>
      </c>
      <c r="E149" s="178">
        <f t="shared" si="4"/>
        <v>5.5977143519723107</v>
      </c>
      <c r="F149" s="205" t="str">
        <f t="shared" si="5"/>
        <v/>
      </c>
    </row>
    <row r="150" spans="1:6">
      <c r="A150">
        <v>147</v>
      </c>
      <c r="B150" s="46">
        <v>44038</v>
      </c>
      <c r="C150" s="278">
        <v>4.1036065359760325</v>
      </c>
      <c r="D150" s="278">
        <v>28.410222830287367</v>
      </c>
      <c r="E150" s="178">
        <f t="shared" si="4"/>
        <v>4.1036065359760325</v>
      </c>
      <c r="F150" s="205" t="str">
        <f t="shared" si="5"/>
        <v/>
      </c>
    </row>
    <row r="151" spans="1:6">
      <c r="A151">
        <v>148</v>
      </c>
      <c r="B151" s="46">
        <v>44039</v>
      </c>
      <c r="C151" s="278">
        <v>27.273621839974176</v>
      </c>
      <c r="D151" s="278">
        <v>28.410222830287367</v>
      </c>
      <c r="E151" s="178">
        <f t="shared" si="4"/>
        <v>27.273621839974176</v>
      </c>
      <c r="F151" s="205" t="str">
        <f t="shared" si="5"/>
        <v/>
      </c>
    </row>
    <row r="152" spans="1:6">
      <c r="A152">
        <v>149</v>
      </c>
      <c r="B152" s="46">
        <v>44040</v>
      </c>
      <c r="C152" s="278">
        <v>30.299808663972303</v>
      </c>
      <c r="D152" s="278">
        <v>28.410222830287367</v>
      </c>
      <c r="E152" s="178">
        <f t="shared" si="4"/>
        <v>28.410222830287367</v>
      </c>
      <c r="F152" s="205" t="str">
        <f t="shared" si="5"/>
        <v/>
      </c>
    </row>
    <row r="153" spans="1:6">
      <c r="A153">
        <v>150</v>
      </c>
      <c r="B153" s="46">
        <v>44041</v>
      </c>
      <c r="C153" s="278">
        <v>14.457045337170552</v>
      </c>
      <c r="D153" s="278">
        <v>28.410222830287367</v>
      </c>
      <c r="E153" s="178">
        <f t="shared" si="4"/>
        <v>14.457045337170552</v>
      </c>
      <c r="F153" s="205" t="str">
        <f t="shared" si="5"/>
        <v/>
      </c>
    </row>
    <row r="154" spans="1:6">
      <c r="A154">
        <v>151</v>
      </c>
      <c r="B154" s="46">
        <v>44042</v>
      </c>
      <c r="C154" s="278">
        <v>11.968128885170547</v>
      </c>
      <c r="D154" s="278">
        <v>28.410222830287367</v>
      </c>
      <c r="E154" s="178">
        <f t="shared" si="4"/>
        <v>11.968128885170547</v>
      </c>
      <c r="F154" s="205" t="str">
        <f t="shared" si="5"/>
        <v/>
      </c>
    </row>
    <row r="155" spans="1:6">
      <c r="A155">
        <v>152</v>
      </c>
      <c r="B155" s="46">
        <v>44043</v>
      </c>
      <c r="C155" s="278">
        <v>31.595241229164966</v>
      </c>
      <c r="D155" s="278">
        <v>28.410222830287367</v>
      </c>
      <c r="E155" s="178">
        <f t="shared" si="4"/>
        <v>28.410222830287367</v>
      </c>
      <c r="F155" s="205" t="str">
        <f t="shared" si="5"/>
        <v/>
      </c>
    </row>
    <row r="156" spans="1:6">
      <c r="A156">
        <v>153</v>
      </c>
      <c r="B156" s="46">
        <v>44044</v>
      </c>
      <c r="C156" s="278">
        <v>1.187373493168685</v>
      </c>
      <c r="D156" s="278">
        <v>17.313341416272394</v>
      </c>
      <c r="E156" s="178">
        <f t="shared" si="4"/>
        <v>1.187373493168685</v>
      </c>
      <c r="F156" s="205" t="str">
        <f t="shared" si="5"/>
        <v/>
      </c>
    </row>
    <row r="157" spans="1:6">
      <c r="A157">
        <v>154</v>
      </c>
      <c r="B157" s="46">
        <v>44045</v>
      </c>
      <c r="C157" s="278">
        <v>1.2324426491705454</v>
      </c>
      <c r="D157" s="278">
        <v>17.313341416272394</v>
      </c>
      <c r="E157" s="178">
        <f t="shared" si="4"/>
        <v>1.2324426491705454</v>
      </c>
      <c r="F157" s="205" t="str">
        <f t="shared" si="5"/>
        <v/>
      </c>
    </row>
    <row r="158" spans="1:6">
      <c r="A158">
        <v>155</v>
      </c>
      <c r="B158" s="46">
        <v>44046</v>
      </c>
      <c r="C158" s="278">
        <v>2.2733819891686871</v>
      </c>
      <c r="D158" s="278">
        <v>17.313341416272394</v>
      </c>
      <c r="E158" s="178">
        <f t="shared" si="4"/>
        <v>2.2733819891686871</v>
      </c>
      <c r="F158" s="205" t="str">
        <f t="shared" si="5"/>
        <v/>
      </c>
    </row>
    <row r="159" spans="1:6">
      <c r="A159">
        <v>156</v>
      </c>
      <c r="B159" s="46">
        <v>44047</v>
      </c>
      <c r="C159" s="278">
        <v>1.0302514831686858</v>
      </c>
      <c r="D159" s="278">
        <v>17.313341416272394</v>
      </c>
      <c r="E159" s="178">
        <f t="shared" si="4"/>
        <v>1.0302514831686858</v>
      </c>
      <c r="F159" s="205" t="str">
        <f t="shared" si="5"/>
        <v/>
      </c>
    </row>
    <row r="160" spans="1:6">
      <c r="A160">
        <v>157</v>
      </c>
      <c r="B160" s="46">
        <v>44048</v>
      </c>
      <c r="C160" s="278">
        <v>1.2843243052110629</v>
      </c>
      <c r="D160" s="278">
        <v>17.313341416272394</v>
      </c>
      <c r="E160" s="178">
        <f t="shared" si="4"/>
        <v>1.2843243052110629</v>
      </c>
      <c r="F160" s="205" t="str">
        <f t="shared" si="5"/>
        <v/>
      </c>
    </row>
    <row r="161" spans="1:7">
      <c r="A161">
        <v>158</v>
      </c>
      <c r="B161" s="46">
        <v>44049</v>
      </c>
      <c r="C161" s="278">
        <v>5.0724915292054797</v>
      </c>
      <c r="D161" s="278">
        <v>17.313341416272394</v>
      </c>
      <c r="E161" s="178">
        <f t="shared" si="4"/>
        <v>5.0724915292054797</v>
      </c>
      <c r="F161" s="205" t="str">
        <f t="shared" si="5"/>
        <v/>
      </c>
    </row>
    <row r="162" spans="1:7">
      <c r="A162">
        <v>159</v>
      </c>
      <c r="B162" s="46">
        <v>44050</v>
      </c>
      <c r="C162" s="278">
        <v>9.7649471772054675</v>
      </c>
      <c r="D162" s="278">
        <v>17.313341416272394</v>
      </c>
      <c r="E162" s="178">
        <f t="shared" si="4"/>
        <v>9.7649471772054675</v>
      </c>
      <c r="F162" s="205" t="str">
        <f t="shared" si="5"/>
        <v/>
      </c>
    </row>
    <row r="163" spans="1:7">
      <c r="A163">
        <v>160</v>
      </c>
      <c r="B163" s="46">
        <v>44051</v>
      </c>
      <c r="C163" s="278">
        <v>1.2628975252110612</v>
      </c>
      <c r="D163" s="278">
        <v>17.313341416272394</v>
      </c>
      <c r="E163" s="178">
        <f t="shared" si="4"/>
        <v>1.2628975252110612</v>
      </c>
      <c r="F163" s="205" t="str">
        <f t="shared" si="5"/>
        <v/>
      </c>
    </row>
    <row r="164" spans="1:7">
      <c r="A164">
        <v>161</v>
      </c>
      <c r="B164" s="46">
        <v>44052</v>
      </c>
      <c r="C164" s="278">
        <v>1.4350578492073327</v>
      </c>
      <c r="D164" s="278">
        <v>17.313341416272394</v>
      </c>
      <c r="E164" s="178">
        <f t="shared" si="4"/>
        <v>1.4350578492073327</v>
      </c>
      <c r="F164" s="205" t="str">
        <f t="shared" si="5"/>
        <v/>
      </c>
    </row>
    <row r="165" spans="1:7">
      <c r="A165">
        <v>162</v>
      </c>
      <c r="B165" s="46">
        <v>44053</v>
      </c>
      <c r="C165" s="278">
        <v>2.0921907332092013</v>
      </c>
      <c r="D165" s="278">
        <v>17.313341416272394</v>
      </c>
      <c r="E165" s="178">
        <f t="shared" si="4"/>
        <v>2.0921907332092013</v>
      </c>
      <c r="F165" s="205" t="str">
        <f t="shared" si="5"/>
        <v/>
      </c>
    </row>
    <row r="166" spans="1:7">
      <c r="A166">
        <v>163</v>
      </c>
      <c r="B166" s="46">
        <v>44054</v>
      </c>
      <c r="C166" s="278">
        <v>10.213209065207339</v>
      </c>
      <c r="D166" s="278">
        <v>17.313341416272394</v>
      </c>
      <c r="E166" s="178">
        <f t="shared" si="4"/>
        <v>10.213209065207339</v>
      </c>
      <c r="F166" s="205" t="str">
        <f t="shared" si="5"/>
        <v/>
      </c>
    </row>
    <row r="167" spans="1:7">
      <c r="A167">
        <v>164</v>
      </c>
      <c r="B167" s="46">
        <v>44055</v>
      </c>
      <c r="C167" s="278">
        <v>26.557876889262886</v>
      </c>
      <c r="D167" s="278">
        <v>17.313341416272394</v>
      </c>
      <c r="E167" s="178">
        <f t="shared" si="4"/>
        <v>17.313341416272394</v>
      </c>
      <c r="F167" s="205" t="str">
        <f t="shared" si="5"/>
        <v/>
      </c>
    </row>
    <row r="168" spans="1:7">
      <c r="A168">
        <v>165</v>
      </c>
      <c r="B168" s="46">
        <v>44056</v>
      </c>
      <c r="C168" s="278">
        <v>36.699982845261026</v>
      </c>
      <c r="D168" s="278">
        <v>17.313341416272394</v>
      </c>
      <c r="E168" s="178">
        <f t="shared" si="4"/>
        <v>17.313341416272394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44057</v>
      </c>
      <c r="C169" s="278">
        <v>25.851025137262884</v>
      </c>
      <c r="D169" s="278">
        <v>17.313341416272394</v>
      </c>
      <c r="E169" s="178">
        <f t="shared" si="4"/>
        <v>17.313341416272394</v>
      </c>
      <c r="F169" s="205" t="str">
        <f t="shared" si="5"/>
        <v/>
      </c>
    </row>
    <row r="170" spans="1:7">
      <c r="A170">
        <v>167</v>
      </c>
      <c r="B170" s="46">
        <v>44058</v>
      </c>
      <c r="C170" s="278">
        <v>1.4413111132628837</v>
      </c>
      <c r="D170" s="278">
        <v>17.313341416272394</v>
      </c>
      <c r="E170" s="178">
        <f t="shared" si="4"/>
        <v>1.4413111132628837</v>
      </c>
      <c r="F170" s="205" t="str">
        <f t="shared" si="5"/>
        <v>A</v>
      </c>
      <c r="G170" s="206">
        <f>IF(DAY(B170)=15,D170,"")</f>
        <v>17.313341416272394</v>
      </c>
    </row>
    <row r="171" spans="1:7">
      <c r="A171">
        <v>168</v>
      </c>
      <c r="B171" s="46">
        <v>44059</v>
      </c>
      <c r="C171" s="278">
        <v>1.3727565432591582</v>
      </c>
      <c r="D171" s="278">
        <v>17.313341416272394</v>
      </c>
      <c r="E171" s="178">
        <f t="shared" si="4"/>
        <v>1.3727565432591582</v>
      </c>
      <c r="F171" s="205" t="str">
        <f t="shared" si="5"/>
        <v/>
      </c>
    </row>
    <row r="172" spans="1:7">
      <c r="A172">
        <v>169</v>
      </c>
      <c r="B172" s="46">
        <v>44060</v>
      </c>
      <c r="C172" s="278">
        <v>19.10940262126288</v>
      </c>
      <c r="D172" s="278">
        <v>17.313341416272394</v>
      </c>
      <c r="E172" s="178">
        <f t="shared" si="4"/>
        <v>17.313341416272394</v>
      </c>
      <c r="F172" s="205" t="str">
        <f t="shared" si="5"/>
        <v/>
      </c>
    </row>
    <row r="173" spans="1:7">
      <c r="A173">
        <v>170</v>
      </c>
      <c r="B173" s="46">
        <v>44061</v>
      </c>
      <c r="C173" s="278">
        <v>31.168780121262884</v>
      </c>
      <c r="D173" s="278">
        <v>17.313341416272394</v>
      </c>
      <c r="E173" s="178">
        <f t="shared" si="4"/>
        <v>17.313341416272394</v>
      </c>
      <c r="F173" s="205" t="str">
        <f t="shared" si="5"/>
        <v/>
      </c>
    </row>
    <row r="174" spans="1:7">
      <c r="A174">
        <v>171</v>
      </c>
      <c r="B174" s="46">
        <v>44062</v>
      </c>
      <c r="C174" s="278">
        <v>6.7114400905173097</v>
      </c>
      <c r="D174" s="278">
        <v>17.313341416272394</v>
      </c>
      <c r="E174" s="178">
        <f t="shared" si="4"/>
        <v>6.7114400905173097</v>
      </c>
      <c r="F174" s="205" t="str">
        <f t="shared" si="5"/>
        <v/>
      </c>
    </row>
    <row r="175" spans="1:7">
      <c r="A175">
        <v>172</v>
      </c>
      <c r="B175" s="46">
        <v>44063</v>
      </c>
      <c r="C175" s="278">
        <v>5.7637137785191737</v>
      </c>
      <c r="D175" s="278">
        <v>17.313341416272394</v>
      </c>
      <c r="E175" s="178">
        <f t="shared" si="4"/>
        <v>5.7637137785191737</v>
      </c>
      <c r="F175" s="205" t="str">
        <f t="shared" si="5"/>
        <v/>
      </c>
    </row>
    <row r="176" spans="1:7">
      <c r="A176">
        <v>173</v>
      </c>
      <c r="B176" s="46">
        <v>44064</v>
      </c>
      <c r="C176" s="278">
        <v>15.53273857051917</v>
      </c>
      <c r="D176" s="278">
        <v>17.313341416272394</v>
      </c>
      <c r="E176" s="178">
        <f t="shared" si="4"/>
        <v>15.53273857051917</v>
      </c>
      <c r="F176" s="205" t="str">
        <f t="shared" si="5"/>
        <v/>
      </c>
    </row>
    <row r="177" spans="1:6">
      <c r="A177">
        <v>174</v>
      </c>
      <c r="B177" s="46">
        <v>44065</v>
      </c>
      <c r="C177" s="278">
        <v>4.7785867785173108</v>
      </c>
      <c r="D177" s="278">
        <v>17.313341416272394</v>
      </c>
      <c r="E177" s="178">
        <f t="shared" si="4"/>
        <v>4.7785867785173108</v>
      </c>
      <c r="F177" s="205" t="str">
        <f t="shared" si="5"/>
        <v/>
      </c>
    </row>
    <row r="178" spans="1:6">
      <c r="A178">
        <v>175</v>
      </c>
      <c r="B178" s="46">
        <v>44066</v>
      </c>
      <c r="C178" s="278">
        <v>1.5828672785173112</v>
      </c>
      <c r="D178" s="278">
        <v>17.313341416272394</v>
      </c>
      <c r="E178" s="178">
        <f t="shared" si="4"/>
        <v>1.5828672785173112</v>
      </c>
      <c r="F178" s="205" t="str">
        <f t="shared" si="5"/>
        <v/>
      </c>
    </row>
    <row r="179" spans="1:6">
      <c r="A179">
        <v>176</v>
      </c>
      <c r="B179" s="46">
        <v>44067</v>
      </c>
      <c r="C179" s="278">
        <v>6.5815349585191729</v>
      </c>
      <c r="D179" s="278">
        <v>17.313341416272394</v>
      </c>
      <c r="E179" s="178">
        <f t="shared" si="4"/>
        <v>6.5815349585191729</v>
      </c>
      <c r="F179" s="205" t="str">
        <f t="shared" si="5"/>
        <v/>
      </c>
    </row>
    <row r="180" spans="1:6">
      <c r="A180">
        <v>177</v>
      </c>
      <c r="B180" s="46">
        <v>44068</v>
      </c>
      <c r="C180" s="278">
        <v>25.15890221851917</v>
      </c>
      <c r="D180" s="278">
        <v>17.313341416272394</v>
      </c>
      <c r="E180" s="178">
        <f t="shared" si="4"/>
        <v>17.313341416272394</v>
      </c>
      <c r="F180" s="205" t="str">
        <f t="shared" si="5"/>
        <v/>
      </c>
    </row>
    <row r="181" spans="1:6">
      <c r="A181">
        <v>178</v>
      </c>
      <c r="B181" s="46">
        <v>44069</v>
      </c>
      <c r="C181" s="278">
        <v>31.967876995378262</v>
      </c>
      <c r="D181" s="278">
        <v>17.313341416272394</v>
      </c>
      <c r="E181" s="178">
        <f t="shared" si="4"/>
        <v>17.313341416272394</v>
      </c>
      <c r="F181" s="205" t="str">
        <f t="shared" si="5"/>
        <v/>
      </c>
    </row>
    <row r="182" spans="1:6">
      <c r="A182">
        <v>179</v>
      </c>
      <c r="B182" s="46">
        <v>44070</v>
      </c>
      <c r="C182" s="278">
        <v>13.11201039538013</v>
      </c>
      <c r="D182" s="278">
        <v>17.313341416272394</v>
      </c>
      <c r="E182" s="178">
        <f t="shared" si="4"/>
        <v>13.11201039538013</v>
      </c>
      <c r="F182" s="205" t="str">
        <f t="shared" si="5"/>
        <v/>
      </c>
    </row>
    <row r="183" spans="1:6">
      <c r="A183">
        <v>180</v>
      </c>
      <c r="B183" s="46">
        <v>44071</v>
      </c>
      <c r="C183" s="278">
        <v>6.3395145233819932</v>
      </c>
      <c r="D183" s="278">
        <v>17.313341416272394</v>
      </c>
      <c r="E183" s="178">
        <f t="shared" si="4"/>
        <v>6.3395145233819932</v>
      </c>
      <c r="F183" s="205" t="str">
        <f t="shared" si="5"/>
        <v/>
      </c>
    </row>
    <row r="184" spans="1:6">
      <c r="A184">
        <v>181</v>
      </c>
      <c r="B184" s="46">
        <v>44072</v>
      </c>
      <c r="C184" s="278">
        <v>3.5834837913764059</v>
      </c>
      <c r="D184" s="278">
        <v>17.313341416272394</v>
      </c>
      <c r="E184" s="178">
        <f t="shared" si="4"/>
        <v>3.5834837913764059</v>
      </c>
      <c r="F184" s="205" t="str">
        <f t="shared" si="5"/>
        <v/>
      </c>
    </row>
    <row r="185" spans="1:6">
      <c r="A185">
        <v>182</v>
      </c>
      <c r="B185" s="46">
        <v>44073</v>
      </c>
      <c r="C185" s="278">
        <v>0.59885496938385041</v>
      </c>
      <c r="D185" s="278">
        <v>17.313341416272394</v>
      </c>
      <c r="E185" s="178">
        <f t="shared" si="4"/>
        <v>0.59885496938385041</v>
      </c>
      <c r="F185" s="205" t="str">
        <f t="shared" si="5"/>
        <v/>
      </c>
    </row>
    <row r="186" spans="1:6">
      <c r="A186">
        <v>183</v>
      </c>
      <c r="B186" s="46">
        <v>44074</v>
      </c>
      <c r="C186" s="278">
        <v>0.54639137737826238</v>
      </c>
      <c r="D186" s="278">
        <v>17.313341416272394</v>
      </c>
      <c r="E186" s="178">
        <f t="shared" si="4"/>
        <v>0.54639137737826238</v>
      </c>
      <c r="F186" s="205" t="str">
        <f t="shared" si="5"/>
        <v/>
      </c>
    </row>
    <row r="187" spans="1:6">
      <c r="A187">
        <v>184</v>
      </c>
      <c r="B187" s="46">
        <v>44075</v>
      </c>
      <c r="C187" s="278">
        <v>9.9157058673782661</v>
      </c>
      <c r="D187" s="278">
        <v>20.95959048014743</v>
      </c>
      <c r="E187" s="178">
        <f t="shared" si="4"/>
        <v>9.9157058673782661</v>
      </c>
      <c r="F187" s="205" t="str">
        <f t="shared" si="5"/>
        <v/>
      </c>
    </row>
    <row r="188" spans="1:6">
      <c r="A188">
        <v>185</v>
      </c>
      <c r="B188" s="46">
        <v>44076</v>
      </c>
      <c r="C188" s="278">
        <v>20.153271213409287</v>
      </c>
      <c r="D188" s="278">
        <v>20.95959048014743</v>
      </c>
      <c r="E188" s="178">
        <f t="shared" si="4"/>
        <v>20.153271213409287</v>
      </c>
      <c r="F188" s="205" t="str">
        <f t="shared" si="5"/>
        <v/>
      </c>
    </row>
    <row r="189" spans="1:6">
      <c r="A189">
        <v>186</v>
      </c>
      <c r="B189" s="46">
        <v>44077</v>
      </c>
      <c r="C189" s="278">
        <v>24.629811097405561</v>
      </c>
      <c r="D189" s="278">
        <v>20.95959048014743</v>
      </c>
      <c r="E189" s="178">
        <f t="shared" si="4"/>
        <v>20.95959048014743</v>
      </c>
      <c r="F189" s="205" t="str">
        <f t="shared" si="5"/>
        <v/>
      </c>
    </row>
    <row r="190" spans="1:6">
      <c r="A190">
        <v>187</v>
      </c>
      <c r="B190" s="46">
        <v>44078</v>
      </c>
      <c r="C190" s="278">
        <v>19.219243357407425</v>
      </c>
      <c r="D190" s="278">
        <v>20.95959048014743</v>
      </c>
      <c r="E190" s="178">
        <f t="shared" si="4"/>
        <v>19.219243357407425</v>
      </c>
      <c r="F190" s="205" t="str">
        <f t="shared" si="5"/>
        <v/>
      </c>
    </row>
    <row r="191" spans="1:6">
      <c r="A191">
        <v>188</v>
      </c>
      <c r="B191" s="46">
        <v>44079</v>
      </c>
      <c r="C191" s="278">
        <v>2.4857805174055612</v>
      </c>
      <c r="D191" s="278">
        <v>20.95959048014743</v>
      </c>
      <c r="E191" s="178">
        <f t="shared" si="4"/>
        <v>2.4857805174055612</v>
      </c>
      <c r="F191" s="205" t="str">
        <f t="shared" si="5"/>
        <v/>
      </c>
    </row>
    <row r="192" spans="1:6">
      <c r="A192">
        <v>189</v>
      </c>
      <c r="B192" s="46">
        <v>44080</v>
      </c>
      <c r="C192" s="278">
        <v>1.1927802294074208</v>
      </c>
      <c r="D192" s="278">
        <v>20.95959048014743</v>
      </c>
      <c r="E192" s="178">
        <f t="shared" si="4"/>
        <v>1.1927802294074208</v>
      </c>
      <c r="F192" s="205" t="str">
        <f t="shared" si="5"/>
        <v/>
      </c>
    </row>
    <row r="193" spans="1:7">
      <c r="A193">
        <v>190</v>
      </c>
      <c r="B193" s="46">
        <v>44081</v>
      </c>
      <c r="C193" s="278">
        <v>1.9528572214055602</v>
      </c>
      <c r="D193" s="278">
        <v>20.95959048014743</v>
      </c>
      <c r="E193" s="178">
        <f t="shared" si="4"/>
        <v>1.9528572214055602</v>
      </c>
      <c r="F193" s="205" t="str">
        <f t="shared" si="5"/>
        <v/>
      </c>
    </row>
    <row r="194" spans="1:7">
      <c r="A194">
        <v>191</v>
      </c>
      <c r="B194" s="46">
        <v>44082</v>
      </c>
      <c r="C194" s="278">
        <v>10.516595965407426</v>
      </c>
      <c r="D194" s="278">
        <v>20.95959048014743</v>
      </c>
      <c r="E194" s="178">
        <f t="shared" si="4"/>
        <v>10.516595965407426</v>
      </c>
      <c r="F194" s="205" t="str">
        <f t="shared" si="5"/>
        <v/>
      </c>
    </row>
    <row r="195" spans="1:7">
      <c r="A195">
        <v>192</v>
      </c>
      <c r="B195" s="46">
        <v>44083</v>
      </c>
      <c r="C195" s="278">
        <v>23.06971625332412</v>
      </c>
      <c r="D195" s="278">
        <v>20.95959048014743</v>
      </c>
      <c r="E195" s="178">
        <f t="shared" si="4"/>
        <v>20.95959048014743</v>
      </c>
      <c r="F195" s="205" t="str">
        <f t="shared" si="5"/>
        <v/>
      </c>
    </row>
    <row r="196" spans="1:7">
      <c r="A196">
        <v>193</v>
      </c>
      <c r="B196" s="46">
        <v>44084</v>
      </c>
      <c r="C196" s="278">
        <v>17.835714077325989</v>
      </c>
      <c r="D196" s="278">
        <v>20.95959048014743</v>
      </c>
      <c r="E196" s="178">
        <f t="shared" ref="E196:E259" si="6">IF(C196&lt;D196,C196,D196)</f>
        <v>17.835714077325989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44085</v>
      </c>
      <c r="C197" s="278">
        <v>15.430868341322261</v>
      </c>
      <c r="D197" s="278">
        <v>20.95959048014743</v>
      </c>
      <c r="E197" s="178">
        <f t="shared" si="6"/>
        <v>15.430868341322261</v>
      </c>
      <c r="F197" s="205" t="str">
        <f t="shared" si="7"/>
        <v/>
      </c>
    </row>
    <row r="198" spans="1:7">
      <c r="A198">
        <v>195</v>
      </c>
      <c r="B198" s="46">
        <v>44086</v>
      </c>
      <c r="C198" s="278">
        <v>1.5664787813259899</v>
      </c>
      <c r="D198" s="278">
        <v>20.95959048014743</v>
      </c>
      <c r="E198" s="178">
        <f t="shared" si="6"/>
        <v>1.5664787813259899</v>
      </c>
      <c r="F198" s="205" t="str">
        <f t="shared" si="7"/>
        <v/>
      </c>
    </row>
    <row r="199" spans="1:7">
      <c r="A199">
        <v>196</v>
      </c>
      <c r="B199" s="46">
        <v>44087</v>
      </c>
      <c r="C199" s="278">
        <v>1.4851167173222639</v>
      </c>
      <c r="D199" s="278">
        <v>20.95959048014743</v>
      </c>
      <c r="E199" s="178">
        <f t="shared" si="6"/>
        <v>1.4851167173222639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44088</v>
      </c>
      <c r="C200" s="278">
        <v>22.501489901325986</v>
      </c>
      <c r="D200" s="278">
        <v>20.95959048014743</v>
      </c>
      <c r="E200" s="178">
        <f t="shared" si="6"/>
        <v>20.95959048014743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44089</v>
      </c>
      <c r="C201" s="278">
        <v>36.529274045324129</v>
      </c>
      <c r="D201" s="278">
        <v>20.95959048014743</v>
      </c>
      <c r="E201" s="178">
        <f t="shared" si="6"/>
        <v>20.95959048014743</v>
      </c>
      <c r="F201" s="205" t="str">
        <f t="shared" si="7"/>
        <v>S</v>
      </c>
      <c r="G201" s="206">
        <f>IF(DAY(B201)=15,D201,"")</f>
        <v>20.95959048014743</v>
      </c>
    </row>
    <row r="202" spans="1:7">
      <c r="A202">
        <v>199</v>
      </c>
      <c r="B202" s="46">
        <v>44090</v>
      </c>
      <c r="C202" s="278">
        <v>49.211002997035102</v>
      </c>
      <c r="D202" s="278">
        <v>20.95959048014743</v>
      </c>
      <c r="E202" s="178">
        <f t="shared" si="6"/>
        <v>20.95959048014743</v>
      </c>
      <c r="F202" s="205" t="str">
        <f t="shared" si="7"/>
        <v/>
      </c>
    </row>
    <row r="203" spans="1:7">
      <c r="A203">
        <v>200</v>
      </c>
      <c r="B203" s="46">
        <v>44091</v>
      </c>
      <c r="C203" s="278">
        <v>23.439750845033238</v>
      </c>
      <c r="D203" s="278">
        <v>20.95959048014743</v>
      </c>
      <c r="E203" s="178">
        <f t="shared" si="6"/>
        <v>20.95959048014743</v>
      </c>
      <c r="F203" s="205" t="str">
        <f t="shared" si="7"/>
        <v/>
      </c>
    </row>
    <row r="204" spans="1:7">
      <c r="A204">
        <v>201</v>
      </c>
      <c r="B204" s="46">
        <v>44092</v>
      </c>
      <c r="C204" s="278">
        <v>17.305753081036965</v>
      </c>
      <c r="D204" s="278">
        <v>20.95959048014743</v>
      </c>
      <c r="E204" s="178">
        <f t="shared" si="6"/>
        <v>17.305753081036965</v>
      </c>
      <c r="F204" s="205" t="str">
        <f t="shared" si="7"/>
        <v/>
      </c>
    </row>
    <row r="205" spans="1:7">
      <c r="A205">
        <v>202</v>
      </c>
      <c r="B205" s="46">
        <v>44093</v>
      </c>
      <c r="C205" s="278">
        <v>7.5177133050350964</v>
      </c>
      <c r="D205" s="278">
        <v>20.95959048014743</v>
      </c>
      <c r="E205" s="178">
        <f t="shared" si="6"/>
        <v>7.5177133050350964</v>
      </c>
      <c r="F205" s="205" t="str">
        <f t="shared" si="7"/>
        <v/>
      </c>
    </row>
    <row r="206" spans="1:7">
      <c r="A206">
        <v>203</v>
      </c>
      <c r="B206" s="46">
        <v>44094</v>
      </c>
      <c r="C206" s="278">
        <v>6.3890751850351011</v>
      </c>
      <c r="D206" s="278">
        <v>20.95959048014743</v>
      </c>
      <c r="E206" s="178">
        <f t="shared" si="6"/>
        <v>6.3890751850351011</v>
      </c>
      <c r="F206" s="205" t="str">
        <f t="shared" si="7"/>
        <v/>
      </c>
    </row>
    <row r="207" spans="1:7">
      <c r="A207">
        <v>204</v>
      </c>
      <c r="B207" s="46">
        <v>44095</v>
      </c>
      <c r="C207" s="278">
        <v>29.609922117035094</v>
      </c>
      <c r="D207" s="278">
        <v>20.95959048014743</v>
      </c>
      <c r="E207" s="178">
        <f t="shared" si="6"/>
        <v>20.95959048014743</v>
      </c>
      <c r="F207" s="205" t="str">
        <f t="shared" si="7"/>
        <v/>
      </c>
    </row>
    <row r="208" spans="1:7">
      <c r="A208">
        <v>205</v>
      </c>
      <c r="B208" s="46">
        <v>44096</v>
      </c>
      <c r="C208" s="278">
        <v>41.249954653035104</v>
      </c>
      <c r="D208" s="278">
        <v>20.95959048014743</v>
      </c>
      <c r="E208" s="178">
        <f t="shared" si="6"/>
        <v>20.95959048014743</v>
      </c>
      <c r="F208" s="205" t="str">
        <f t="shared" si="7"/>
        <v/>
      </c>
    </row>
    <row r="209" spans="1:6">
      <c r="A209">
        <v>206</v>
      </c>
      <c r="B209" s="46">
        <v>44097</v>
      </c>
      <c r="C209" s="278">
        <v>47.738555841733351</v>
      </c>
      <c r="D209" s="278">
        <v>20.95959048014743</v>
      </c>
      <c r="E209" s="178">
        <f t="shared" si="6"/>
        <v>20.95959048014743</v>
      </c>
      <c r="F209" s="205" t="str">
        <f t="shared" si="7"/>
        <v/>
      </c>
    </row>
    <row r="210" spans="1:6">
      <c r="A210">
        <v>207</v>
      </c>
      <c r="B210" s="46">
        <v>44098</v>
      </c>
      <c r="C210" s="278">
        <v>28.364571265733343</v>
      </c>
      <c r="D210" s="278">
        <v>20.95959048014743</v>
      </c>
      <c r="E210" s="178">
        <f t="shared" si="6"/>
        <v>20.95959048014743</v>
      </c>
      <c r="F210" s="205" t="str">
        <f t="shared" si="7"/>
        <v/>
      </c>
    </row>
    <row r="211" spans="1:6">
      <c r="A211">
        <v>208</v>
      </c>
      <c r="B211" s="46">
        <v>44099</v>
      </c>
      <c r="C211" s="278">
        <v>14.38581081373521</v>
      </c>
      <c r="D211" s="278">
        <v>20.95959048014743</v>
      </c>
      <c r="E211" s="178">
        <f t="shared" si="6"/>
        <v>14.38581081373521</v>
      </c>
      <c r="F211" s="205" t="str">
        <f t="shared" si="7"/>
        <v/>
      </c>
    </row>
    <row r="212" spans="1:6">
      <c r="A212">
        <v>209</v>
      </c>
      <c r="B212" s="46">
        <v>44100</v>
      </c>
      <c r="C212" s="278">
        <v>9.8621068577314794</v>
      </c>
      <c r="D212" s="278">
        <v>20.95959048014743</v>
      </c>
      <c r="E212" s="178">
        <f t="shared" si="6"/>
        <v>9.8621068577314794</v>
      </c>
      <c r="F212" s="205" t="str">
        <f t="shared" si="7"/>
        <v/>
      </c>
    </row>
    <row r="213" spans="1:6">
      <c r="A213">
        <v>210</v>
      </c>
      <c r="B213" s="46">
        <v>44101</v>
      </c>
      <c r="C213" s="278">
        <v>13.26400406973521</v>
      </c>
      <c r="D213" s="278">
        <v>20.95959048014743</v>
      </c>
      <c r="E213" s="178">
        <f t="shared" si="6"/>
        <v>13.26400406973521</v>
      </c>
      <c r="F213" s="205" t="str">
        <f t="shared" si="7"/>
        <v/>
      </c>
    </row>
    <row r="214" spans="1:6">
      <c r="A214">
        <v>211</v>
      </c>
      <c r="B214" s="46">
        <v>44102</v>
      </c>
      <c r="C214" s="278">
        <v>20.942873981735211</v>
      </c>
      <c r="D214" s="278">
        <v>20.95959048014743</v>
      </c>
      <c r="E214" s="178">
        <f t="shared" si="6"/>
        <v>20.942873981735211</v>
      </c>
      <c r="F214" s="205" t="str">
        <f t="shared" si="7"/>
        <v/>
      </c>
    </row>
    <row r="215" spans="1:6">
      <c r="A215">
        <v>212</v>
      </c>
      <c r="B215" s="46">
        <v>44103</v>
      </c>
      <c r="C215" s="278">
        <v>31.611556617735207</v>
      </c>
      <c r="D215" s="278">
        <v>20.95959048014743</v>
      </c>
      <c r="E215" s="178">
        <f t="shared" si="6"/>
        <v>20.95959048014743</v>
      </c>
      <c r="F215" s="205" t="str">
        <f t="shared" si="7"/>
        <v/>
      </c>
    </row>
    <row r="216" spans="1:6">
      <c r="A216">
        <v>213</v>
      </c>
      <c r="B216" s="46">
        <v>44104</v>
      </c>
      <c r="C216" s="278">
        <v>49.582627884398121</v>
      </c>
      <c r="D216" s="278">
        <v>20.95959048014743</v>
      </c>
      <c r="E216" s="178">
        <f t="shared" si="6"/>
        <v>20.95959048014743</v>
      </c>
      <c r="F216" s="205" t="str">
        <f t="shared" si="7"/>
        <v/>
      </c>
    </row>
    <row r="217" spans="1:6">
      <c r="A217">
        <v>214</v>
      </c>
      <c r="B217" s="46">
        <v>44105</v>
      </c>
      <c r="C217" s="278">
        <v>34.494749008399985</v>
      </c>
      <c r="D217" s="278">
        <v>41.360965957335978</v>
      </c>
      <c r="E217" s="178">
        <f t="shared" si="6"/>
        <v>34.494749008399985</v>
      </c>
      <c r="F217" s="205" t="str">
        <f t="shared" si="7"/>
        <v/>
      </c>
    </row>
    <row r="218" spans="1:6">
      <c r="A218">
        <v>215</v>
      </c>
      <c r="B218" s="46">
        <v>44106</v>
      </c>
      <c r="C218" s="278">
        <v>33.263345404401854</v>
      </c>
      <c r="D218" s="278">
        <v>41.360965957335978</v>
      </c>
      <c r="E218" s="178">
        <f t="shared" si="6"/>
        <v>33.263345404401854</v>
      </c>
      <c r="F218" s="205" t="str">
        <f t="shared" si="7"/>
        <v/>
      </c>
    </row>
    <row r="219" spans="1:6">
      <c r="A219">
        <v>216</v>
      </c>
      <c r="B219" s="46">
        <v>44107</v>
      </c>
      <c r="C219" s="278">
        <v>31.916821480398124</v>
      </c>
      <c r="D219" s="278">
        <v>41.360965957335978</v>
      </c>
      <c r="E219" s="178">
        <f t="shared" si="6"/>
        <v>31.916821480398124</v>
      </c>
      <c r="F219" s="205" t="str">
        <f t="shared" si="7"/>
        <v/>
      </c>
    </row>
    <row r="220" spans="1:6">
      <c r="A220">
        <v>217</v>
      </c>
      <c r="B220" s="46">
        <v>44108</v>
      </c>
      <c r="C220" s="278">
        <v>32.320732376400919</v>
      </c>
      <c r="D220" s="278">
        <v>41.360965957335978</v>
      </c>
      <c r="E220" s="178">
        <f t="shared" si="6"/>
        <v>32.320732376400919</v>
      </c>
      <c r="F220" s="205" t="str">
        <f t="shared" si="7"/>
        <v/>
      </c>
    </row>
    <row r="221" spans="1:6">
      <c r="A221">
        <v>218</v>
      </c>
      <c r="B221" s="46">
        <v>44109</v>
      </c>
      <c r="C221" s="278">
        <v>36.530324628400912</v>
      </c>
      <c r="D221" s="278">
        <v>41.360965957335978</v>
      </c>
      <c r="E221" s="178">
        <f t="shared" si="6"/>
        <v>36.530324628400912</v>
      </c>
      <c r="F221" s="205" t="str">
        <f t="shared" si="7"/>
        <v/>
      </c>
    </row>
    <row r="222" spans="1:6">
      <c r="A222">
        <v>219</v>
      </c>
      <c r="B222" s="46">
        <v>44110</v>
      </c>
      <c r="C222" s="278">
        <v>44.161732320401846</v>
      </c>
      <c r="D222" s="278">
        <v>41.360965957335978</v>
      </c>
      <c r="E222" s="178">
        <f t="shared" si="6"/>
        <v>41.360965957335978</v>
      </c>
      <c r="F222" s="205" t="str">
        <f t="shared" si="7"/>
        <v/>
      </c>
    </row>
    <row r="223" spans="1:6">
      <c r="A223">
        <v>220</v>
      </c>
      <c r="B223" s="46">
        <v>44111</v>
      </c>
      <c r="C223" s="278">
        <v>51.275678575480406</v>
      </c>
      <c r="D223" s="278">
        <v>41.360965957335978</v>
      </c>
      <c r="E223" s="178">
        <f t="shared" si="6"/>
        <v>41.360965957335978</v>
      </c>
      <c r="F223" s="205" t="str">
        <f t="shared" si="7"/>
        <v/>
      </c>
    </row>
    <row r="224" spans="1:6">
      <c r="A224">
        <v>221</v>
      </c>
      <c r="B224" s="46">
        <v>44112</v>
      </c>
      <c r="C224" s="278">
        <v>57.804757795484143</v>
      </c>
      <c r="D224" s="278">
        <v>41.360965957335978</v>
      </c>
      <c r="E224" s="178">
        <f t="shared" si="6"/>
        <v>41.360965957335978</v>
      </c>
      <c r="F224" s="205" t="str">
        <f t="shared" si="7"/>
        <v/>
      </c>
    </row>
    <row r="225" spans="1:7">
      <c r="A225">
        <v>222</v>
      </c>
      <c r="B225" s="46">
        <v>44113</v>
      </c>
      <c r="C225" s="278">
        <v>58.90136793548227</v>
      </c>
      <c r="D225" s="278">
        <v>41.360965957335978</v>
      </c>
      <c r="E225" s="178">
        <f t="shared" si="6"/>
        <v>41.360965957335978</v>
      </c>
      <c r="F225" s="205" t="str">
        <f t="shared" si="7"/>
        <v/>
      </c>
    </row>
    <row r="226" spans="1:7">
      <c r="A226">
        <v>223</v>
      </c>
      <c r="B226" s="46">
        <v>44114</v>
      </c>
      <c r="C226" s="278">
        <v>31.952608363482273</v>
      </c>
      <c r="D226" s="278">
        <v>41.360965957335978</v>
      </c>
      <c r="E226" s="178">
        <f t="shared" si="6"/>
        <v>31.952608363482273</v>
      </c>
      <c r="F226" s="205" t="str">
        <f t="shared" si="7"/>
        <v/>
      </c>
    </row>
    <row r="227" spans="1:7">
      <c r="A227">
        <v>224</v>
      </c>
      <c r="B227" s="46">
        <v>44115</v>
      </c>
      <c r="C227" s="278">
        <v>27.311554463484136</v>
      </c>
      <c r="D227" s="278">
        <v>41.360965957335978</v>
      </c>
      <c r="E227" s="178">
        <f t="shared" si="6"/>
        <v>27.311554463484136</v>
      </c>
      <c r="F227" s="205" t="str">
        <f t="shared" si="7"/>
        <v/>
      </c>
    </row>
    <row r="228" spans="1:7">
      <c r="A228">
        <v>225</v>
      </c>
      <c r="B228" s="46">
        <v>44116</v>
      </c>
      <c r="C228" s="278">
        <v>33.411277655482273</v>
      </c>
      <c r="D228" s="278">
        <v>41.360965957335978</v>
      </c>
      <c r="E228" s="178">
        <f t="shared" si="6"/>
        <v>33.411277655482273</v>
      </c>
      <c r="F228" s="205" t="str">
        <f t="shared" si="7"/>
        <v/>
      </c>
    </row>
    <row r="229" spans="1:7">
      <c r="A229">
        <v>226</v>
      </c>
      <c r="B229" s="46">
        <v>44117</v>
      </c>
      <c r="C229" s="278">
        <v>57.046941845482273</v>
      </c>
      <c r="D229" s="278">
        <v>41.360965957335978</v>
      </c>
      <c r="E229" s="178">
        <f t="shared" si="6"/>
        <v>41.360965957335978</v>
      </c>
      <c r="F229" s="205" t="str">
        <f t="shared" si="7"/>
        <v/>
      </c>
    </row>
    <row r="230" spans="1:7">
      <c r="A230">
        <v>227</v>
      </c>
      <c r="B230" s="46">
        <v>44118</v>
      </c>
      <c r="C230" s="278">
        <v>40.685804836433135</v>
      </c>
      <c r="D230" s="278">
        <v>41.360965957335978</v>
      </c>
      <c r="E230" s="178">
        <f t="shared" si="6"/>
        <v>40.685804836433135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44119</v>
      </c>
      <c r="C231" s="278">
        <v>49.477684980431263</v>
      </c>
      <c r="D231" s="278">
        <v>41.360965957335978</v>
      </c>
      <c r="E231" s="178">
        <f t="shared" si="6"/>
        <v>41.360965957335978</v>
      </c>
      <c r="F231" s="205" t="str">
        <f t="shared" si="7"/>
        <v>O</v>
      </c>
      <c r="G231" s="206">
        <f>IF(DAY(B231)=15,D231,"")</f>
        <v>41.360965957335978</v>
      </c>
    </row>
    <row r="232" spans="1:7">
      <c r="A232">
        <v>229</v>
      </c>
      <c r="B232" s="46">
        <v>44120</v>
      </c>
      <c r="C232" s="278">
        <v>55.657722726433128</v>
      </c>
      <c r="D232" s="278">
        <v>41.360965957335978</v>
      </c>
      <c r="E232" s="178">
        <f t="shared" si="6"/>
        <v>41.360965957335978</v>
      </c>
      <c r="F232" s="205" t="str">
        <f t="shared" si="7"/>
        <v/>
      </c>
    </row>
    <row r="233" spans="1:7">
      <c r="A233">
        <v>230</v>
      </c>
      <c r="B233" s="46">
        <v>44121</v>
      </c>
      <c r="C233" s="278">
        <v>60.389695256433129</v>
      </c>
      <c r="D233" s="278">
        <v>41.360965957335978</v>
      </c>
      <c r="E233" s="178">
        <f t="shared" si="6"/>
        <v>41.360965957335978</v>
      </c>
      <c r="F233" s="205" t="str">
        <f t="shared" si="7"/>
        <v/>
      </c>
    </row>
    <row r="234" spans="1:7">
      <c r="A234">
        <v>231</v>
      </c>
      <c r="B234" s="46">
        <v>44122</v>
      </c>
      <c r="C234" s="278">
        <v>50.658292656433126</v>
      </c>
      <c r="D234" s="278">
        <v>41.360965957335978</v>
      </c>
      <c r="E234" s="178">
        <f t="shared" si="6"/>
        <v>41.360965957335978</v>
      </c>
      <c r="F234" s="205" t="str">
        <f t="shared" si="7"/>
        <v/>
      </c>
    </row>
    <row r="235" spans="1:7">
      <c r="A235">
        <v>232</v>
      </c>
      <c r="B235" s="46">
        <v>44123</v>
      </c>
      <c r="C235" s="278">
        <v>17.849682186431274</v>
      </c>
      <c r="D235" s="278">
        <v>41.360965957335978</v>
      </c>
      <c r="E235" s="178">
        <f t="shared" si="6"/>
        <v>17.849682186431274</v>
      </c>
      <c r="F235" s="205" t="str">
        <f t="shared" si="7"/>
        <v/>
      </c>
    </row>
    <row r="236" spans="1:7">
      <c r="A236">
        <v>233</v>
      </c>
      <c r="B236" s="46">
        <v>44124</v>
      </c>
      <c r="C236" s="278">
        <v>33.288567356433134</v>
      </c>
      <c r="D236" s="278">
        <v>41.360965957335978</v>
      </c>
      <c r="E236" s="178">
        <f t="shared" si="6"/>
        <v>33.288567356433134</v>
      </c>
      <c r="F236" s="205" t="str">
        <f t="shared" si="7"/>
        <v/>
      </c>
    </row>
    <row r="237" spans="1:7">
      <c r="A237">
        <v>234</v>
      </c>
      <c r="B237" s="46">
        <v>44125</v>
      </c>
      <c r="C237" s="278">
        <v>97.476409926170803</v>
      </c>
      <c r="D237" s="278">
        <v>41.360965957335978</v>
      </c>
      <c r="E237" s="178">
        <f t="shared" si="6"/>
        <v>41.360965957335978</v>
      </c>
      <c r="F237" s="205" t="str">
        <f t="shared" si="7"/>
        <v/>
      </c>
    </row>
    <row r="238" spans="1:7">
      <c r="A238">
        <v>235</v>
      </c>
      <c r="B238" s="46">
        <v>44126</v>
      </c>
      <c r="C238" s="278">
        <v>126.2414094481708</v>
      </c>
      <c r="D238" s="278">
        <v>41.360965957335978</v>
      </c>
      <c r="E238" s="178">
        <f t="shared" si="6"/>
        <v>41.360965957335978</v>
      </c>
      <c r="F238" s="205" t="str">
        <f t="shared" si="7"/>
        <v/>
      </c>
    </row>
    <row r="239" spans="1:7">
      <c r="A239">
        <v>236</v>
      </c>
      <c r="B239" s="46">
        <v>44127</v>
      </c>
      <c r="C239" s="278">
        <v>116.10034370617173</v>
      </c>
      <c r="D239" s="278">
        <v>41.360965957335978</v>
      </c>
      <c r="E239" s="178">
        <f t="shared" si="6"/>
        <v>41.360965957335978</v>
      </c>
      <c r="F239" s="205" t="str">
        <f t="shared" si="7"/>
        <v/>
      </c>
    </row>
    <row r="240" spans="1:7">
      <c r="A240">
        <v>237</v>
      </c>
      <c r="B240" s="46">
        <v>44128</v>
      </c>
      <c r="C240" s="278">
        <v>92.92507380816987</v>
      </c>
      <c r="D240" s="278">
        <v>41.360965957335978</v>
      </c>
      <c r="E240" s="178">
        <f t="shared" si="6"/>
        <v>41.360965957335978</v>
      </c>
      <c r="F240" s="205" t="str">
        <f t="shared" si="7"/>
        <v/>
      </c>
    </row>
    <row r="241" spans="1:6">
      <c r="A241">
        <v>238</v>
      </c>
      <c r="B241" s="46">
        <v>44129</v>
      </c>
      <c r="C241" s="278">
        <v>89.938227088171729</v>
      </c>
      <c r="D241" s="278">
        <v>41.360965957335978</v>
      </c>
      <c r="E241" s="178">
        <f t="shared" si="6"/>
        <v>41.360965957335978</v>
      </c>
      <c r="F241" s="205" t="str">
        <f t="shared" si="7"/>
        <v/>
      </c>
    </row>
    <row r="242" spans="1:6">
      <c r="A242">
        <v>239</v>
      </c>
      <c r="B242" s="46">
        <v>44130</v>
      </c>
      <c r="C242" s="278">
        <v>109.4669571661708</v>
      </c>
      <c r="D242" s="278">
        <v>41.360965957335978</v>
      </c>
      <c r="E242" s="178">
        <f t="shared" si="6"/>
        <v>41.360965957335978</v>
      </c>
      <c r="F242" s="205" t="str">
        <f t="shared" si="7"/>
        <v/>
      </c>
    </row>
    <row r="243" spans="1:6">
      <c r="A243">
        <v>240</v>
      </c>
      <c r="B243" s="46">
        <v>44131</v>
      </c>
      <c r="C243" s="278">
        <v>110.00145380616986</v>
      </c>
      <c r="D243" s="278">
        <v>41.360965957335978</v>
      </c>
      <c r="E243" s="178">
        <f t="shared" si="6"/>
        <v>41.360965957335978</v>
      </c>
      <c r="F243" s="205" t="str">
        <f t="shared" si="7"/>
        <v/>
      </c>
    </row>
    <row r="244" spans="1:6">
      <c r="A244">
        <v>241</v>
      </c>
      <c r="B244" s="46">
        <v>44132</v>
      </c>
      <c r="C244" s="278">
        <v>97.71259092256328</v>
      </c>
      <c r="D244" s="278">
        <v>41.360965957335978</v>
      </c>
      <c r="E244" s="178">
        <f t="shared" si="6"/>
        <v>41.360965957335978</v>
      </c>
      <c r="F244" s="205" t="str">
        <f t="shared" si="7"/>
        <v/>
      </c>
    </row>
    <row r="245" spans="1:6">
      <c r="A245">
        <v>242</v>
      </c>
      <c r="B245" s="46">
        <v>44133</v>
      </c>
      <c r="C245" s="278">
        <v>100.97976351856143</v>
      </c>
      <c r="D245" s="278">
        <v>41.360965957335978</v>
      </c>
      <c r="E245" s="178">
        <f t="shared" si="6"/>
        <v>41.360965957335978</v>
      </c>
      <c r="F245" s="205" t="str">
        <f t="shared" si="7"/>
        <v/>
      </c>
    </row>
    <row r="246" spans="1:6">
      <c r="A246">
        <v>243</v>
      </c>
      <c r="B246" s="46">
        <v>44134</v>
      </c>
      <c r="C246" s="278">
        <v>95.019777810563269</v>
      </c>
      <c r="D246" s="278">
        <v>41.360965957335978</v>
      </c>
      <c r="E246" s="178">
        <f t="shared" si="6"/>
        <v>41.360965957335978</v>
      </c>
      <c r="F246" s="205" t="str">
        <f t="shared" si="7"/>
        <v/>
      </c>
    </row>
    <row r="247" spans="1:6">
      <c r="A247">
        <v>244</v>
      </c>
      <c r="B247" s="46">
        <v>44135</v>
      </c>
      <c r="C247" s="278">
        <v>73.238647778563291</v>
      </c>
      <c r="D247" s="278">
        <v>41.360965957335978</v>
      </c>
      <c r="E247" s="178">
        <f t="shared" si="6"/>
        <v>41.360965957335978</v>
      </c>
      <c r="F247" s="205" t="str">
        <f t="shared" si="7"/>
        <v/>
      </c>
    </row>
    <row r="248" spans="1:6">
      <c r="A248">
        <v>245</v>
      </c>
      <c r="B248" s="46">
        <v>44136</v>
      </c>
      <c r="C248" s="278">
        <v>67.491461476561412</v>
      </c>
      <c r="D248" s="278">
        <v>85.678144231829236</v>
      </c>
      <c r="E248" s="178">
        <f t="shared" si="6"/>
        <v>67.491461476561412</v>
      </c>
      <c r="F248" s="205" t="str">
        <f t="shared" si="7"/>
        <v/>
      </c>
    </row>
    <row r="249" spans="1:6">
      <c r="A249">
        <v>246</v>
      </c>
      <c r="B249" s="46">
        <v>44137</v>
      </c>
      <c r="C249" s="278">
        <v>90.539297578563279</v>
      </c>
      <c r="D249" s="278">
        <v>85.678144231829236</v>
      </c>
      <c r="E249" s="178">
        <f t="shared" si="6"/>
        <v>85.678144231829236</v>
      </c>
      <c r="F249" s="205" t="str">
        <f t="shared" si="7"/>
        <v/>
      </c>
    </row>
    <row r="250" spans="1:6">
      <c r="A250">
        <v>247</v>
      </c>
      <c r="B250" s="46">
        <v>44138</v>
      </c>
      <c r="C250" s="278">
        <v>84.920933158563273</v>
      </c>
      <c r="D250" s="278">
        <v>85.678144231829236</v>
      </c>
      <c r="E250" s="178">
        <f t="shared" si="6"/>
        <v>84.920933158563273</v>
      </c>
      <c r="F250" s="205" t="str">
        <f t="shared" si="7"/>
        <v/>
      </c>
    </row>
    <row r="251" spans="1:6">
      <c r="A251">
        <v>248</v>
      </c>
      <c r="B251" s="46">
        <v>44139</v>
      </c>
      <c r="C251" s="278">
        <v>92.090104163520209</v>
      </c>
      <c r="D251" s="278">
        <v>85.678144231829236</v>
      </c>
      <c r="E251" s="178">
        <f t="shared" si="6"/>
        <v>85.678144231829236</v>
      </c>
      <c r="F251" s="205" t="str">
        <f t="shared" si="7"/>
        <v/>
      </c>
    </row>
    <row r="252" spans="1:6">
      <c r="A252">
        <v>249</v>
      </c>
      <c r="B252" s="46">
        <v>44140</v>
      </c>
      <c r="C252" s="278">
        <v>85.06945982151835</v>
      </c>
      <c r="D252" s="278">
        <v>85.678144231829236</v>
      </c>
      <c r="E252" s="178">
        <f t="shared" si="6"/>
        <v>85.06945982151835</v>
      </c>
      <c r="F252" s="205" t="str">
        <f t="shared" si="7"/>
        <v/>
      </c>
    </row>
    <row r="253" spans="1:6">
      <c r="A253">
        <v>250</v>
      </c>
      <c r="B253" s="46">
        <v>44141</v>
      </c>
      <c r="C253" s="278">
        <v>82.499194099520196</v>
      </c>
      <c r="D253" s="278">
        <v>85.678144231829236</v>
      </c>
      <c r="E253" s="178">
        <f t="shared" si="6"/>
        <v>82.499194099520196</v>
      </c>
      <c r="F253" s="205" t="str">
        <f t="shared" si="7"/>
        <v/>
      </c>
    </row>
    <row r="254" spans="1:6">
      <c r="A254">
        <v>251</v>
      </c>
      <c r="B254" s="46">
        <v>44142</v>
      </c>
      <c r="C254" s="278">
        <v>85.196646417518352</v>
      </c>
      <c r="D254" s="278">
        <v>85.678144231829236</v>
      </c>
      <c r="E254" s="178">
        <f t="shared" si="6"/>
        <v>85.196646417518352</v>
      </c>
      <c r="F254" s="205" t="str">
        <f t="shared" si="7"/>
        <v/>
      </c>
    </row>
    <row r="255" spans="1:6">
      <c r="A255">
        <v>252</v>
      </c>
      <c r="B255" s="46">
        <v>44143</v>
      </c>
      <c r="C255" s="278">
        <v>88.352665449518341</v>
      </c>
      <c r="D255" s="278">
        <v>85.678144231829236</v>
      </c>
      <c r="E255" s="178">
        <f t="shared" si="6"/>
        <v>85.678144231829236</v>
      </c>
      <c r="F255" s="205" t="str">
        <f t="shared" si="7"/>
        <v/>
      </c>
    </row>
    <row r="256" spans="1:6">
      <c r="A256">
        <v>253</v>
      </c>
      <c r="B256" s="46">
        <v>44144</v>
      </c>
      <c r="C256" s="278">
        <v>122.2032016355202</v>
      </c>
      <c r="D256" s="278">
        <v>85.678144231829236</v>
      </c>
      <c r="E256" s="178">
        <f t="shared" si="6"/>
        <v>85.678144231829236</v>
      </c>
      <c r="F256" s="205" t="str">
        <f t="shared" si="7"/>
        <v/>
      </c>
    </row>
    <row r="257" spans="1:7">
      <c r="A257">
        <v>254</v>
      </c>
      <c r="B257" s="46">
        <v>44145</v>
      </c>
      <c r="C257" s="278">
        <v>133.2698394595202</v>
      </c>
      <c r="D257" s="278">
        <v>85.678144231829236</v>
      </c>
      <c r="E257" s="178">
        <f t="shared" si="6"/>
        <v>85.678144231829236</v>
      </c>
      <c r="F257" s="205" t="str">
        <f t="shared" si="7"/>
        <v/>
      </c>
    </row>
    <row r="258" spans="1:7">
      <c r="A258">
        <v>255</v>
      </c>
      <c r="B258" s="46">
        <v>44146</v>
      </c>
      <c r="C258" s="278">
        <v>92.376966588720165</v>
      </c>
      <c r="D258" s="278">
        <v>85.678144231829236</v>
      </c>
      <c r="E258" s="178">
        <f t="shared" si="6"/>
        <v>85.678144231829236</v>
      </c>
      <c r="F258" s="205" t="str">
        <f t="shared" si="7"/>
        <v/>
      </c>
    </row>
    <row r="259" spans="1:7">
      <c r="A259">
        <v>256</v>
      </c>
      <c r="B259" s="46">
        <v>44147</v>
      </c>
      <c r="C259" s="278">
        <v>96.612491752722022</v>
      </c>
      <c r="D259" s="278">
        <v>85.678144231829236</v>
      </c>
      <c r="E259" s="178">
        <f t="shared" si="6"/>
        <v>85.678144231829236</v>
      </c>
      <c r="F259" s="205" t="str">
        <f t="shared" si="7"/>
        <v/>
      </c>
    </row>
    <row r="260" spans="1:7">
      <c r="A260">
        <v>257</v>
      </c>
      <c r="B260" s="46">
        <v>44148</v>
      </c>
      <c r="C260" s="278">
        <v>95.489208220722034</v>
      </c>
      <c r="D260" s="278">
        <v>85.678144231829236</v>
      </c>
      <c r="E260" s="178">
        <f t="shared" ref="E260:E323" si="8">IF(C260&lt;D260,C260,D260)</f>
        <v>85.678144231829236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06" t="str">
        <f>IF(DAY(B260)=15,D260,"")</f>
        <v/>
      </c>
    </row>
    <row r="261" spans="1:7">
      <c r="A261">
        <v>258</v>
      </c>
      <c r="B261" s="46">
        <v>44149</v>
      </c>
      <c r="C261" s="278">
        <v>70.060299420722032</v>
      </c>
      <c r="D261" s="278">
        <v>85.678144231829236</v>
      </c>
      <c r="E261" s="178">
        <f t="shared" si="8"/>
        <v>70.060299420722032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44150</v>
      </c>
      <c r="C262" s="278">
        <v>48.015287764720171</v>
      </c>
      <c r="D262" s="278">
        <v>85.678144231829236</v>
      </c>
      <c r="E262" s="178">
        <f t="shared" si="8"/>
        <v>48.015287764720171</v>
      </c>
      <c r="F262" s="205" t="str">
        <f t="shared" si="9"/>
        <v>N</v>
      </c>
      <c r="G262" s="206">
        <f>IF(DAY(B262)=15,D262,"")</f>
        <v>85.678144231829236</v>
      </c>
    </row>
    <row r="263" spans="1:7">
      <c r="A263">
        <v>260</v>
      </c>
      <c r="B263" s="46">
        <v>44151</v>
      </c>
      <c r="C263" s="278">
        <v>87.2994411447239</v>
      </c>
      <c r="D263" s="278">
        <v>85.678144231829236</v>
      </c>
      <c r="E263" s="178">
        <f t="shared" si="8"/>
        <v>85.678144231829236</v>
      </c>
      <c r="F263" s="205" t="str">
        <f t="shared" si="9"/>
        <v/>
      </c>
    </row>
    <row r="264" spans="1:7">
      <c r="A264">
        <v>261</v>
      </c>
      <c r="B264" s="46">
        <v>44152</v>
      </c>
      <c r="C264" s="278">
        <v>92.342187160720158</v>
      </c>
      <c r="D264" s="278">
        <v>85.678144231829236</v>
      </c>
      <c r="E264" s="178">
        <f t="shared" si="8"/>
        <v>85.678144231829236</v>
      </c>
      <c r="F264" s="205" t="str">
        <f t="shared" si="9"/>
        <v/>
      </c>
    </row>
    <row r="265" spans="1:7">
      <c r="A265">
        <v>262</v>
      </c>
      <c r="B265" s="46">
        <v>44153</v>
      </c>
      <c r="C265" s="278">
        <v>70.111621425442806</v>
      </c>
      <c r="D265" s="278">
        <v>85.678144231829236</v>
      </c>
      <c r="E265" s="178">
        <f t="shared" si="8"/>
        <v>70.111621425442806</v>
      </c>
      <c r="F265" s="205" t="str">
        <f t="shared" si="9"/>
        <v/>
      </c>
    </row>
    <row r="266" spans="1:7">
      <c r="A266">
        <v>263</v>
      </c>
      <c r="B266" s="46">
        <v>44154</v>
      </c>
      <c r="C266" s="278">
        <v>63.088121337444669</v>
      </c>
      <c r="D266" s="278">
        <v>85.678144231829236</v>
      </c>
      <c r="E266" s="178">
        <f t="shared" si="8"/>
        <v>63.088121337444669</v>
      </c>
      <c r="F266" s="205" t="str">
        <f t="shared" si="9"/>
        <v/>
      </c>
    </row>
    <row r="267" spans="1:7">
      <c r="A267">
        <v>264</v>
      </c>
      <c r="B267" s="46">
        <v>44155</v>
      </c>
      <c r="C267" s="278">
        <v>55.397761157440947</v>
      </c>
      <c r="D267" s="278">
        <v>85.678144231829236</v>
      </c>
      <c r="E267" s="178">
        <f t="shared" si="8"/>
        <v>55.397761157440947</v>
      </c>
      <c r="F267" s="205" t="str">
        <f t="shared" si="9"/>
        <v/>
      </c>
    </row>
    <row r="268" spans="1:7">
      <c r="A268">
        <v>265</v>
      </c>
      <c r="B268" s="46">
        <v>44156</v>
      </c>
      <c r="C268" s="278">
        <v>53.693995237442813</v>
      </c>
      <c r="D268" s="278">
        <v>85.678144231829236</v>
      </c>
      <c r="E268" s="178">
        <f t="shared" si="8"/>
        <v>53.693995237442813</v>
      </c>
      <c r="F268" s="205" t="str">
        <f t="shared" si="9"/>
        <v/>
      </c>
    </row>
    <row r="269" spans="1:7">
      <c r="A269">
        <v>266</v>
      </c>
      <c r="B269" s="46">
        <v>44157</v>
      </c>
      <c r="C269" s="278">
        <v>46.526884517442817</v>
      </c>
      <c r="D269" s="278">
        <v>85.678144231829236</v>
      </c>
      <c r="E269" s="178">
        <f t="shared" si="8"/>
        <v>46.526884517442817</v>
      </c>
      <c r="F269" s="205" t="str">
        <f t="shared" si="9"/>
        <v/>
      </c>
    </row>
    <row r="270" spans="1:7">
      <c r="A270">
        <v>267</v>
      </c>
      <c r="B270" s="46">
        <v>44158</v>
      </c>
      <c r="C270" s="278">
        <v>85.732369433442813</v>
      </c>
      <c r="D270" s="278">
        <v>85.678144231829236</v>
      </c>
      <c r="E270" s="178">
        <f t="shared" si="8"/>
        <v>85.678144231829236</v>
      </c>
      <c r="F270" s="205" t="str">
        <f t="shared" si="9"/>
        <v/>
      </c>
    </row>
    <row r="271" spans="1:7">
      <c r="A271">
        <v>268</v>
      </c>
      <c r="B271" s="46">
        <v>44159</v>
      </c>
      <c r="C271" s="278">
        <v>88.500465897440961</v>
      </c>
      <c r="D271" s="278">
        <v>85.678144231829236</v>
      </c>
      <c r="E271" s="178">
        <f t="shared" si="8"/>
        <v>85.678144231829236</v>
      </c>
      <c r="F271" s="205" t="str">
        <f t="shared" si="9"/>
        <v/>
      </c>
    </row>
    <row r="272" spans="1:7">
      <c r="A272">
        <v>269</v>
      </c>
      <c r="B272" s="46">
        <v>44160</v>
      </c>
      <c r="C272" s="278">
        <v>69.851458300664419</v>
      </c>
      <c r="D272" s="278">
        <v>85.678144231829236</v>
      </c>
      <c r="E272" s="178">
        <f t="shared" si="8"/>
        <v>69.851458300664419</v>
      </c>
      <c r="F272" s="205" t="str">
        <f t="shared" si="9"/>
        <v/>
      </c>
    </row>
    <row r="273" spans="1:6">
      <c r="A273">
        <v>270</v>
      </c>
      <c r="B273" s="46">
        <v>44161</v>
      </c>
      <c r="C273" s="278">
        <v>67.886973940664419</v>
      </c>
      <c r="D273" s="278">
        <v>85.678144231829236</v>
      </c>
      <c r="E273" s="178">
        <f t="shared" si="8"/>
        <v>67.886973940664419</v>
      </c>
      <c r="F273" s="205" t="str">
        <f t="shared" si="9"/>
        <v/>
      </c>
    </row>
    <row r="274" spans="1:6">
      <c r="A274">
        <v>271</v>
      </c>
      <c r="B274" s="46">
        <v>44162</v>
      </c>
      <c r="C274" s="278">
        <v>81.418604596664423</v>
      </c>
      <c r="D274" s="278">
        <v>85.678144231829236</v>
      </c>
      <c r="E274" s="178">
        <f t="shared" si="8"/>
        <v>81.418604596664423</v>
      </c>
      <c r="F274" s="205" t="str">
        <f t="shared" si="9"/>
        <v/>
      </c>
    </row>
    <row r="275" spans="1:6">
      <c r="A275">
        <v>272</v>
      </c>
      <c r="B275" s="46">
        <v>44163</v>
      </c>
      <c r="C275" s="278">
        <v>64.213849756666278</v>
      </c>
      <c r="D275" s="278">
        <v>85.678144231829236</v>
      </c>
      <c r="E275" s="178">
        <f t="shared" si="8"/>
        <v>64.213849756666278</v>
      </c>
      <c r="F275" s="205" t="str">
        <f t="shared" si="9"/>
        <v/>
      </c>
    </row>
    <row r="276" spans="1:6">
      <c r="A276">
        <v>273</v>
      </c>
      <c r="B276" s="46">
        <v>44164</v>
      </c>
      <c r="C276" s="278">
        <v>59.651142740662557</v>
      </c>
      <c r="D276" s="278">
        <v>85.678144231829236</v>
      </c>
      <c r="E276" s="178">
        <f t="shared" si="8"/>
        <v>59.651142740662557</v>
      </c>
      <c r="F276" s="205" t="str">
        <f t="shared" si="9"/>
        <v/>
      </c>
    </row>
    <row r="277" spans="1:6">
      <c r="A277">
        <v>274</v>
      </c>
      <c r="B277" s="46">
        <v>44165</v>
      </c>
      <c r="C277" s="278">
        <v>79.045761708664415</v>
      </c>
      <c r="D277" s="278">
        <v>85.678144231829236</v>
      </c>
      <c r="E277" s="178">
        <f t="shared" si="8"/>
        <v>79.045761708664415</v>
      </c>
      <c r="F277" s="205" t="str">
        <f t="shared" si="9"/>
        <v/>
      </c>
    </row>
    <row r="278" spans="1:6">
      <c r="A278">
        <v>275</v>
      </c>
      <c r="B278" s="46">
        <v>44166</v>
      </c>
      <c r="C278" s="278">
        <v>62.100601868663496</v>
      </c>
      <c r="D278" s="278">
        <v>109.27964473765024</v>
      </c>
      <c r="E278" s="178">
        <f t="shared" si="8"/>
        <v>62.100601868663496</v>
      </c>
      <c r="F278" s="205" t="str">
        <f t="shared" si="9"/>
        <v/>
      </c>
    </row>
    <row r="279" spans="1:6">
      <c r="A279">
        <v>276</v>
      </c>
      <c r="B279" s="46">
        <v>44167</v>
      </c>
      <c r="C279" s="278">
        <v>70.402396138760267</v>
      </c>
      <c r="D279" s="278">
        <v>109.27964473765024</v>
      </c>
      <c r="E279" s="178">
        <f t="shared" si="8"/>
        <v>70.402396138760267</v>
      </c>
      <c r="F279" s="205" t="str">
        <f t="shared" si="9"/>
        <v/>
      </c>
    </row>
    <row r="280" spans="1:6">
      <c r="A280">
        <v>277</v>
      </c>
      <c r="B280" s="46">
        <v>44168</v>
      </c>
      <c r="C280" s="278">
        <v>82.667161910759333</v>
      </c>
      <c r="D280" s="278">
        <v>109.27964473765024</v>
      </c>
      <c r="E280" s="178">
        <f t="shared" si="8"/>
        <v>82.667161910759333</v>
      </c>
      <c r="F280" s="205" t="str">
        <f t="shared" si="9"/>
        <v/>
      </c>
    </row>
    <row r="281" spans="1:6">
      <c r="A281">
        <v>278</v>
      </c>
      <c r="B281" s="46">
        <v>44169</v>
      </c>
      <c r="C281" s="278">
        <v>78.066907996759326</v>
      </c>
      <c r="D281" s="278">
        <v>109.27964473765024</v>
      </c>
      <c r="E281" s="178">
        <f t="shared" si="8"/>
        <v>78.066907996759326</v>
      </c>
      <c r="F281" s="205" t="str">
        <f t="shared" si="9"/>
        <v/>
      </c>
    </row>
    <row r="282" spans="1:6">
      <c r="A282">
        <v>279</v>
      </c>
      <c r="B282" s="46">
        <v>44170</v>
      </c>
      <c r="C282" s="278">
        <v>61.534131550759327</v>
      </c>
      <c r="D282" s="278">
        <v>109.27964473765024</v>
      </c>
      <c r="E282" s="178">
        <f t="shared" si="8"/>
        <v>61.534131550759327</v>
      </c>
      <c r="F282" s="205" t="str">
        <f t="shared" si="9"/>
        <v/>
      </c>
    </row>
    <row r="283" spans="1:6">
      <c r="A283">
        <v>280</v>
      </c>
      <c r="B283" s="46">
        <v>44171</v>
      </c>
      <c r="C283" s="278">
        <v>45.123614910761191</v>
      </c>
      <c r="D283" s="278">
        <v>109.27964473765024</v>
      </c>
      <c r="E283" s="178">
        <f t="shared" si="8"/>
        <v>45.123614910761191</v>
      </c>
      <c r="F283" s="205" t="str">
        <f t="shared" si="9"/>
        <v/>
      </c>
    </row>
    <row r="284" spans="1:6">
      <c r="A284">
        <v>281</v>
      </c>
      <c r="B284" s="46">
        <v>44172</v>
      </c>
      <c r="C284" s="278">
        <v>40.704781300759329</v>
      </c>
      <c r="D284" s="278">
        <v>109.27964473765024</v>
      </c>
      <c r="E284" s="178">
        <f t="shared" si="8"/>
        <v>40.704781300759329</v>
      </c>
      <c r="F284" s="205" t="str">
        <f t="shared" si="9"/>
        <v/>
      </c>
    </row>
    <row r="285" spans="1:6">
      <c r="A285">
        <v>282</v>
      </c>
      <c r="B285" s="46">
        <v>44173</v>
      </c>
      <c r="C285" s="278">
        <v>62.039171170759332</v>
      </c>
      <c r="D285" s="278">
        <v>109.27964473765024</v>
      </c>
      <c r="E285" s="178">
        <f t="shared" si="8"/>
        <v>62.039171170759332</v>
      </c>
      <c r="F285" s="205" t="str">
        <f t="shared" si="9"/>
        <v/>
      </c>
    </row>
    <row r="286" spans="1:6">
      <c r="A286">
        <v>283</v>
      </c>
      <c r="B286" s="46">
        <v>44174</v>
      </c>
      <c r="C286" s="278">
        <v>180.84187507717817</v>
      </c>
      <c r="D286" s="278">
        <v>109.27964473765024</v>
      </c>
      <c r="E286" s="178">
        <f t="shared" si="8"/>
        <v>109.27964473765024</v>
      </c>
      <c r="F286" s="205" t="str">
        <f t="shared" si="9"/>
        <v/>
      </c>
    </row>
    <row r="287" spans="1:6">
      <c r="A287">
        <v>284</v>
      </c>
      <c r="B287" s="46">
        <v>44175</v>
      </c>
      <c r="C287" s="278">
        <v>177.39079880117723</v>
      </c>
      <c r="D287" s="278">
        <v>109.27964473765024</v>
      </c>
      <c r="E287" s="178">
        <f t="shared" si="8"/>
        <v>109.27964473765024</v>
      </c>
      <c r="F287" s="205" t="str">
        <f t="shared" si="9"/>
        <v/>
      </c>
    </row>
    <row r="288" spans="1:6">
      <c r="A288">
        <v>285</v>
      </c>
      <c r="B288" s="46">
        <v>44176</v>
      </c>
      <c r="C288" s="278">
        <v>170.68153854117722</v>
      </c>
      <c r="D288" s="278">
        <v>109.27964473765024</v>
      </c>
      <c r="E288" s="178">
        <f t="shared" si="8"/>
        <v>109.27964473765024</v>
      </c>
      <c r="F288" s="205" t="str">
        <f t="shared" si="9"/>
        <v/>
      </c>
    </row>
    <row r="289" spans="1:7">
      <c r="A289">
        <v>286</v>
      </c>
      <c r="B289" s="46">
        <v>44177</v>
      </c>
      <c r="C289" s="278">
        <v>168.05536761117725</v>
      </c>
      <c r="D289" s="278">
        <v>109.27964473765024</v>
      </c>
      <c r="E289" s="178">
        <f t="shared" si="8"/>
        <v>109.27964473765024</v>
      </c>
      <c r="F289" s="205" t="str">
        <f t="shared" si="9"/>
        <v/>
      </c>
    </row>
    <row r="290" spans="1:7">
      <c r="A290">
        <v>287</v>
      </c>
      <c r="B290" s="46">
        <v>44178</v>
      </c>
      <c r="C290" s="278">
        <v>178.62972340117724</v>
      </c>
      <c r="D290" s="278">
        <v>109.27964473765024</v>
      </c>
      <c r="E290" s="178">
        <f t="shared" si="8"/>
        <v>109.27964473765024</v>
      </c>
      <c r="F290" s="205" t="str">
        <f t="shared" si="9"/>
        <v/>
      </c>
    </row>
    <row r="291" spans="1:7">
      <c r="A291">
        <v>288</v>
      </c>
      <c r="B291" s="46">
        <v>44179</v>
      </c>
      <c r="C291" s="278">
        <v>193.30177418717724</v>
      </c>
      <c r="D291" s="278">
        <v>109.27964473765024</v>
      </c>
      <c r="E291" s="178">
        <f t="shared" si="8"/>
        <v>109.27964473765024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6" t="str">
        <f>IF(DAY(B291)=15,D291,"")</f>
        <v/>
      </c>
    </row>
    <row r="292" spans="1:7">
      <c r="A292">
        <v>289</v>
      </c>
      <c r="B292" s="46">
        <v>44180</v>
      </c>
      <c r="C292" s="278">
        <v>197.34683710117724</v>
      </c>
      <c r="D292" s="278">
        <v>109.27964473765024</v>
      </c>
      <c r="E292" s="178">
        <f t="shared" si="8"/>
        <v>109.27964473765024</v>
      </c>
      <c r="F292" s="205" t="str">
        <f t="shared" si="9"/>
        <v>D</v>
      </c>
      <c r="G292" s="206">
        <f>IF(DAY(B292)=15,D292,"")</f>
        <v>109.27964473765024</v>
      </c>
    </row>
    <row r="293" spans="1:7">
      <c r="A293">
        <v>290</v>
      </c>
      <c r="B293" s="46">
        <v>44181</v>
      </c>
      <c r="C293" s="278">
        <v>189.05654969500449</v>
      </c>
      <c r="D293" s="278">
        <v>109.27964473765024</v>
      </c>
      <c r="E293" s="178">
        <f t="shared" si="8"/>
        <v>109.27964473765024</v>
      </c>
      <c r="F293" s="205" t="str">
        <f t="shared" si="9"/>
        <v/>
      </c>
    </row>
    <row r="294" spans="1:7">
      <c r="A294">
        <v>291</v>
      </c>
      <c r="B294" s="46">
        <v>44182</v>
      </c>
      <c r="C294" s="278">
        <v>209.45691207300081</v>
      </c>
      <c r="D294" s="278">
        <v>109.27964473765024</v>
      </c>
      <c r="E294" s="178">
        <f t="shared" si="8"/>
        <v>109.27964473765024</v>
      </c>
      <c r="F294" s="205" t="str">
        <f t="shared" si="9"/>
        <v/>
      </c>
    </row>
    <row r="295" spans="1:7">
      <c r="A295">
        <v>292</v>
      </c>
      <c r="B295" s="46">
        <v>44183</v>
      </c>
      <c r="C295" s="278">
        <v>188.86810224900265</v>
      </c>
      <c r="D295" s="278">
        <v>109.27964473765024</v>
      </c>
      <c r="E295" s="178">
        <f t="shared" si="8"/>
        <v>109.27964473765024</v>
      </c>
      <c r="F295" s="205" t="str">
        <f t="shared" si="9"/>
        <v/>
      </c>
    </row>
    <row r="296" spans="1:7">
      <c r="A296">
        <v>293</v>
      </c>
      <c r="B296" s="46">
        <v>44184</v>
      </c>
      <c r="C296" s="278">
        <v>170.36948992900079</v>
      </c>
      <c r="D296" s="278">
        <v>109.27964473765024</v>
      </c>
      <c r="E296" s="178">
        <f t="shared" si="8"/>
        <v>109.27964473765024</v>
      </c>
      <c r="F296" s="205" t="str">
        <f t="shared" si="9"/>
        <v/>
      </c>
    </row>
    <row r="297" spans="1:7">
      <c r="A297">
        <v>294</v>
      </c>
      <c r="B297" s="46">
        <v>44185</v>
      </c>
      <c r="C297" s="278">
        <v>171.48715503300267</v>
      </c>
      <c r="D297" s="278">
        <v>109.27964473765024</v>
      </c>
      <c r="E297" s="178">
        <f t="shared" si="8"/>
        <v>109.27964473765024</v>
      </c>
      <c r="F297" s="205" t="str">
        <f t="shared" si="9"/>
        <v/>
      </c>
    </row>
    <row r="298" spans="1:7">
      <c r="A298">
        <v>295</v>
      </c>
      <c r="B298" s="46">
        <v>44186</v>
      </c>
      <c r="C298" s="278">
        <v>179.30444694500451</v>
      </c>
      <c r="D298" s="278">
        <v>109.27964473765024</v>
      </c>
      <c r="E298" s="178">
        <f t="shared" si="8"/>
        <v>109.27964473765024</v>
      </c>
      <c r="F298" s="205" t="str">
        <f t="shared" si="9"/>
        <v/>
      </c>
    </row>
    <row r="299" spans="1:7">
      <c r="A299">
        <v>296</v>
      </c>
      <c r="B299" s="46">
        <v>44187</v>
      </c>
      <c r="C299" s="278">
        <v>167.23171702900268</v>
      </c>
      <c r="D299" s="278">
        <v>109.27964473765024</v>
      </c>
      <c r="E299" s="178">
        <f t="shared" si="8"/>
        <v>109.27964473765024</v>
      </c>
      <c r="F299" s="205" t="str">
        <f t="shared" si="9"/>
        <v/>
      </c>
    </row>
    <row r="300" spans="1:7">
      <c r="A300">
        <v>297</v>
      </c>
      <c r="B300" s="46">
        <v>44188</v>
      </c>
      <c r="C300" s="278">
        <v>154.88950531000887</v>
      </c>
      <c r="D300" s="278">
        <v>109.27964473765024</v>
      </c>
      <c r="E300" s="178">
        <f t="shared" si="8"/>
        <v>109.27964473765024</v>
      </c>
      <c r="F300" s="205" t="str">
        <f t="shared" si="9"/>
        <v/>
      </c>
    </row>
    <row r="301" spans="1:7">
      <c r="A301">
        <v>298</v>
      </c>
      <c r="B301" s="46">
        <v>44189</v>
      </c>
      <c r="C301" s="278">
        <v>129.28449326600702</v>
      </c>
      <c r="D301" s="278">
        <v>109.27964473765024</v>
      </c>
      <c r="E301" s="178">
        <f t="shared" si="8"/>
        <v>109.27964473765024</v>
      </c>
      <c r="F301" s="205" t="str">
        <f t="shared" si="9"/>
        <v/>
      </c>
    </row>
    <row r="302" spans="1:7">
      <c r="A302">
        <v>299</v>
      </c>
      <c r="B302" s="46">
        <v>44190</v>
      </c>
      <c r="C302" s="278">
        <v>104.61240697200887</v>
      </c>
      <c r="D302" s="278">
        <v>109.27964473765024</v>
      </c>
      <c r="E302" s="178">
        <f t="shared" si="8"/>
        <v>104.61240697200887</v>
      </c>
      <c r="F302" s="205" t="str">
        <f t="shared" si="9"/>
        <v/>
      </c>
    </row>
    <row r="303" spans="1:7">
      <c r="A303">
        <v>300</v>
      </c>
      <c r="B303" s="46">
        <v>44191</v>
      </c>
      <c r="C303" s="278">
        <v>116.87822096001074</v>
      </c>
      <c r="D303" s="278">
        <v>109.27964473765024</v>
      </c>
      <c r="E303" s="178">
        <f t="shared" si="8"/>
        <v>109.27964473765024</v>
      </c>
      <c r="F303" s="205" t="str">
        <f t="shared" si="9"/>
        <v/>
      </c>
    </row>
    <row r="304" spans="1:7">
      <c r="A304">
        <v>301</v>
      </c>
      <c r="B304" s="46">
        <v>44192</v>
      </c>
      <c r="C304" s="278">
        <v>109.73485186600701</v>
      </c>
      <c r="D304" s="278">
        <v>109.27964473765024</v>
      </c>
      <c r="E304" s="178">
        <f t="shared" si="8"/>
        <v>109.27964473765024</v>
      </c>
      <c r="F304" s="205" t="str">
        <f t="shared" si="9"/>
        <v/>
      </c>
    </row>
    <row r="305" spans="1:6">
      <c r="A305">
        <v>302</v>
      </c>
      <c r="B305" s="46">
        <v>44193</v>
      </c>
      <c r="C305" s="278">
        <v>115.48806524600887</v>
      </c>
      <c r="D305" s="278">
        <v>109.27964473765024</v>
      </c>
      <c r="E305" s="178">
        <f t="shared" si="8"/>
        <v>109.27964473765024</v>
      </c>
      <c r="F305" s="205" t="str">
        <f t="shared" si="9"/>
        <v/>
      </c>
    </row>
    <row r="306" spans="1:6">
      <c r="A306">
        <v>303</v>
      </c>
      <c r="B306" s="46">
        <v>44194</v>
      </c>
      <c r="C306" s="278">
        <v>142.79488232000887</v>
      </c>
      <c r="D306" s="278">
        <v>109.27964473765024</v>
      </c>
      <c r="E306" s="178">
        <f t="shared" si="8"/>
        <v>109.27964473765024</v>
      </c>
      <c r="F306" s="205" t="str">
        <f t="shared" si="9"/>
        <v/>
      </c>
    </row>
    <row r="307" spans="1:6">
      <c r="A307">
        <v>304</v>
      </c>
      <c r="B307" s="46">
        <v>44195</v>
      </c>
      <c r="C307" s="278">
        <v>145.75309296089668</v>
      </c>
      <c r="D307" s="278">
        <v>109.27964473765024</v>
      </c>
      <c r="E307" s="178">
        <f t="shared" si="8"/>
        <v>109.27964473765024</v>
      </c>
      <c r="F307" s="205" t="str">
        <f t="shared" si="9"/>
        <v/>
      </c>
    </row>
    <row r="308" spans="1:6">
      <c r="A308">
        <v>305</v>
      </c>
      <c r="B308" s="46">
        <v>44196</v>
      </c>
      <c r="C308" s="278">
        <v>138.2532446589004</v>
      </c>
      <c r="D308" s="278">
        <v>109.27964473765024</v>
      </c>
      <c r="E308" s="178">
        <f t="shared" si="8"/>
        <v>109.27964473765024</v>
      </c>
      <c r="F308" s="205" t="str">
        <f t="shared" si="9"/>
        <v/>
      </c>
    </row>
    <row r="309" spans="1:6">
      <c r="A309">
        <v>306</v>
      </c>
      <c r="B309" s="46">
        <v>44197</v>
      </c>
      <c r="C309" s="278">
        <v>121.55422047889854</v>
      </c>
      <c r="D309" s="278">
        <v>124.46511188199077</v>
      </c>
      <c r="E309" s="178">
        <f t="shared" si="8"/>
        <v>121.55422047889854</v>
      </c>
      <c r="F309" s="205" t="str">
        <f t="shared" si="9"/>
        <v/>
      </c>
    </row>
    <row r="310" spans="1:6">
      <c r="A310">
        <v>307</v>
      </c>
      <c r="B310" s="46">
        <v>44198</v>
      </c>
      <c r="C310" s="278">
        <v>122.59453857089854</v>
      </c>
      <c r="D310" s="278">
        <v>124.46511188199077</v>
      </c>
      <c r="E310" s="178">
        <f t="shared" si="8"/>
        <v>122.59453857089854</v>
      </c>
      <c r="F310" s="205" t="str">
        <f t="shared" si="9"/>
        <v/>
      </c>
    </row>
    <row r="311" spans="1:6">
      <c r="A311">
        <v>308</v>
      </c>
      <c r="B311" s="46">
        <v>44199</v>
      </c>
      <c r="C311" s="278">
        <v>127.4477156309004</v>
      </c>
      <c r="D311" s="278">
        <v>124.46511188199077</v>
      </c>
      <c r="E311" s="178">
        <f t="shared" si="8"/>
        <v>124.46511188199077</v>
      </c>
      <c r="F311" s="205" t="str">
        <f t="shared" si="9"/>
        <v/>
      </c>
    </row>
    <row r="312" spans="1:6">
      <c r="A312">
        <v>309</v>
      </c>
      <c r="B312" s="46">
        <v>44200</v>
      </c>
      <c r="C312" s="278">
        <v>176.44428736089853</v>
      </c>
      <c r="D312" s="278">
        <v>124.46511188199077</v>
      </c>
      <c r="E312" s="178">
        <f t="shared" si="8"/>
        <v>124.46511188199077</v>
      </c>
      <c r="F312" s="205" t="str">
        <f t="shared" si="9"/>
        <v/>
      </c>
    </row>
    <row r="313" spans="1:6">
      <c r="A313">
        <v>310</v>
      </c>
      <c r="B313" s="46">
        <v>44201</v>
      </c>
      <c r="C313" s="278">
        <v>186.66967242089854</v>
      </c>
      <c r="D313" s="278">
        <v>124.46511188199077</v>
      </c>
      <c r="E313" s="178">
        <f t="shared" si="8"/>
        <v>124.46511188199077</v>
      </c>
      <c r="F313" s="205" t="str">
        <f t="shared" si="9"/>
        <v/>
      </c>
    </row>
    <row r="314" spans="1:6">
      <c r="A314">
        <v>311</v>
      </c>
      <c r="B314" s="46">
        <v>44202</v>
      </c>
      <c r="C314" s="278">
        <v>122.3352024280194</v>
      </c>
      <c r="D314" s="278">
        <v>124.46511188199077</v>
      </c>
      <c r="E314" s="178">
        <f t="shared" si="8"/>
        <v>122.3352024280194</v>
      </c>
      <c r="F314" s="205" t="str">
        <f t="shared" si="9"/>
        <v/>
      </c>
    </row>
    <row r="315" spans="1:6">
      <c r="A315">
        <v>312</v>
      </c>
      <c r="B315" s="46">
        <v>44203</v>
      </c>
      <c r="C315" s="278">
        <v>113.40593375602126</v>
      </c>
      <c r="D315" s="278">
        <v>124.46511188199077</v>
      </c>
      <c r="E315" s="178">
        <f t="shared" si="8"/>
        <v>113.40593375602126</v>
      </c>
      <c r="F315" s="205" t="str">
        <f t="shared" si="9"/>
        <v/>
      </c>
    </row>
    <row r="316" spans="1:6">
      <c r="A316">
        <v>313</v>
      </c>
      <c r="B316" s="46">
        <v>44204</v>
      </c>
      <c r="C316" s="278">
        <v>108.08003305602126</v>
      </c>
      <c r="D316" s="278">
        <v>124.46511188199077</v>
      </c>
      <c r="E316" s="178">
        <f t="shared" si="8"/>
        <v>108.08003305602126</v>
      </c>
      <c r="F316" s="205" t="str">
        <f t="shared" si="9"/>
        <v/>
      </c>
    </row>
    <row r="317" spans="1:6">
      <c r="A317">
        <v>314</v>
      </c>
      <c r="B317" s="46">
        <v>44205</v>
      </c>
      <c r="C317" s="278">
        <v>79.530119456017545</v>
      </c>
      <c r="D317" s="278">
        <v>124.46511188199077</v>
      </c>
      <c r="E317" s="178">
        <f t="shared" si="8"/>
        <v>79.530119456017545</v>
      </c>
      <c r="F317" s="205" t="str">
        <f t="shared" si="9"/>
        <v/>
      </c>
    </row>
    <row r="318" spans="1:6">
      <c r="A318">
        <v>315</v>
      </c>
      <c r="B318" s="46">
        <v>44206</v>
      </c>
      <c r="C318" s="278">
        <v>78.179763954021269</v>
      </c>
      <c r="D318" s="278">
        <v>124.46511188199077</v>
      </c>
      <c r="E318" s="178">
        <f t="shared" si="8"/>
        <v>78.179763954021269</v>
      </c>
      <c r="F318" s="205" t="str">
        <f t="shared" si="9"/>
        <v/>
      </c>
    </row>
    <row r="319" spans="1:6">
      <c r="A319">
        <v>316</v>
      </c>
      <c r="B319" s="46">
        <v>44207</v>
      </c>
      <c r="C319" s="278">
        <v>89.156301424019418</v>
      </c>
      <c r="D319" s="278">
        <v>124.46511188199077</v>
      </c>
      <c r="E319" s="178">
        <f t="shared" si="8"/>
        <v>89.156301424019418</v>
      </c>
      <c r="F319" s="205" t="str">
        <f t="shared" si="9"/>
        <v/>
      </c>
    </row>
    <row r="320" spans="1:6">
      <c r="A320">
        <v>317</v>
      </c>
      <c r="B320" s="46">
        <v>44208</v>
      </c>
      <c r="C320" s="278">
        <v>103.7147427560194</v>
      </c>
      <c r="D320" s="278">
        <v>124.46511188199077</v>
      </c>
      <c r="E320" s="178">
        <f t="shared" si="8"/>
        <v>103.7147427560194</v>
      </c>
      <c r="F320" s="205" t="str">
        <f t="shared" si="9"/>
        <v/>
      </c>
    </row>
    <row r="321" spans="1:7">
      <c r="A321">
        <v>318</v>
      </c>
      <c r="B321" s="46">
        <v>44209</v>
      </c>
      <c r="C321" s="278">
        <v>64.979328115070643</v>
      </c>
      <c r="D321" s="278">
        <v>124.46511188199077</v>
      </c>
      <c r="E321" s="178">
        <f t="shared" si="8"/>
        <v>64.979328115070643</v>
      </c>
      <c r="F321" s="205" t="str">
        <f t="shared" si="9"/>
        <v/>
      </c>
      <c r="G321" s="206" t="str">
        <f>IF(DAY(B321)=15,D321,"")</f>
        <v/>
      </c>
    </row>
    <row r="322" spans="1:7">
      <c r="A322">
        <v>319</v>
      </c>
      <c r="B322" s="46">
        <v>44210</v>
      </c>
      <c r="C322" s="278">
        <v>63.166715711070658</v>
      </c>
      <c r="D322" s="278">
        <v>124.46511188199077</v>
      </c>
      <c r="E322" s="178">
        <f t="shared" si="8"/>
        <v>63.166715711070658</v>
      </c>
      <c r="F322" s="205" t="str">
        <f t="shared" si="9"/>
        <v/>
      </c>
    </row>
    <row r="323" spans="1:7">
      <c r="A323">
        <v>320</v>
      </c>
      <c r="B323" s="46">
        <v>44211</v>
      </c>
      <c r="C323" s="278">
        <v>62.725994647068788</v>
      </c>
      <c r="D323" s="278">
        <v>124.46511188199077</v>
      </c>
      <c r="E323" s="178">
        <f t="shared" si="8"/>
        <v>62.725994647068788</v>
      </c>
      <c r="F323" s="205" t="str">
        <f t="shared" si="9"/>
        <v>E</v>
      </c>
      <c r="G323" s="206">
        <f>IF(DAY(B323)=15,D323,"")</f>
        <v>124.46511188199077</v>
      </c>
    </row>
    <row r="324" spans="1:7">
      <c r="A324">
        <v>321</v>
      </c>
      <c r="B324" s="46">
        <v>44212</v>
      </c>
      <c r="C324" s="278">
        <v>56.347143859072503</v>
      </c>
      <c r="D324" s="278">
        <v>124.46511188199077</v>
      </c>
      <c r="E324" s="178">
        <f t="shared" ref="E324:E387" si="10">IF(C324&lt;D324,C324,D324)</f>
        <v>56.347143859072503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44213</v>
      </c>
      <c r="C325" s="278">
        <v>39.010332675068781</v>
      </c>
      <c r="D325" s="278">
        <v>124.46511188199077</v>
      </c>
      <c r="E325" s="178">
        <f t="shared" si="10"/>
        <v>39.010332675068781</v>
      </c>
      <c r="F325" s="205" t="str">
        <f t="shared" si="11"/>
        <v/>
      </c>
    </row>
    <row r="326" spans="1:7">
      <c r="A326">
        <v>323</v>
      </c>
      <c r="B326" s="46">
        <v>44214</v>
      </c>
      <c r="C326" s="278">
        <v>71.479661235070637</v>
      </c>
      <c r="D326" s="278">
        <v>124.46511188199077</v>
      </c>
      <c r="E326" s="178">
        <f t="shared" si="10"/>
        <v>71.479661235070637</v>
      </c>
      <c r="F326" s="205" t="str">
        <f t="shared" si="11"/>
        <v/>
      </c>
    </row>
    <row r="327" spans="1:7">
      <c r="A327">
        <v>324</v>
      </c>
      <c r="B327" s="46">
        <v>44215</v>
      </c>
      <c r="C327" s="278">
        <v>56.116952615070652</v>
      </c>
      <c r="D327" s="278">
        <v>124.46511188199077</v>
      </c>
      <c r="E327" s="178">
        <f t="shared" si="10"/>
        <v>56.116952615070652</v>
      </c>
      <c r="F327" s="205" t="str">
        <f t="shared" si="11"/>
        <v/>
      </c>
    </row>
    <row r="328" spans="1:7">
      <c r="A328">
        <v>325</v>
      </c>
      <c r="B328" s="46">
        <v>44216</v>
      </c>
      <c r="C328" s="278">
        <v>180.57148795807191</v>
      </c>
      <c r="D328" s="278">
        <v>124.46511188199077</v>
      </c>
      <c r="E328" s="178">
        <f t="shared" si="10"/>
        <v>124.46511188199077</v>
      </c>
      <c r="F328" s="205" t="str">
        <f t="shared" si="11"/>
        <v/>
      </c>
    </row>
    <row r="329" spans="1:7">
      <c r="A329">
        <v>326</v>
      </c>
      <c r="B329" s="46">
        <v>44217</v>
      </c>
      <c r="C329" s="278">
        <v>169.85218877406817</v>
      </c>
      <c r="D329" s="278">
        <v>124.46511188199077</v>
      </c>
      <c r="E329" s="178">
        <f t="shared" si="10"/>
        <v>124.46511188199077</v>
      </c>
      <c r="F329" s="205" t="str">
        <f t="shared" si="11"/>
        <v/>
      </c>
    </row>
    <row r="330" spans="1:7">
      <c r="A330">
        <v>327</v>
      </c>
      <c r="B330" s="46">
        <v>44218</v>
      </c>
      <c r="C330" s="278">
        <v>170.84382726807002</v>
      </c>
      <c r="D330" s="278">
        <v>124.46511188199077</v>
      </c>
      <c r="E330" s="178">
        <f t="shared" si="10"/>
        <v>124.46511188199077</v>
      </c>
      <c r="F330" s="205" t="str">
        <f t="shared" si="11"/>
        <v/>
      </c>
    </row>
    <row r="331" spans="1:7">
      <c r="A331">
        <v>328</v>
      </c>
      <c r="B331" s="46">
        <v>44219</v>
      </c>
      <c r="C331" s="278">
        <v>143.64964823607002</v>
      </c>
      <c r="D331" s="278">
        <v>124.46511188199077</v>
      </c>
      <c r="E331" s="178">
        <f t="shared" si="10"/>
        <v>124.46511188199077</v>
      </c>
      <c r="F331" s="205" t="str">
        <f t="shared" si="11"/>
        <v/>
      </c>
    </row>
    <row r="332" spans="1:7">
      <c r="A332">
        <v>329</v>
      </c>
      <c r="B332" s="46">
        <v>44220</v>
      </c>
      <c r="C332" s="278">
        <v>146.13769474007003</v>
      </c>
      <c r="D332" s="278">
        <v>124.46511188199077</v>
      </c>
      <c r="E332" s="178">
        <f t="shared" si="10"/>
        <v>124.46511188199077</v>
      </c>
      <c r="F332" s="205" t="str">
        <f t="shared" si="11"/>
        <v/>
      </c>
    </row>
    <row r="333" spans="1:7">
      <c r="A333">
        <v>330</v>
      </c>
      <c r="B333" s="46">
        <v>44221</v>
      </c>
      <c r="C333" s="278">
        <v>197.59715048207192</v>
      </c>
      <c r="D333" s="278">
        <v>124.46511188199077</v>
      </c>
      <c r="E333" s="178">
        <f t="shared" si="10"/>
        <v>124.46511188199077</v>
      </c>
      <c r="F333" s="205" t="str">
        <f t="shared" si="11"/>
        <v/>
      </c>
    </row>
    <row r="334" spans="1:7">
      <c r="A334">
        <v>331</v>
      </c>
      <c r="B334" s="46">
        <v>44222</v>
      </c>
      <c r="C334" s="278">
        <v>215.44923073807004</v>
      </c>
      <c r="D334" s="278">
        <v>124.46511188199077</v>
      </c>
      <c r="E334" s="178">
        <f t="shared" si="10"/>
        <v>124.46511188199077</v>
      </c>
      <c r="F334" s="205" t="str">
        <f t="shared" si="11"/>
        <v/>
      </c>
    </row>
    <row r="335" spans="1:7">
      <c r="A335">
        <v>332</v>
      </c>
      <c r="B335" s="46">
        <v>44223</v>
      </c>
      <c r="C335" s="278">
        <v>272.72949253889732</v>
      </c>
      <c r="D335" s="278">
        <v>124.46511188199077</v>
      </c>
      <c r="E335" s="178">
        <f t="shared" si="10"/>
        <v>124.46511188199077</v>
      </c>
      <c r="F335" s="205" t="str">
        <f t="shared" si="11"/>
        <v/>
      </c>
    </row>
    <row r="336" spans="1:7">
      <c r="A336">
        <v>333</v>
      </c>
      <c r="B336" s="46">
        <v>44224</v>
      </c>
      <c r="C336" s="278">
        <v>274.78904013289548</v>
      </c>
      <c r="D336" s="278">
        <v>124.46511188199077</v>
      </c>
      <c r="E336" s="178">
        <f t="shared" si="10"/>
        <v>124.46511188199077</v>
      </c>
      <c r="F336" s="205" t="str">
        <f t="shared" si="11"/>
        <v/>
      </c>
    </row>
    <row r="337" spans="1:7">
      <c r="A337">
        <v>334</v>
      </c>
      <c r="B337" s="46">
        <v>44225</v>
      </c>
      <c r="C337" s="278">
        <v>269.7953786348973</v>
      </c>
      <c r="D337" s="278">
        <v>124.46511188199077</v>
      </c>
      <c r="E337" s="178">
        <f t="shared" si="10"/>
        <v>124.46511188199077</v>
      </c>
      <c r="F337" s="205" t="str">
        <f t="shared" si="11"/>
        <v/>
      </c>
    </row>
    <row r="338" spans="1:7">
      <c r="A338">
        <v>335</v>
      </c>
      <c r="B338" s="46">
        <v>44226</v>
      </c>
      <c r="C338" s="278">
        <v>254.43009380889728</v>
      </c>
      <c r="D338" s="278">
        <v>124.46511188199077</v>
      </c>
      <c r="E338" s="178">
        <f t="shared" si="10"/>
        <v>124.46511188199077</v>
      </c>
      <c r="F338" s="205" t="str">
        <f t="shared" si="11"/>
        <v/>
      </c>
    </row>
    <row r="339" spans="1:7">
      <c r="A339">
        <v>336</v>
      </c>
      <c r="B339" s="46">
        <v>44227</v>
      </c>
      <c r="C339" s="278">
        <v>253.89304366889544</v>
      </c>
      <c r="D339" s="278">
        <v>124.46511188199077</v>
      </c>
      <c r="E339" s="178">
        <f t="shared" si="10"/>
        <v>124.46511188199077</v>
      </c>
      <c r="F339" s="205" t="str">
        <f t="shared" si="11"/>
        <v/>
      </c>
    </row>
    <row r="340" spans="1:7">
      <c r="A340">
        <v>337</v>
      </c>
      <c r="B340" s="46">
        <v>44228</v>
      </c>
      <c r="C340" s="278">
        <v>264.0821798208973</v>
      </c>
      <c r="D340" s="278">
        <v>125.57183874706618</v>
      </c>
      <c r="E340" s="178">
        <f t="shared" si="10"/>
        <v>125.57183874706618</v>
      </c>
      <c r="F340" s="205" t="str">
        <f t="shared" si="11"/>
        <v/>
      </c>
    </row>
    <row r="341" spans="1:7">
      <c r="A341">
        <v>338</v>
      </c>
      <c r="B341" s="46">
        <v>44229</v>
      </c>
      <c r="C341" s="278">
        <v>271.73603857689727</v>
      </c>
      <c r="D341" s="278">
        <v>125.57183874706618</v>
      </c>
      <c r="E341" s="178">
        <f t="shared" si="10"/>
        <v>125.57183874706618</v>
      </c>
      <c r="F341" s="205" t="str">
        <f t="shared" si="11"/>
        <v/>
      </c>
    </row>
    <row r="342" spans="1:7">
      <c r="A342">
        <v>339</v>
      </c>
      <c r="B342" s="46">
        <v>44230</v>
      </c>
      <c r="C342" s="278">
        <v>264.60314188939913</v>
      </c>
      <c r="D342" s="278">
        <v>125.57183874706618</v>
      </c>
      <c r="E342" s="178">
        <f t="shared" si="10"/>
        <v>125.57183874706618</v>
      </c>
      <c r="F342" s="205" t="str">
        <f t="shared" si="11"/>
        <v/>
      </c>
    </row>
    <row r="343" spans="1:7">
      <c r="A343">
        <v>340</v>
      </c>
      <c r="B343" s="46">
        <v>44231</v>
      </c>
      <c r="C343" s="278">
        <v>286.05300900740286</v>
      </c>
      <c r="D343" s="278">
        <v>125.57183874706618</v>
      </c>
      <c r="E343" s="178">
        <f t="shared" si="10"/>
        <v>125.57183874706618</v>
      </c>
      <c r="F343" s="205" t="str">
        <f t="shared" si="11"/>
        <v/>
      </c>
    </row>
    <row r="344" spans="1:7">
      <c r="A344">
        <v>341</v>
      </c>
      <c r="B344" s="46">
        <v>44232</v>
      </c>
      <c r="C344" s="278">
        <v>289.51616958139732</v>
      </c>
      <c r="D344" s="278">
        <v>125.57183874706618</v>
      </c>
      <c r="E344" s="178">
        <f t="shared" si="10"/>
        <v>125.57183874706618</v>
      </c>
      <c r="F344" s="205" t="str">
        <f t="shared" si="11"/>
        <v/>
      </c>
    </row>
    <row r="345" spans="1:7">
      <c r="A345">
        <v>342</v>
      </c>
      <c r="B345" s="46">
        <v>44233</v>
      </c>
      <c r="C345" s="278">
        <v>278.70261550739917</v>
      </c>
      <c r="D345" s="278">
        <v>125.57183874706618</v>
      </c>
      <c r="E345" s="178">
        <f t="shared" si="10"/>
        <v>125.57183874706618</v>
      </c>
      <c r="F345" s="205" t="str">
        <f t="shared" si="11"/>
        <v/>
      </c>
    </row>
    <row r="346" spans="1:7">
      <c r="A346">
        <v>343</v>
      </c>
      <c r="B346" s="46">
        <v>44234</v>
      </c>
      <c r="C346" s="278">
        <v>257.68981644740103</v>
      </c>
      <c r="D346" s="278">
        <v>125.57183874706618</v>
      </c>
      <c r="E346" s="178">
        <f t="shared" si="10"/>
        <v>125.57183874706618</v>
      </c>
      <c r="F346" s="205" t="str">
        <f t="shared" si="11"/>
        <v/>
      </c>
    </row>
    <row r="347" spans="1:7">
      <c r="A347">
        <v>344</v>
      </c>
      <c r="B347" s="46">
        <v>44235</v>
      </c>
      <c r="C347" s="278">
        <v>267.85701518739916</v>
      </c>
      <c r="D347" s="278">
        <v>125.57183874706618</v>
      </c>
      <c r="E347" s="178">
        <f t="shared" si="10"/>
        <v>125.57183874706618</v>
      </c>
      <c r="F347" s="205" t="str">
        <f t="shared" si="11"/>
        <v/>
      </c>
    </row>
    <row r="348" spans="1:7">
      <c r="A348">
        <v>345</v>
      </c>
      <c r="B348" s="46">
        <v>44236</v>
      </c>
      <c r="C348" s="278">
        <v>272.95360394139914</v>
      </c>
      <c r="D348" s="278">
        <v>125.57183874706618</v>
      </c>
      <c r="E348" s="178">
        <f t="shared" si="10"/>
        <v>125.57183874706618</v>
      </c>
      <c r="F348" s="205" t="str">
        <f t="shared" si="11"/>
        <v/>
      </c>
    </row>
    <row r="349" spans="1:7">
      <c r="A349">
        <v>346</v>
      </c>
      <c r="B349" s="46">
        <v>44237</v>
      </c>
      <c r="C349" s="278">
        <v>328.20570869002194</v>
      </c>
      <c r="D349" s="278">
        <v>125.57183874706618</v>
      </c>
      <c r="E349" s="178">
        <f t="shared" si="10"/>
        <v>125.57183874706618</v>
      </c>
      <c r="F349" s="205" t="str">
        <f t="shared" si="11"/>
        <v/>
      </c>
    </row>
    <row r="350" spans="1:7">
      <c r="A350">
        <v>347</v>
      </c>
      <c r="B350" s="46">
        <v>44238</v>
      </c>
      <c r="C350" s="278">
        <v>338.30256590801821</v>
      </c>
      <c r="D350" s="278">
        <v>125.57183874706618</v>
      </c>
      <c r="E350" s="178">
        <f t="shared" si="10"/>
        <v>125.57183874706618</v>
      </c>
      <c r="F350" s="205" t="str">
        <f t="shared" si="11"/>
        <v/>
      </c>
    </row>
    <row r="351" spans="1:7">
      <c r="A351">
        <v>348</v>
      </c>
      <c r="B351" s="46">
        <v>44239</v>
      </c>
      <c r="C351" s="278">
        <v>330.06998703802003</v>
      </c>
      <c r="D351" s="278">
        <v>125.57183874706618</v>
      </c>
      <c r="E351" s="178">
        <f t="shared" si="10"/>
        <v>125.57183874706618</v>
      </c>
      <c r="F351" s="205" t="str">
        <f t="shared" si="11"/>
        <v/>
      </c>
    </row>
    <row r="352" spans="1:7">
      <c r="A352">
        <v>349</v>
      </c>
      <c r="B352" s="46">
        <v>44240</v>
      </c>
      <c r="C352" s="278">
        <v>329.08095039802197</v>
      </c>
      <c r="D352" s="278">
        <v>125.57183874706618</v>
      </c>
      <c r="E352" s="178">
        <f t="shared" si="10"/>
        <v>125.57183874706618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  <c r="G352" s="206" t="str">
        <f>IF(DAY(B352)=15,D352,"")</f>
        <v/>
      </c>
    </row>
    <row r="353" spans="1:7">
      <c r="A353">
        <v>350</v>
      </c>
      <c r="B353" s="46">
        <v>44241</v>
      </c>
      <c r="C353" s="278">
        <v>318.20473910201821</v>
      </c>
      <c r="D353" s="278">
        <v>125.57183874706618</v>
      </c>
      <c r="E353" s="178">
        <f t="shared" si="10"/>
        <v>125.57183874706618</v>
      </c>
      <c r="F353" s="205" t="str">
        <f t="shared" si="11"/>
        <v/>
      </c>
    </row>
    <row r="354" spans="1:7">
      <c r="A354">
        <v>351</v>
      </c>
      <c r="B354" s="46">
        <v>44242</v>
      </c>
      <c r="C354" s="278">
        <v>312.60921080202377</v>
      </c>
      <c r="D354" s="278">
        <v>125.57183874706618</v>
      </c>
      <c r="E354" s="178">
        <f t="shared" si="10"/>
        <v>125.57183874706618</v>
      </c>
      <c r="F354" s="205" t="str">
        <f t="shared" si="11"/>
        <v>F</v>
      </c>
      <c r="G354" s="206">
        <f>IF(DAY(B354)=15,D354,"")</f>
        <v>125.57183874706618</v>
      </c>
    </row>
    <row r="355" spans="1:7">
      <c r="A355">
        <v>352</v>
      </c>
      <c r="B355" s="46">
        <v>44243</v>
      </c>
      <c r="C355" s="278">
        <v>324.2359037360182</v>
      </c>
      <c r="D355" s="278">
        <v>125.57183874706618</v>
      </c>
      <c r="E355" s="178">
        <f t="shared" si="10"/>
        <v>125.57183874706618</v>
      </c>
      <c r="F355" s="205" t="str">
        <f t="shared" si="11"/>
        <v/>
      </c>
    </row>
    <row r="356" spans="1:7">
      <c r="A356">
        <v>353</v>
      </c>
      <c r="B356" s="46">
        <v>44244</v>
      </c>
      <c r="C356" s="278">
        <v>252.10346834147992</v>
      </c>
      <c r="D356" s="278">
        <v>125.57183874706618</v>
      </c>
      <c r="E356" s="178">
        <f t="shared" si="10"/>
        <v>125.57183874706618</v>
      </c>
      <c r="F356" s="205" t="str">
        <f t="shared" si="11"/>
        <v/>
      </c>
    </row>
    <row r="357" spans="1:7">
      <c r="A357">
        <v>354</v>
      </c>
      <c r="B357" s="46">
        <v>44245</v>
      </c>
      <c r="C357" s="278">
        <v>250.47626146548177</v>
      </c>
      <c r="D357" s="278">
        <v>125.57183874706618</v>
      </c>
      <c r="E357" s="178">
        <f t="shared" si="10"/>
        <v>125.57183874706618</v>
      </c>
      <c r="F357" s="205" t="str">
        <f t="shared" si="11"/>
        <v/>
      </c>
    </row>
    <row r="358" spans="1:7">
      <c r="A358">
        <v>355</v>
      </c>
      <c r="B358" s="46">
        <v>44246</v>
      </c>
      <c r="C358" s="278">
        <v>244.94113202347989</v>
      </c>
      <c r="D358" s="278">
        <v>125.57183874706618</v>
      </c>
      <c r="E358" s="178">
        <f t="shared" si="10"/>
        <v>125.57183874706618</v>
      </c>
      <c r="F358" s="205" t="str">
        <f t="shared" si="11"/>
        <v/>
      </c>
    </row>
    <row r="359" spans="1:7">
      <c r="A359">
        <v>356</v>
      </c>
      <c r="B359" s="46">
        <v>44247</v>
      </c>
      <c r="C359" s="278">
        <v>229.34183813947806</v>
      </c>
      <c r="D359" s="278">
        <v>125.57183874706618</v>
      </c>
      <c r="E359" s="178">
        <f t="shared" si="10"/>
        <v>125.57183874706618</v>
      </c>
      <c r="F359" s="205" t="str">
        <f t="shared" si="11"/>
        <v/>
      </c>
    </row>
    <row r="360" spans="1:7">
      <c r="A360">
        <v>357</v>
      </c>
      <c r="B360" s="46">
        <v>44248</v>
      </c>
      <c r="C360" s="278">
        <v>231.48317140947989</v>
      </c>
      <c r="D360" s="278">
        <v>125.57183874706618</v>
      </c>
      <c r="E360" s="178">
        <f t="shared" si="10"/>
        <v>125.57183874706618</v>
      </c>
      <c r="F360" s="205" t="str">
        <f t="shared" si="11"/>
        <v/>
      </c>
    </row>
    <row r="361" spans="1:7">
      <c r="A361">
        <v>358</v>
      </c>
      <c r="B361" s="46">
        <v>44249</v>
      </c>
      <c r="C361" s="278">
        <v>255.66910207347991</v>
      </c>
      <c r="D361" s="278">
        <v>125.57183874706618</v>
      </c>
      <c r="E361" s="178">
        <f t="shared" si="10"/>
        <v>125.57183874706618</v>
      </c>
      <c r="F361" s="205" t="str">
        <f t="shared" si="11"/>
        <v/>
      </c>
    </row>
    <row r="362" spans="1:7">
      <c r="A362">
        <v>359</v>
      </c>
      <c r="B362" s="46">
        <v>44250</v>
      </c>
      <c r="C362" s="278">
        <v>251.19707880148366</v>
      </c>
      <c r="D362" s="278">
        <v>125.57183874706618</v>
      </c>
      <c r="E362" s="178">
        <f t="shared" si="10"/>
        <v>125.57183874706618</v>
      </c>
      <c r="F362" s="205" t="str">
        <f t="shared" si="11"/>
        <v/>
      </c>
    </row>
    <row r="363" spans="1:7">
      <c r="A363">
        <v>360</v>
      </c>
      <c r="B363" s="46">
        <v>44251</v>
      </c>
      <c r="C363" s="278">
        <v>198.65126294217782</v>
      </c>
      <c r="D363" s="278">
        <v>125.57183874706618</v>
      </c>
      <c r="E363" s="178">
        <f t="shared" si="10"/>
        <v>125.57183874706618</v>
      </c>
      <c r="F363" s="205" t="str">
        <f t="shared" si="11"/>
        <v/>
      </c>
    </row>
    <row r="364" spans="1:7">
      <c r="A364">
        <v>361</v>
      </c>
      <c r="B364" s="46">
        <v>44252</v>
      </c>
      <c r="C364" s="278">
        <v>214.88709710418343</v>
      </c>
      <c r="D364" s="278">
        <v>125.57183874706618</v>
      </c>
      <c r="E364" s="178">
        <f t="shared" si="10"/>
        <v>125.57183874706618</v>
      </c>
      <c r="F364" s="205" t="str">
        <f t="shared" si="11"/>
        <v/>
      </c>
    </row>
    <row r="365" spans="1:7">
      <c r="A365">
        <v>362</v>
      </c>
      <c r="B365" s="46">
        <v>44253</v>
      </c>
      <c r="C365" s="278">
        <v>213.0706975681797</v>
      </c>
      <c r="D365" s="278">
        <v>125.57183874706618</v>
      </c>
      <c r="E365" s="178">
        <f t="shared" si="10"/>
        <v>125.57183874706618</v>
      </c>
      <c r="F365" s="205" t="str">
        <f t="shared" si="11"/>
        <v/>
      </c>
    </row>
    <row r="366" spans="1:7">
      <c r="A366">
        <v>363</v>
      </c>
      <c r="B366" s="46">
        <v>44254</v>
      </c>
      <c r="C366" s="278">
        <v>180.6051411461797</v>
      </c>
      <c r="D366" s="278">
        <v>125.57183874706618</v>
      </c>
      <c r="E366" s="178">
        <f t="shared" si="10"/>
        <v>125.57183874706618</v>
      </c>
      <c r="F366" s="205" t="str">
        <f t="shared" si="11"/>
        <v/>
      </c>
    </row>
    <row r="367" spans="1:7">
      <c r="A367">
        <v>364</v>
      </c>
      <c r="B367" s="46">
        <v>44255</v>
      </c>
      <c r="C367" s="278">
        <v>158.68523514818341</v>
      </c>
      <c r="D367" s="278">
        <v>125.57183874706618</v>
      </c>
      <c r="E367" s="178">
        <f t="shared" si="10"/>
        <v>125.57183874706618</v>
      </c>
      <c r="F367" s="205" t="str">
        <f t="shared" si="11"/>
        <v/>
      </c>
    </row>
    <row r="368" spans="1:7">
      <c r="A368">
        <v>365</v>
      </c>
      <c r="B368" s="46">
        <v>44256</v>
      </c>
      <c r="C368" s="278">
        <v>180.33311521617969</v>
      </c>
      <c r="D368" s="278">
        <v>136.7399554485423</v>
      </c>
      <c r="E368" s="178">
        <f t="shared" si="10"/>
        <v>136.7399554485423</v>
      </c>
      <c r="F368" s="205" t="str">
        <f t="shared" si="11"/>
        <v/>
      </c>
    </row>
    <row r="369" spans="1:7">
      <c r="A369">
        <v>366</v>
      </c>
      <c r="B369" s="46">
        <v>44257</v>
      </c>
      <c r="C369" s="278">
        <v>201.69404313417783</v>
      </c>
      <c r="D369" s="278">
        <v>136.7399554485423</v>
      </c>
      <c r="E369" s="178">
        <f t="shared" si="10"/>
        <v>136.7399554485423</v>
      </c>
      <c r="F369" s="205" t="str">
        <f t="shared" si="11"/>
        <v/>
      </c>
    </row>
    <row r="370" spans="1:7">
      <c r="A370">
        <v>367</v>
      </c>
      <c r="B370" s="46">
        <v>44258</v>
      </c>
      <c r="C370" s="278">
        <v>170.77813758492192</v>
      </c>
      <c r="D370" s="278">
        <v>136.7399554485423</v>
      </c>
      <c r="E370" s="178">
        <f t="shared" si="10"/>
        <v>136.7399554485423</v>
      </c>
      <c r="F370" s="205" t="str">
        <f t="shared" si="11"/>
        <v/>
      </c>
    </row>
    <row r="371" spans="1:7">
      <c r="A371">
        <v>368</v>
      </c>
      <c r="B371" s="46">
        <v>44259</v>
      </c>
      <c r="C371" s="278">
        <v>157.8582954009201</v>
      </c>
      <c r="D371" s="278">
        <v>136.7399554485423</v>
      </c>
      <c r="E371" s="178">
        <f t="shared" si="10"/>
        <v>136.7399554485423</v>
      </c>
      <c r="F371" s="205" t="str">
        <f t="shared" si="11"/>
        <v/>
      </c>
    </row>
    <row r="372" spans="1:7">
      <c r="A372">
        <v>369</v>
      </c>
      <c r="B372" s="46">
        <v>44260</v>
      </c>
      <c r="C372" s="278">
        <v>146.79890892091822</v>
      </c>
      <c r="D372" s="278">
        <v>136.7399554485423</v>
      </c>
      <c r="E372" s="178">
        <f t="shared" si="10"/>
        <v>136.7399554485423</v>
      </c>
      <c r="F372" s="205" t="str">
        <f t="shared" si="11"/>
        <v/>
      </c>
    </row>
    <row r="373" spans="1:7">
      <c r="A373">
        <v>370</v>
      </c>
      <c r="B373" s="46">
        <v>44261</v>
      </c>
      <c r="C373" s="278">
        <v>128.85203571292007</v>
      </c>
      <c r="D373" s="278">
        <v>136.7399554485423</v>
      </c>
      <c r="E373" s="178">
        <f t="shared" si="10"/>
        <v>128.85203571292007</v>
      </c>
      <c r="F373" s="205" t="str">
        <f t="shared" si="11"/>
        <v/>
      </c>
    </row>
    <row r="374" spans="1:7">
      <c r="A374">
        <v>371</v>
      </c>
      <c r="B374" s="46">
        <v>44262</v>
      </c>
      <c r="C374" s="278">
        <v>122.03996698892009</v>
      </c>
      <c r="D374" s="278">
        <v>136.7399554485423</v>
      </c>
      <c r="E374" s="178">
        <f t="shared" si="10"/>
        <v>122.03996698892009</v>
      </c>
      <c r="F374" s="205" t="str">
        <f t="shared" si="11"/>
        <v/>
      </c>
    </row>
    <row r="375" spans="1:7">
      <c r="A375">
        <v>372</v>
      </c>
      <c r="B375" s="46">
        <v>44263</v>
      </c>
      <c r="C375" s="278">
        <v>153.1549199769201</v>
      </c>
      <c r="D375" s="278">
        <v>136.7399554485423</v>
      </c>
      <c r="E375" s="178">
        <f t="shared" si="10"/>
        <v>136.7399554485423</v>
      </c>
      <c r="F375" s="205" t="str">
        <f t="shared" si="11"/>
        <v/>
      </c>
    </row>
    <row r="376" spans="1:7">
      <c r="A376">
        <v>373</v>
      </c>
      <c r="B376" s="46">
        <v>44264</v>
      </c>
      <c r="C376" s="278">
        <v>148.39689550492008</v>
      </c>
      <c r="D376" s="278">
        <v>136.7399554485423</v>
      </c>
      <c r="E376" s="178">
        <f t="shared" si="10"/>
        <v>136.7399554485423</v>
      </c>
      <c r="F376" s="205" t="str">
        <f t="shared" si="11"/>
        <v/>
      </c>
    </row>
    <row r="377" spans="1:7">
      <c r="A377">
        <v>374</v>
      </c>
      <c r="B377" s="46">
        <v>44265</v>
      </c>
      <c r="C377" s="278">
        <v>127.63295564011254</v>
      </c>
      <c r="D377" s="278">
        <v>136.7399554485423</v>
      </c>
      <c r="E377" s="178">
        <f t="shared" si="10"/>
        <v>127.63295564011254</v>
      </c>
      <c r="F377" s="205" t="str">
        <f t="shared" si="11"/>
        <v/>
      </c>
    </row>
    <row r="378" spans="1:7">
      <c r="A378">
        <v>375</v>
      </c>
      <c r="B378" s="46">
        <v>44266</v>
      </c>
      <c r="C378" s="278">
        <v>100.33048698610882</v>
      </c>
      <c r="D378" s="278">
        <v>136.7399554485423</v>
      </c>
      <c r="E378" s="178">
        <f t="shared" si="10"/>
        <v>100.33048698610882</v>
      </c>
      <c r="F378" s="205" t="str">
        <f t="shared" si="11"/>
        <v/>
      </c>
    </row>
    <row r="379" spans="1:7">
      <c r="A379">
        <v>376</v>
      </c>
      <c r="B379" s="46">
        <v>44267</v>
      </c>
      <c r="C379" s="278">
        <v>99.579336832112546</v>
      </c>
      <c r="D379" s="278">
        <v>136.7399554485423</v>
      </c>
      <c r="E379" s="178">
        <f t="shared" si="10"/>
        <v>99.579336832112546</v>
      </c>
      <c r="F379" s="205" t="str">
        <f t="shared" si="11"/>
        <v/>
      </c>
    </row>
    <row r="380" spans="1:7">
      <c r="A380">
        <v>377</v>
      </c>
      <c r="B380" s="46">
        <v>44268</v>
      </c>
      <c r="C380" s="278">
        <v>71.945758336108824</v>
      </c>
      <c r="D380" s="278">
        <v>136.7399554485423</v>
      </c>
      <c r="E380" s="178">
        <f t="shared" si="10"/>
        <v>71.945758336108824</v>
      </c>
      <c r="F380" s="205" t="str">
        <f t="shared" si="11"/>
        <v/>
      </c>
    </row>
    <row r="381" spans="1:7">
      <c r="A381">
        <v>378</v>
      </c>
      <c r="B381" s="46">
        <v>44269</v>
      </c>
      <c r="C381" s="278">
        <v>67.971079946110677</v>
      </c>
      <c r="D381" s="278">
        <v>136.7399554485423</v>
      </c>
      <c r="E381" s="178">
        <f t="shared" si="10"/>
        <v>67.971079946110677</v>
      </c>
      <c r="F381" s="205" t="str">
        <f t="shared" si="11"/>
        <v/>
      </c>
    </row>
    <row r="382" spans="1:7">
      <c r="A382">
        <v>379</v>
      </c>
      <c r="B382" s="46">
        <v>44270</v>
      </c>
      <c r="C382" s="278">
        <v>104.56559778611255</v>
      </c>
      <c r="D382" s="278">
        <v>136.7399554485423</v>
      </c>
      <c r="E382" s="178">
        <f t="shared" si="10"/>
        <v>104.56559778611255</v>
      </c>
      <c r="F382" s="205" t="str">
        <f t="shared" si="11"/>
        <v>M</v>
      </c>
      <c r="G382" s="206">
        <f>IF(DAY(B382)=15,D382,"")</f>
        <v>136.7399554485423</v>
      </c>
    </row>
    <row r="383" spans="1:7">
      <c r="A383">
        <v>380</v>
      </c>
      <c r="B383" s="46">
        <v>44271</v>
      </c>
      <c r="C383" s="278">
        <v>83.662658064108825</v>
      </c>
      <c r="D383" s="278">
        <v>136.7399554485423</v>
      </c>
      <c r="E383" s="178">
        <f t="shared" si="10"/>
        <v>83.662658064108825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44272</v>
      </c>
      <c r="C384" s="278">
        <v>77.396710249169701</v>
      </c>
      <c r="D384" s="278">
        <v>136.7399554485423</v>
      </c>
      <c r="E384" s="178">
        <f t="shared" si="10"/>
        <v>77.396710249169701</v>
      </c>
      <c r="F384" s="205" t="str">
        <f t="shared" si="11"/>
        <v/>
      </c>
    </row>
    <row r="385" spans="1:6">
      <c r="A385">
        <v>382</v>
      </c>
      <c r="B385" s="46">
        <v>44273</v>
      </c>
      <c r="C385" s="278">
        <v>91.492502105165968</v>
      </c>
      <c r="D385" s="278">
        <v>136.7399554485423</v>
      </c>
      <c r="E385" s="178">
        <f t="shared" si="10"/>
        <v>91.492502105165968</v>
      </c>
      <c r="F385" s="205" t="str">
        <f t="shared" si="11"/>
        <v/>
      </c>
    </row>
    <row r="386" spans="1:6">
      <c r="A386">
        <v>383</v>
      </c>
      <c r="B386" s="46">
        <v>44274</v>
      </c>
      <c r="C386" s="278">
        <v>85.583663863165967</v>
      </c>
      <c r="D386" s="278">
        <v>136.7399554485423</v>
      </c>
      <c r="E386" s="178">
        <f t="shared" si="10"/>
        <v>85.583663863165967</v>
      </c>
      <c r="F386" s="205" t="str">
        <f t="shared" si="11"/>
        <v/>
      </c>
    </row>
    <row r="387" spans="1:6">
      <c r="A387">
        <v>384</v>
      </c>
      <c r="B387" s="46">
        <v>44275</v>
      </c>
      <c r="C387" s="278">
        <v>42.565381023169692</v>
      </c>
      <c r="D387" s="278">
        <v>136.7399554485423</v>
      </c>
      <c r="E387" s="178">
        <f t="shared" si="10"/>
        <v>42.565381023169692</v>
      </c>
      <c r="F387" s="205" t="str">
        <f t="shared" si="11"/>
        <v/>
      </c>
    </row>
    <row r="388" spans="1:6">
      <c r="A388">
        <v>385</v>
      </c>
      <c r="B388" s="46">
        <v>44276</v>
      </c>
      <c r="C388" s="278">
        <v>47.772404891164108</v>
      </c>
      <c r="D388" s="278">
        <v>136.7399554485423</v>
      </c>
      <c r="E388" s="178">
        <f t="shared" ref="E388:E398" si="12">IF(C388&lt;D388,C388,D388)</f>
        <v>47.772404891164108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44277</v>
      </c>
      <c r="C389" s="278">
        <v>99.232004461167833</v>
      </c>
      <c r="D389" s="278">
        <v>136.7399554485423</v>
      </c>
      <c r="E389" s="178">
        <f t="shared" si="12"/>
        <v>99.232004461167833</v>
      </c>
      <c r="F389" s="205" t="str">
        <f t="shared" si="13"/>
        <v/>
      </c>
    </row>
    <row r="390" spans="1:6">
      <c r="A390">
        <v>387</v>
      </c>
      <c r="B390" s="46">
        <v>44278</v>
      </c>
      <c r="C390" s="278">
        <v>122.74566688916782</v>
      </c>
      <c r="D390" s="278">
        <v>136.7399554485423</v>
      </c>
      <c r="E390" s="178">
        <f t="shared" si="12"/>
        <v>122.74566688916782</v>
      </c>
      <c r="F390" s="205" t="str">
        <f t="shared" si="13"/>
        <v/>
      </c>
    </row>
    <row r="391" spans="1:6">
      <c r="A391">
        <v>388</v>
      </c>
      <c r="B391" s="46">
        <v>44279</v>
      </c>
      <c r="C391" s="278">
        <v>100.42965473701706</v>
      </c>
      <c r="D391" s="278">
        <v>136.7399554485423</v>
      </c>
      <c r="E391" s="178">
        <f t="shared" si="12"/>
        <v>100.42965473701706</v>
      </c>
      <c r="F391" s="205" t="str">
        <f t="shared" si="13"/>
        <v/>
      </c>
    </row>
    <row r="392" spans="1:6">
      <c r="A392">
        <v>389</v>
      </c>
      <c r="B392" s="46">
        <v>44280</v>
      </c>
      <c r="C392" s="278">
        <v>99.636196313017052</v>
      </c>
      <c r="D392" s="278">
        <v>136.7399554485423</v>
      </c>
      <c r="E392" s="178">
        <f t="shared" si="12"/>
        <v>99.636196313017052</v>
      </c>
      <c r="F392" s="205" t="str">
        <f t="shared" si="13"/>
        <v/>
      </c>
    </row>
    <row r="393" spans="1:6">
      <c r="A393">
        <v>390</v>
      </c>
      <c r="B393" s="46">
        <v>44281</v>
      </c>
      <c r="C393" s="278">
        <v>85.399874501018914</v>
      </c>
      <c r="D393" s="278">
        <v>136.7399554485423</v>
      </c>
      <c r="E393" s="178">
        <f t="shared" si="12"/>
        <v>85.399874501018914</v>
      </c>
      <c r="F393" s="205" t="str">
        <f t="shared" si="13"/>
        <v/>
      </c>
    </row>
    <row r="394" spans="1:6">
      <c r="A394">
        <v>391</v>
      </c>
      <c r="B394" s="46">
        <v>44282</v>
      </c>
      <c r="C394" s="278">
        <v>51.572978185018918</v>
      </c>
      <c r="D394" s="278">
        <v>136.7399554485423</v>
      </c>
      <c r="E394" s="178">
        <f t="shared" si="12"/>
        <v>51.572978185018918</v>
      </c>
      <c r="F394" s="205" t="str">
        <f t="shared" si="13"/>
        <v/>
      </c>
    </row>
    <row r="395" spans="1:6">
      <c r="A395">
        <v>392</v>
      </c>
      <c r="B395" s="46">
        <v>44283</v>
      </c>
      <c r="C395" s="278">
        <v>21.847016741017054</v>
      </c>
      <c r="D395" s="278">
        <v>136.7399554485423</v>
      </c>
      <c r="E395" s="178">
        <f t="shared" si="12"/>
        <v>21.847016741017054</v>
      </c>
      <c r="F395" s="205" t="str">
        <f t="shared" si="13"/>
        <v/>
      </c>
    </row>
    <row r="396" spans="1:6">
      <c r="A396">
        <v>393</v>
      </c>
      <c r="B396" s="46">
        <v>44284</v>
      </c>
      <c r="C396" s="278">
        <v>49.455675601017049</v>
      </c>
      <c r="D396" s="278">
        <v>136.7399554485423</v>
      </c>
      <c r="E396" s="178">
        <f t="shared" si="12"/>
        <v>49.455675601017049</v>
      </c>
      <c r="F396" s="205" t="str">
        <f t="shared" si="13"/>
        <v/>
      </c>
    </row>
    <row r="397" spans="1:6">
      <c r="A397">
        <v>394</v>
      </c>
      <c r="B397" s="46">
        <v>44285</v>
      </c>
      <c r="C397" s="278">
        <v>59.894658513017056</v>
      </c>
      <c r="D397" s="278">
        <v>136.7399554485423</v>
      </c>
      <c r="E397" s="178">
        <f t="shared" si="12"/>
        <v>59.894658513017056</v>
      </c>
      <c r="F397" s="205" t="str">
        <f t="shared" si="13"/>
        <v/>
      </c>
    </row>
    <row r="398" spans="1:6">
      <c r="A398">
        <v>395</v>
      </c>
      <c r="B398" s="46">
        <v>44286</v>
      </c>
      <c r="C398" s="278">
        <v>74.566266266482387</v>
      </c>
      <c r="D398" s="278">
        <v>136.7399554485423</v>
      </c>
      <c r="E398" s="178">
        <f t="shared" si="12"/>
        <v>74.566266266482387</v>
      </c>
      <c r="F398" s="205" t="str">
        <f t="shared" si="13"/>
        <v/>
      </c>
    </row>
    <row r="399" spans="1:6">
      <c r="B399" s="46"/>
      <c r="C399" s="278"/>
      <c r="D399" s="278"/>
      <c r="E399" s="178"/>
      <c r="F399" s="205" t="str">
        <f t="shared" ref="F399:F400" si="14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8"/>
      <c r="D400" s="278"/>
      <c r="E400" s="178"/>
      <c r="F400" s="205" t="str">
        <f t="shared" si="14"/>
        <v/>
      </c>
    </row>
    <row r="401" spans="3:7">
      <c r="C401" s="178" t="s">
        <v>557</v>
      </c>
      <c r="D401" s="178" t="s">
        <v>557</v>
      </c>
      <c r="E401" s="178" t="str">
        <f t="shared" ref="E401:E451" si="15">IF(C401&lt;D401,C401,D401)</f>
        <v/>
      </c>
      <c r="F401" s="205" t="str">
        <f t="shared" ref="F401:F412" si="16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557</v>
      </c>
      <c r="D402" s="178" t="s">
        <v>557</v>
      </c>
      <c r="E402" s="178" t="str">
        <f t="shared" si="15"/>
        <v/>
      </c>
      <c r="F402" s="205" t="str">
        <f t="shared" si="16"/>
        <v/>
      </c>
    </row>
    <row r="403" spans="3:7">
      <c r="C403" s="178" t="s">
        <v>557</v>
      </c>
      <c r="D403" s="178" t="s">
        <v>557</v>
      </c>
      <c r="E403" s="178" t="str">
        <f t="shared" si="15"/>
        <v/>
      </c>
      <c r="F403" s="205" t="str">
        <f t="shared" si="16"/>
        <v/>
      </c>
    </row>
    <row r="404" spans="3:7">
      <c r="C404" s="178" t="s">
        <v>557</v>
      </c>
      <c r="D404" s="178" t="s">
        <v>557</v>
      </c>
      <c r="E404" s="178" t="str">
        <f t="shared" si="15"/>
        <v/>
      </c>
      <c r="F404" s="205" t="str">
        <f t="shared" si="16"/>
        <v/>
      </c>
    </row>
    <row r="405" spans="3:7">
      <c r="C405" s="178" t="s">
        <v>557</v>
      </c>
      <c r="D405" s="178" t="s">
        <v>557</v>
      </c>
      <c r="E405" s="178" t="str">
        <f t="shared" si="15"/>
        <v/>
      </c>
      <c r="F405" s="205" t="str">
        <f t="shared" si="16"/>
        <v/>
      </c>
    </row>
    <row r="406" spans="3:7">
      <c r="C406" s="178" t="s">
        <v>557</v>
      </c>
      <c r="D406" s="178" t="s">
        <v>557</v>
      </c>
      <c r="E406" s="178" t="str">
        <f t="shared" si="15"/>
        <v/>
      </c>
      <c r="F406" s="205" t="str">
        <f t="shared" si="16"/>
        <v/>
      </c>
    </row>
    <row r="407" spans="3:7">
      <c r="C407" s="178" t="s">
        <v>557</v>
      </c>
      <c r="D407" s="178" t="s">
        <v>557</v>
      </c>
      <c r="E407" s="178" t="str">
        <f t="shared" si="15"/>
        <v/>
      </c>
      <c r="F407" s="205" t="str">
        <f t="shared" si="16"/>
        <v/>
      </c>
    </row>
    <row r="408" spans="3:7">
      <c r="C408" s="178" t="s">
        <v>557</v>
      </c>
      <c r="D408" s="178" t="s">
        <v>557</v>
      </c>
      <c r="E408" s="178" t="str">
        <f t="shared" si="15"/>
        <v/>
      </c>
      <c r="F408" s="205" t="str">
        <f t="shared" si="16"/>
        <v/>
      </c>
    </row>
    <row r="409" spans="3:7">
      <c r="C409" s="178" t="s">
        <v>557</v>
      </c>
      <c r="D409" s="178" t="s">
        <v>557</v>
      </c>
      <c r="E409" s="178" t="str">
        <f t="shared" si="15"/>
        <v/>
      </c>
      <c r="F409" s="205" t="str">
        <f t="shared" si="16"/>
        <v/>
      </c>
    </row>
    <row r="410" spans="3:7">
      <c r="C410" s="178" t="s">
        <v>557</v>
      </c>
      <c r="D410" s="178" t="s">
        <v>557</v>
      </c>
      <c r="E410" s="178" t="str">
        <f t="shared" si="15"/>
        <v/>
      </c>
      <c r="F410" s="205" t="str">
        <f t="shared" si="16"/>
        <v/>
      </c>
    </row>
    <row r="411" spans="3:7">
      <c r="C411" s="178" t="s">
        <v>557</v>
      </c>
      <c r="D411" s="178" t="s">
        <v>557</v>
      </c>
      <c r="E411" s="178" t="str">
        <f t="shared" si="15"/>
        <v/>
      </c>
      <c r="F411" s="205" t="str">
        <f t="shared" si="16"/>
        <v/>
      </c>
    </row>
    <row r="412" spans="3:7">
      <c r="C412" s="178" t="s">
        <v>557</v>
      </c>
      <c r="D412" s="178" t="s">
        <v>557</v>
      </c>
      <c r="E412" s="178" t="str">
        <f t="shared" si="15"/>
        <v/>
      </c>
      <c r="F412" s="205" t="str">
        <f t="shared" si="16"/>
        <v/>
      </c>
      <c r="G412" s="206" t="str">
        <f t="shared" ref="G412" si="17">IF(DAY(B412)=15,D412,"")</f>
        <v/>
      </c>
    </row>
    <row r="413" spans="3:7">
      <c r="C413" s="178" t="s">
        <v>557</v>
      </c>
      <c r="D413" s="178" t="s">
        <v>557</v>
      </c>
      <c r="E413" s="178" t="str">
        <f t="shared" si="15"/>
        <v/>
      </c>
    </row>
    <row r="414" spans="3:7">
      <c r="C414" s="178" t="s">
        <v>557</v>
      </c>
      <c r="D414" s="178" t="s">
        <v>557</v>
      </c>
      <c r="E414" s="178" t="str">
        <f t="shared" si="15"/>
        <v/>
      </c>
    </row>
    <row r="415" spans="3:7">
      <c r="C415" s="178" t="s">
        <v>557</v>
      </c>
      <c r="D415" s="178" t="s">
        <v>557</v>
      </c>
      <c r="E415" s="178" t="str">
        <f t="shared" si="15"/>
        <v/>
      </c>
    </row>
    <row r="416" spans="3:7">
      <c r="C416" s="178" t="s">
        <v>557</v>
      </c>
      <c r="D416" s="178" t="s">
        <v>557</v>
      </c>
      <c r="E416" s="178" t="str">
        <f t="shared" si="15"/>
        <v/>
      </c>
    </row>
    <row r="417" spans="3:5">
      <c r="C417" s="178" t="s">
        <v>557</v>
      </c>
      <c r="D417" s="178" t="s">
        <v>557</v>
      </c>
      <c r="E417" s="178" t="str">
        <f t="shared" si="15"/>
        <v/>
      </c>
    </row>
    <row r="418" spans="3:5">
      <c r="C418" s="178" t="s">
        <v>557</v>
      </c>
      <c r="D418" s="178" t="s">
        <v>557</v>
      </c>
      <c r="E418" s="178" t="str">
        <f t="shared" si="15"/>
        <v/>
      </c>
    </row>
    <row r="419" spans="3:5">
      <c r="C419" s="178" t="s">
        <v>557</v>
      </c>
      <c r="D419" s="178" t="s">
        <v>557</v>
      </c>
      <c r="E419" s="178" t="str">
        <f t="shared" si="15"/>
        <v/>
      </c>
    </row>
    <row r="420" spans="3:5">
      <c r="C420" s="178" t="s">
        <v>557</v>
      </c>
      <c r="D420" s="178" t="s">
        <v>557</v>
      </c>
      <c r="E420" s="178" t="str">
        <f t="shared" si="15"/>
        <v/>
      </c>
    </row>
    <row r="421" spans="3:5">
      <c r="C421" s="178" t="s">
        <v>557</v>
      </c>
      <c r="D421" s="178" t="s">
        <v>557</v>
      </c>
      <c r="E421" s="178" t="str">
        <f t="shared" si="15"/>
        <v/>
      </c>
    </row>
    <row r="422" spans="3:5">
      <c r="C422" s="178" t="s">
        <v>557</v>
      </c>
      <c r="D422" s="178" t="s">
        <v>557</v>
      </c>
      <c r="E422" s="178" t="str">
        <f t="shared" si="15"/>
        <v/>
      </c>
    </row>
    <row r="423" spans="3:5">
      <c r="C423" s="178" t="s">
        <v>557</v>
      </c>
      <c r="D423" s="178" t="s">
        <v>557</v>
      </c>
      <c r="E423" s="178" t="str">
        <f t="shared" si="15"/>
        <v/>
      </c>
    </row>
    <row r="424" spans="3:5">
      <c r="C424" s="178" t="s">
        <v>557</v>
      </c>
      <c r="D424" s="178" t="s">
        <v>557</v>
      </c>
      <c r="E424" s="178" t="str">
        <f t="shared" si="15"/>
        <v/>
      </c>
    </row>
    <row r="425" spans="3:5">
      <c r="C425" s="178" t="s">
        <v>557</v>
      </c>
      <c r="D425" s="178" t="s">
        <v>557</v>
      </c>
      <c r="E425" s="178" t="str">
        <f t="shared" si="15"/>
        <v/>
      </c>
    </row>
    <row r="426" spans="3:5">
      <c r="C426" s="178" t="s">
        <v>557</v>
      </c>
      <c r="D426" s="178" t="s">
        <v>557</v>
      </c>
      <c r="E426" s="178" t="str">
        <f t="shared" si="15"/>
        <v/>
      </c>
    </row>
    <row r="427" spans="3:5">
      <c r="C427" s="178" t="s">
        <v>557</v>
      </c>
      <c r="D427" s="178" t="s">
        <v>557</v>
      </c>
      <c r="E427" s="178" t="str">
        <f t="shared" si="15"/>
        <v/>
      </c>
    </row>
    <row r="428" spans="3:5">
      <c r="C428" s="178" t="s">
        <v>557</v>
      </c>
      <c r="D428" s="178" t="s">
        <v>557</v>
      </c>
      <c r="E428" s="178" t="str">
        <f t="shared" si="15"/>
        <v/>
      </c>
    </row>
    <row r="429" spans="3:5">
      <c r="C429" s="178" t="s">
        <v>557</v>
      </c>
      <c r="D429" s="178" t="s">
        <v>557</v>
      </c>
      <c r="E429" s="178" t="str">
        <f t="shared" si="15"/>
        <v/>
      </c>
    </row>
    <row r="430" spans="3:5">
      <c r="C430" s="178" t="s">
        <v>557</v>
      </c>
      <c r="D430" s="178" t="s">
        <v>557</v>
      </c>
      <c r="E430" s="178" t="str">
        <f t="shared" si="15"/>
        <v/>
      </c>
    </row>
    <row r="431" spans="3:5">
      <c r="C431" s="178" t="s">
        <v>557</v>
      </c>
      <c r="D431" s="178" t="s">
        <v>557</v>
      </c>
      <c r="E431" s="178" t="str">
        <f t="shared" si="15"/>
        <v/>
      </c>
    </row>
    <row r="432" spans="3:5">
      <c r="C432" s="178" t="s">
        <v>557</v>
      </c>
      <c r="D432" s="178" t="s">
        <v>557</v>
      </c>
      <c r="E432" s="178" t="str">
        <f t="shared" si="15"/>
        <v/>
      </c>
    </row>
    <row r="433" spans="3:5">
      <c r="C433" s="178" t="s">
        <v>557</v>
      </c>
      <c r="D433" s="178" t="s">
        <v>557</v>
      </c>
      <c r="E433" s="178" t="str">
        <f t="shared" si="15"/>
        <v/>
      </c>
    </row>
    <row r="434" spans="3:5">
      <c r="C434" s="178" t="s">
        <v>557</v>
      </c>
      <c r="D434" s="178" t="s">
        <v>557</v>
      </c>
      <c r="E434" s="178" t="str">
        <f t="shared" si="15"/>
        <v/>
      </c>
    </row>
    <row r="435" spans="3:5">
      <c r="C435" s="178" t="s">
        <v>557</v>
      </c>
      <c r="D435" s="178" t="s">
        <v>557</v>
      </c>
      <c r="E435" s="178" t="str">
        <f t="shared" si="15"/>
        <v/>
      </c>
    </row>
    <row r="436" spans="3:5">
      <c r="C436" s="178" t="s">
        <v>557</v>
      </c>
      <c r="D436" s="178" t="s">
        <v>557</v>
      </c>
      <c r="E436" s="178" t="str">
        <f t="shared" si="15"/>
        <v/>
      </c>
    </row>
    <row r="437" spans="3:5">
      <c r="C437" s="178" t="s">
        <v>557</v>
      </c>
      <c r="D437" s="178" t="s">
        <v>557</v>
      </c>
      <c r="E437" s="178" t="str">
        <f t="shared" si="15"/>
        <v/>
      </c>
    </row>
    <row r="438" spans="3:5">
      <c r="C438" s="178" t="s">
        <v>557</v>
      </c>
      <c r="D438" s="178" t="s">
        <v>557</v>
      </c>
      <c r="E438" s="178" t="str">
        <f t="shared" si="15"/>
        <v/>
      </c>
    </row>
    <row r="439" spans="3:5">
      <c r="C439" s="178" t="s">
        <v>557</v>
      </c>
      <c r="D439" s="178" t="s">
        <v>557</v>
      </c>
      <c r="E439" s="178" t="str">
        <f t="shared" si="15"/>
        <v/>
      </c>
    </row>
    <row r="440" spans="3:5">
      <c r="C440" s="178" t="s">
        <v>557</v>
      </c>
      <c r="D440" s="178" t="s">
        <v>557</v>
      </c>
      <c r="E440" s="178" t="str">
        <f t="shared" si="15"/>
        <v/>
      </c>
    </row>
    <row r="441" spans="3:5">
      <c r="C441" s="178" t="s">
        <v>557</v>
      </c>
      <c r="D441" s="178" t="s">
        <v>557</v>
      </c>
      <c r="E441" s="178" t="str">
        <f t="shared" si="15"/>
        <v/>
      </c>
    </row>
    <row r="442" spans="3:5">
      <c r="C442" s="178" t="s">
        <v>557</v>
      </c>
      <c r="D442" s="178" t="s">
        <v>557</v>
      </c>
      <c r="E442" s="178" t="str">
        <f t="shared" si="15"/>
        <v/>
      </c>
    </row>
    <row r="443" spans="3:5">
      <c r="C443" s="178" t="s">
        <v>557</v>
      </c>
      <c r="D443" s="178" t="s">
        <v>557</v>
      </c>
      <c r="E443" s="178" t="str">
        <f t="shared" si="15"/>
        <v/>
      </c>
    </row>
    <row r="444" spans="3:5">
      <c r="C444" s="178" t="s">
        <v>557</v>
      </c>
      <c r="D444" s="178" t="s">
        <v>557</v>
      </c>
      <c r="E444" s="178" t="str">
        <f t="shared" si="15"/>
        <v/>
      </c>
    </row>
    <row r="445" spans="3:5">
      <c r="C445" s="178" t="s">
        <v>557</v>
      </c>
      <c r="D445" s="178" t="s">
        <v>557</v>
      </c>
      <c r="E445" s="178" t="str">
        <f t="shared" si="15"/>
        <v/>
      </c>
    </row>
    <row r="446" spans="3:5">
      <c r="C446" s="178" t="s">
        <v>557</v>
      </c>
      <c r="D446" s="178" t="s">
        <v>557</v>
      </c>
      <c r="E446" s="178" t="str">
        <f t="shared" si="15"/>
        <v/>
      </c>
    </row>
    <row r="447" spans="3:5">
      <c r="C447" s="178" t="s">
        <v>557</v>
      </c>
      <c r="D447" s="178" t="s">
        <v>557</v>
      </c>
      <c r="E447" s="178" t="str">
        <f t="shared" si="15"/>
        <v/>
      </c>
    </row>
    <row r="448" spans="3:5">
      <c r="C448" s="178" t="s">
        <v>557</v>
      </c>
      <c r="D448" s="178" t="s">
        <v>557</v>
      </c>
      <c r="E448" s="178" t="str">
        <f t="shared" si="15"/>
        <v/>
      </c>
    </row>
    <row r="449" spans="3:5">
      <c r="C449" s="178" t="s">
        <v>557</v>
      </c>
      <c r="D449" s="178" t="s">
        <v>557</v>
      </c>
      <c r="E449" s="178" t="str">
        <f t="shared" si="15"/>
        <v/>
      </c>
    </row>
    <row r="450" spans="3:5">
      <c r="C450" s="178" t="s">
        <v>557</v>
      </c>
      <c r="D450" s="178" t="s">
        <v>557</v>
      </c>
      <c r="E450" s="178" t="str">
        <f t="shared" si="15"/>
        <v/>
      </c>
    </row>
    <row r="451" spans="3:5">
      <c r="C451" s="178" t="s">
        <v>557</v>
      </c>
      <c r="D451" s="178" t="s">
        <v>557</v>
      </c>
      <c r="E451" s="178" t="str">
        <f t="shared" si="15"/>
        <v/>
      </c>
    </row>
    <row r="452" spans="3:5">
      <c r="C452" s="178" t="s">
        <v>557</v>
      </c>
      <c r="D452" s="178" t="s">
        <v>557</v>
      </c>
      <c r="E452" s="178" t="str">
        <f t="shared" ref="E452:E515" si="18">IF(C452&lt;D452,C452,D452)</f>
        <v/>
      </c>
    </row>
    <row r="453" spans="3:5">
      <c r="C453" s="178" t="s">
        <v>557</v>
      </c>
      <c r="D453" s="178" t="s">
        <v>557</v>
      </c>
      <c r="E453" s="178" t="str">
        <f t="shared" si="18"/>
        <v/>
      </c>
    </row>
    <row r="454" spans="3:5">
      <c r="C454" s="178" t="s">
        <v>557</v>
      </c>
      <c r="D454" s="178" t="s">
        <v>557</v>
      </c>
      <c r="E454" s="178" t="str">
        <f t="shared" si="18"/>
        <v/>
      </c>
    </row>
    <row r="455" spans="3:5">
      <c r="C455" s="178" t="s">
        <v>557</v>
      </c>
      <c r="D455" s="178" t="s">
        <v>557</v>
      </c>
      <c r="E455" s="178" t="str">
        <f t="shared" si="18"/>
        <v/>
      </c>
    </row>
    <row r="456" spans="3:5">
      <c r="C456" s="178" t="s">
        <v>557</v>
      </c>
      <c r="D456" s="178" t="s">
        <v>557</v>
      </c>
      <c r="E456" s="178" t="str">
        <f t="shared" si="18"/>
        <v/>
      </c>
    </row>
    <row r="457" spans="3:5">
      <c r="C457" s="178" t="s">
        <v>557</v>
      </c>
      <c r="D457" s="178" t="s">
        <v>557</v>
      </c>
      <c r="E457" s="178" t="str">
        <f t="shared" si="18"/>
        <v/>
      </c>
    </row>
    <row r="458" spans="3:5">
      <c r="C458" s="178" t="s">
        <v>557</v>
      </c>
      <c r="D458" s="178" t="s">
        <v>557</v>
      </c>
      <c r="E458" s="178" t="str">
        <f t="shared" si="18"/>
        <v/>
      </c>
    </row>
    <row r="459" spans="3:5">
      <c r="C459" s="178" t="s">
        <v>557</v>
      </c>
      <c r="D459" s="178" t="s">
        <v>557</v>
      </c>
      <c r="E459" s="178" t="str">
        <f t="shared" si="18"/>
        <v/>
      </c>
    </row>
    <row r="460" spans="3:5">
      <c r="C460" s="178" t="s">
        <v>557</v>
      </c>
      <c r="D460" s="178" t="s">
        <v>557</v>
      </c>
      <c r="E460" s="178" t="str">
        <f t="shared" si="18"/>
        <v/>
      </c>
    </row>
    <row r="461" spans="3:5">
      <c r="C461" s="178" t="s">
        <v>557</v>
      </c>
      <c r="D461" s="178" t="s">
        <v>557</v>
      </c>
      <c r="E461" s="178" t="str">
        <f t="shared" si="18"/>
        <v/>
      </c>
    </row>
    <row r="462" spans="3:5">
      <c r="C462" s="178" t="s">
        <v>557</v>
      </c>
      <c r="D462" s="178" t="s">
        <v>557</v>
      </c>
      <c r="E462" s="178" t="str">
        <f t="shared" si="18"/>
        <v/>
      </c>
    </row>
    <row r="463" spans="3:5">
      <c r="C463" s="178" t="s">
        <v>557</v>
      </c>
      <c r="D463" s="178" t="s">
        <v>557</v>
      </c>
      <c r="E463" s="178" t="str">
        <f t="shared" si="18"/>
        <v/>
      </c>
    </row>
    <row r="464" spans="3:5">
      <c r="C464" s="178" t="s">
        <v>557</v>
      </c>
      <c r="D464" s="178" t="s">
        <v>557</v>
      </c>
      <c r="E464" s="178" t="str">
        <f t="shared" si="18"/>
        <v/>
      </c>
    </row>
    <row r="465" spans="3:5">
      <c r="C465" s="178" t="s">
        <v>557</v>
      </c>
      <c r="D465" s="178" t="s">
        <v>557</v>
      </c>
      <c r="E465" s="178" t="str">
        <f t="shared" si="18"/>
        <v/>
      </c>
    </row>
    <row r="466" spans="3:5">
      <c r="C466" s="178" t="s">
        <v>557</v>
      </c>
      <c r="D466" s="178" t="s">
        <v>557</v>
      </c>
      <c r="E466" s="178" t="str">
        <f t="shared" si="18"/>
        <v/>
      </c>
    </row>
    <row r="467" spans="3:5">
      <c r="C467" s="178" t="s">
        <v>557</v>
      </c>
      <c r="D467" s="178" t="s">
        <v>557</v>
      </c>
      <c r="E467" s="178" t="str">
        <f t="shared" si="18"/>
        <v/>
      </c>
    </row>
    <row r="468" spans="3:5">
      <c r="C468" s="178" t="s">
        <v>557</v>
      </c>
      <c r="D468" s="178" t="s">
        <v>557</v>
      </c>
      <c r="E468" s="178" t="str">
        <f t="shared" si="18"/>
        <v/>
      </c>
    </row>
    <row r="469" spans="3:5">
      <c r="C469" s="178" t="s">
        <v>557</v>
      </c>
      <c r="D469" s="178" t="s">
        <v>557</v>
      </c>
      <c r="E469" s="178" t="str">
        <f t="shared" si="18"/>
        <v/>
      </c>
    </row>
    <row r="470" spans="3:5">
      <c r="C470" s="178" t="s">
        <v>557</v>
      </c>
      <c r="D470" s="178" t="s">
        <v>557</v>
      </c>
      <c r="E470" s="178" t="str">
        <f t="shared" si="18"/>
        <v/>
      </c>
    </row>
    <row r="471" spans="3:5">
      <c r="C471" s="178" t="s">
        <v>557</v>
      </c>
      <c r="D471" s="178" t="s">
        <v>557</v>
      </c>
      <c r="E471" s="178" t="str">
        <f t="shared" si="18"/>
        <v/>
      </c>
    </row>
    <row r="472" spans="3:5">
      <c r="C472" s="178" t="s">
        <v>557</v>
      </c>
      <c r="D472" s="178" t="s">
        <v>557</v>
      </c>
      <c r="E472" s="178" t="str">
        <f t="shared" si="18"/>
        <v/>
      </c>
    </row>
    <row r="473" spans="3:5">
      <c r="C473" s="178" t="s">
        <v>557</v>
      </c>
      <c r="D473" s="178" t="s">
        <v>557</v>
      </c>
      <c r="E473" s="178" t="str">
        <f t="shared" si="18"/>
        <v/>
      </c>
    </row>
    <row r="474" spans="3:5">
      <c r="C474" s="178" t="s">
        <v>557</v>
      </c>
      <c r="D474" s="178" t="s">
        <v>557</v>
      </c>
      <c r="E474" s="178" t="str">
        <f t="shared" si="18"/>
        <v/>
      </c>
    </row>
    <row r="475" spans="3:5">
      <c r="C475" s="178" t="s">
        <v>557</v>
      </c>
      <c r="D475" s="178" t="s">
        <v>557</v>
      </c>
      <c r="E475" s="178" t="str">
        <f t="shared" si="18"/>
        <v/>
      </c>
    </row>
    <row r="476" spans="3:5">
      <c r="C476" s="178" t="s">
        <v>557</v>
      </c>
      <c r="D476" s="178" t="s">
        <v>557</v>
      </c>
      <c r="E476" s="178" t="str">
        <f t="shared" si="18"/>
        <v/>
      </c>
    </row>
    <row r="477" spans="3:5">
      <c r="C477" s="178" t="s">
        <v>557</v>
      </c>
      <c r="D477" s="178" t="s">
        <v>557</v>
      </c>
      <c r="E477" s="178" t="str">
        <f t="shared" si="18"/>
        <v/>
      </c>
    </row>
    <row r="478" spans="3:5">
      <c r="C478" s="178" t="s">
        <v>557</v>
      </c>
      <c r="D478" s="178" t="s">
        <v>557</v>
      </c>
      <c r="E478" s="178" t="str">
        <f t="shared" si="18"/>
        <v/>
      </c>
    </row>
    <row r="479" spans="3:5">
      <c r="C479" s="178" t="s">
        <v>557</v>
      </c>
      <c r="D479" s="178" t="s">
        <v>557</v>
      </c>
      <c r="E479" s="178" t="str">
        <f t="shared" si="18"/>
        <v/>
      </c>
    </row>
    <row r="480" spans="3:5">
      <c r="C480" s="178" t="s">
        <v>557</v>
      </c>
      <c r="D480" s="178" t="s">
        <v>557</v>
      </c>
      <c r="E480" s="178" t="str">
        <f t="shared" si="18"/>
        <v/>
      </c>
    </row>
    <row r="481" spans="3:5">
      <c r="C481" s="178" t="s">
        <v>557</v>
      </c>
      <c r="D481" s="178" t="s">
        <v>557</v>
      </c>
      <c r="E481" s="178" t="str">
        <f t="shared" si="18"/>
        <v/>
      </c>
    </row>
    <row r="482" spans="3:5">
      <c r="C482" s="178" t="s">
        <v>557</v>
      </c>
      <c r="D482" s="178" t="s">
        <v>557</v>
      </c>
      <c r="E482" s="178" t="str">
        <f t="shared" si="18"/>
        <v/>
      </c>
    </row>
    <row r="483" spans="3:5">
      <c r="C483" s="178" t="s">
        <v>557</v>
      </c>
      <c r="D483" s="178" t="s">
        <v>557</v>
      </c>
      <c r="E483" s="178" t="str">
        <f t="shared" si="18"/>
        <v/>
      </c>
    </row>
    <row r="484" spans="3:5">
      <c r="C484" s="178" t="s">
        <v>557</v>
      </c>
      <c r="D484" s="178" t="s">
        <v>557</v>
      </c>
      <c r="E484" s="178" t="str">
        <f t="shared" si="18"/>
        <v/>
      </c>
    </row>
    <row r="485" spans="3:5">
      <c r="C485" s="178" t="s">
        <v>557</v>
      </c>
      <c r="D485" s="178" t="s">
        <v>557</v>
      </c>
      <c r="E485" s="178" t="str">
        <f t="shared" si="18"/>
        <v/>
      </c>
    </row>
    <row r="486" spans="3:5">
      <c r="C486" s="178" t="s">
        <v>557</v>
      </c>
      <c r="D486" s="178" t="s">
        <v>557</v>
      </c>
      <c r="E486" s="178" t="str">
        <f t="shared" si="18"/>
        <v/>
      </c>
    </row>
    <row r="487" spans="3:5">
      <c r="C487" s="178" t="s">
        <v>557</v>
      </c>
      <c r="D487" s="178" t="s">
        <v>557</v>
      </c>
      <c r="E487" s="178" t="str">
        <f t="shared" si="18"/>
        <v/>
      </c>
    </row>
    <row r="488" spans="3:5">
      <c r="C488" s="178" t="s">
        <v>557</v>
      </c>
      <c r="D488" s="178" t="s">
        <v>557</v>
      </c>
      <c r="E488" s="178" t="str">
        <f t="shared" si="18"/>
        <v/>
      </c>
    </row>
    <row r="489" spans="3:5">
      <c r="C489" s="178" t="s">
        <v>557</v>
      </c>
      <c r="D489" s="178" t="s">
        <v>557</v>
      </c>
      <c r="E489" s="178" t="str">
        <f t="shared" si="18"/>
        <v/>
      </c>
    </row>
    <row r="490" spans="3:5">
      <c r="C490" s="178" t="s">
        <v>557</v>
      </c>
      <c r="D490" s="178" t="s">
        <v>557</v>
      </c>
      <c r="E490" s="178" t="str">
        <f t="shared" si="18"/>
        <v/>
      </c>
    </row>
    <row r="491" spans="3:5">
      <c r="C491" s="178" t="s">
        <v>557</v>
      </c>
      <c r="D491" s="178" t="s">
        <v>557</v>
      </c>
      <c r="E491" s="178" t="str">
        <f t="shared" si="18"/>
        <v/>
      </c>
    </row>
    <row r="492" spans="3:5">
      <c r="C492" s="178" t="s">
        <v>557</v>
      </c>
      <c r="D492" s="178" t="s">
        <v>557</v>
      </c>
      <c r="E492" s="178" t="str">
        <f t="shared" si="18"/>
        <v/>
      </c>
    </row>
    <row r="493" spans="3:5">
      <c r="C493" s="178" t="s">
        <v>557</v>
      </c>
      <c r="D493" s="178" t="s">
        <v>557</v>
      </c>
      <c r="E493" s="178" t="str">
        <f t="shared" si="18"/>
        <v/>
      </c>
    </row>
    <row r="494" spans="3:5">
      <c r="C494" s="178" t="s">
        <v>557</v>
      </c>
      <c r="D494" s="178" t="s">
        <v>557</v>
      </c>
      <c r="E494" s="178" t="str">
        <f t="shared" si="18"/>
        <v/>
      </c>
    </row>
    <row r="495" spans="3:5">
      <c r="C495" s="178" t="s">
        <v>557</v>
      </c>
      <c r="D495" s="178" t="s">
        <v>557</v>
      </c>
      <c r="E495" s="178" t="str">
        <f t="shared" si="18"/>
        <v/>
      </c>
    </row>
    <row r="496" spans="3:5">
      <c r="C496" s="178" t="s">
        <v>557</v>
      </c>
      <c r="D496" s="178" t="s">
        <v>557</v>
      </c>
      <c r="E496" s="178" t="str">
        <f t="shared" si="18"/>
        <v/>
      </c>
    </row>
    <row r="497" spans="3:5">
      <c r="C497" s="178" t="s">
        <v>557</v>
      </c>
      <c r="D497" s="178" t="s">
        <v>557</v>
      </c>
      <c r="E497" s="178" t="str">
        <f t="shared" si="18"/>
        <v/>
      </c>
    </row>
    <row r="498" spans="3:5">
      <c r="C498" s="178" t="s">
        <v>557</v>
      </c>
      <c r="D498" s="178" t="s">
        <v>557</v>
      </c>
      <c r="E498" s="178" t="str">
        <f t="shared" si="18"/>
        <v/>
      </c>
    </row>
    <row r="499" spans="3:5">
      <c r="C499" s="178" t="s">
        <v>557</v>
      </c>
      <c r="D499" s="178" t="s">
        <v>557</v>
      </c>
      <c r="E499" s="178" t="str">
        <f t="shared" si="18"/>
        <v/>
      </c>
    </row>
    <row r="500" spans="3:5">
      <c r="C500" s="178" t="s">
        <v>557</v>
      </c>
      <c r="D500" s="178" t="s">
        <v>557</v>
      </c>
      <c r="E500" s="178" t="str">
        <f t="shared" si="18"/>
        <v/>
      </c>
    </row>
    <row r="501" spans="3:5">
      <c r="C501" s="178" t="s">
        <v>557</v>
      </c>
      <c r="D501" s="178" t="s">
        <v>557</v>
      </c>
      <c r="E501" s="178" t="str">
        <f t="shared" si="18"/>
        <v/>
      </c>
    </row>
    <row r="502" spans="3:5">
      <c r="C502" s="178" t="s">
        <v>557</v>
      </c>
      <c r="D502" s="178" t="s">
        <v>557</v>
      </c>
      <c r="E502" s="178" t="str">
        <f t="shared" si="18"/>
        <v/>
      </c>
    </row>
    <row r="503" spans="3:5">
      <c r="C503" s="178" t="s">
        <v>557</v>
      </c>
      <c r="D503" s="178" t="s">
        <v>557</v>
      </c>
      <c r="E503" s="178" t="str">
        <f t="shared" si="18"/>
        <v/>
      </c>
    </row>
    <row r="504" spans="3:5">
      <c r="C504" s="178" t="s">
        <v>557</v>
      </c>
      <c r="D504" s="178" t="s">
        <v>557</v>
      </c>
      <c r="E504" s="178" t="str">
        <f t="shared" si="18"/>
        <v/>
      </c>
    </row>
    <row r="505" spans="3:5">
      <c r="C505" s="178" t="s">
        <v>557</v>
      </c>
      <c r="D505" s="178" t="s">
        <v>557</v>
      </c>
      <c r="E505" s="178" t="str">
        <f t="shared" si="18"/>
        <v/>
      </c>
    </row>
    <row r="506" spans="3:5">
      <c r="C506" s="178" t="s">
        <v>557</v>
      </c>
      <c r="D506" s="178" t="s">
        <v>557</v>
      </c>
      <c r="E506" s="178" t="str">
        <f t="shared" si="18"/>
        <v/>
      </c>
    </row>
    <row r="507" spans="3:5">
      <c r="C507" s="178" t="s">
        <v>557</v>
      </c>
      <c r="D507" s="178" t="s">
        <v>557</v>
      </c>
      <c r="E507" s="178" t="str">
        <f t="shared" si="18"/>
        <v/>
      </c>
    </row>
    <row r="508" spans="3:5">
      <c r="C508" s="178" t="s">
        <v>557</v>
      </c>
      <c r="D508" s="178" t="s">
        <v>557</v>
      </c>
      <c r="E508" s="178" t="str">
        <f t="shared" si="18"/>
        <v/>
      </c>
    </row>
    <row r="509" spans="3:5">
      <c r="C509" s="178" t="s">
        <v>557</v>
      </c>
      <c r="D509" s="178" t="s">
        <v>557</v>
      </c>
      <c r="E509" s="178" t="str">
        <f t="shared" si="18"/>
        <v/>
      </c>
    </row>
    <row r="510" spans="3:5">
      <c r="C510" s="178" t="s">
        <v>557</v>
      </c>
      <c r="D510" s="178" t="s">
        <v>557</v>
      </c>
      <c r="E510" s="178" t="str">
        <f t="shared" si="18"/>
        <v/>
      </c>
    </row>
    <row r="511" spans="3:5">
      <c r="C511" s="178" t="s">
        <v>557</v>
      </c>
      <c r="D511" s="178" t="s">
        <v>557</v>
      </c>
      <c r="E511" s="178" t="str">
        <f t="shared" si="18"/>
        <v/>
      </c>
    </row>
    <row r="512" spans="3:5">
      <c r="C512" s="178" t="s">
        <v>557</v>
      </c>
      <c r="D512" s="178" t="s">
        <v>557</v>
      </c>
      <c r="E512" s="178" t="str">
        <f t="shared" si="18"/>
        <v/>
      </c>
    </row>
    <row r="513" spans="3:5">
      <c r="C513" s="178" t="s">
        <v>557</v>
      </c>
      <c r="D513" s="178" t="s">
        <v>557</v>
      </c>
      <c r="E513" s="178" t="str">
        <f t="shared" si="18"/>
        <v/>
      </c>
    </row>
    <row r="514" spans="3:5">
      <c r="C514" s="178" t="s">
        <v>557</v>
      </c>
      <c r="D514" s="178" t="s">
        <v>557</v>
      </c>
      <c r="E514" s="178" t="str">
        <f t="shared" si="18"/>
        <v/>
      </c>
    </row>
    <row r="515" spans="3:5">
      <c r="C515" s="178" t="s">
        <v>557</v>
      </c>
      <c r="D515" s="178" t="s">
        <v>557</v>
      </c>
      <c r="E515" s="178" t="str">
        <f t="shared" si="18"/>
        <v/>
      </c>
    </row>
    <row r="516" spans="3:5">
      <c r="C516" s="178" t="s">
        <v>557</v>
      </c>
      <c r="D516" s="178" t="s">
        <v>557</v>
      </c>
      <c r="E516" s="178" t="str">
        <f t="shared" ref="E516:E579" si="19">IF(C516&lt;D516,C516,D516)</f>
        <v/>
      </c>
    </row>
    <row r="517" spans="3:5">
      <c r="C517" s="178" t="s">
        <v>557</v>
      </c>
      <c r="D517" s="178" t="s">
        <v>557</v>
      </c>
      <c r="E517" s="178" t="str">
        <f t="shared" si="19"/>
        <v/>
      </c>
    </row>
    <row r="518" spans="3:5">
      <c r="C518" s="178" t="s">
        <v>557</v>
      </c>
      <c r="D518" s="178" t="s">
        <v>557</v>
      </c>
      <c r="E518" s="178" t="str">
        <f t="shared" si="19"/>
        <v/>
      </c>
    </row>
    <row r="519" spans="3:5">
      <c r="C519" s="178" t="s">
        <v>557</v>
      </c>
      <c r="D519" s="178" t="s">
        <v>557</v>
      </c>
      <c r="E519" s="178" t="str">
        <f t="shared" si="19"/>
        <v/>
      </c>
    </row>
    <row r="520" spans="3:5">
      <c r="C520" s="178" t="s">
        <v>557</v>
      </c>
      <c r="D520" s="178" t="s">
        <v>557</v>
      </c>
      <c r="E520" s="178" t="str">
        <f t="shared" si="19"/>
        <v/>
      </c>
    </row>
    <row r="521" spans="3:5">
      <c r="C521" s="178" t="s">
        <v>557</v>
      </c>
      <c r="D521" s="178" t="s">
        <v>557</v>
      </c>
      <c r="E521" s="178" t="str">
        <f t="shared" si="19"/>
        <v/>
      </c>
    </row>
    <row r="522" spans="3:5">
      <c r="C522" s="178" t="s">
        <v>557</v>
      </c>
      <c r="D522" s="178" t="s">
        <v>557</v>
      </c>
      <c r="E522" s="178" t="str">
        <f t="shared" si="19"/>
        <v/>
      </c>
    </row>
    <row r="523" spans="3:5">
      <c r="C523" s="178" t="s">
        <v>557</v>
      </c>
      <c r="D523" s="178" t="s">
        <v>557</v>
      </c>
      <c r="E523" s="178" t="str">
        <f t="shared" si="19"/>
        <v/>
      </c>
    </row>
    <row r="524" spans="3:5">
      <c r="C524" s="178" t="s">
        <v>557</v>
      </c>
      <c r="D524" s="178" t="s">
        <v>557</v>
      </c>
      <c r="E524" s="178" t="str">
        <f t="shared" si="19"/>
        <v/>
      </c>
    </row>
    <row r="525" spans="3:5">
      <c r="C525" s="178" t="s">
        <v>557</v>
      </c>
      <c r="D525" s="178" t="s">
        <v>557</v>
      </c>
      <c r="E525" s="178" t="str">
        <f t="shared" si="19"/>
        <v/>
      </c>
    </row>
    <row r="526" spans="3:5">
      <c r="C526" s="178" t="s">
        <v>557</v>
      </c>
      <c r="D526" s="178" t="s">
        <v>557</v>
      </c>
      <c r="E526" s="178" t="str">
        <f t="shared" si="19"/>
        <v/>
      </c>
    </row>
    <row r="527" spans="3:5">
      <c r="C527" s="178" t="s">
        <v>557</v>
      </c>
      <c r="D527" s="178" t="s">
        <v>557</v>
      </c>
      <c r="E527" s="178" t="str">
        <f t="shared" si="19"/>
        <v/>
      </c>
    </row>
    <row r="528" spans="3:5">
      <c r="C528" s="178" t="s">
        <v>557</v>
      </c>
      <c r="D528" s="178" t="s">
        <v>557</v>
      </c>
      <c r="E528" s="178" t="str">
        <f t="shared" si="19"/>
        <v/>
      </c>
    </row>
    <row r="529" spans="3:5">
      <c r="C529" s="178" t="s">
        <v>557</v>
      </c>
      <c r="D529" s="178" t="s">
        <v>557</v>
      </c>
      <c r="E529" s="178" t="str">
        <f t="shared" si="19"/>
        <v/>
      </c>
    </row>
    <row r="530" spans="3:5">
      <c r="C530" s="178" t="s">
        <v>557</v>
      </c>
      <c r="D530" s="178" t="s">
        <v>557</v>
      </c>
      <c r="E530" s="178" t="str">
        <f t="shared" si="19"/>
        <v/>
      </c>
    </row>
    <row r="531" spans="3:5">
      <c r="C531" s="178" t="s">
        <v>557</v>
      </c>
      <c r="D531" s="178" t="s">
        <v>557</v>
      </c>
      <c r="E531" s="178" t="str">
        <f t="shared" si="19"/>
        <v/>
      </c>
    </row>
    <row r="532" spans="3:5">
      <c r="C532" s="178" t="s">
        <v>557</v>
      </c>
      <c r="D532" s="178" t="s">
        <v>557</v>
      </c>
      <c r="E532" s="178" t="str">
        <f t="shared" si="19"/>
        <v/>
      </c>
    </row>
    <row r="533" spans="3:5">
      <c r="C533" s="178" t="s">
        <v>557</v>
      </c>
      <c r="D533" s="178" t="s">
        <v>557</v>
      </c>
      <c r="E533" s="178" t="str">
        <f t="shared" si="19"/>
        <v/>
      </c>
    </row>
    <row r="534" spans="3:5">
      <c r="C534" s="178" t="s">
        <v>557</v>
      </c>
      <c r="D534" s="178" t="s">
        <v>557</v>
      </c>
      <c r="E534" s="178" t="str">
        <f t="shared" si="19"/>
        <v/>
      </c>
    </row>
    <row r="535" spans="3:5">
      <c r="C535" s="178" t="s">
        <v>557</v>
      </c>
      <c r="D535" s="178" t="s">
        <v>557</v>
      </c>
      <c r="E535" s="178" t="str">
        <f t="shared" si="19"/>
        <v/>
      </c>
    </row>
    <row r="536" spans="3:5">
      <c r="C536" s="178" t="s">
        <v>557</v>
      </c>
      <c r="D536" s="178" t="s">
        <v>557</v>
      </c>
      <c r="E536" s="178" t="str">
        <f t="shared" si="19"/>
        <v/>
      </c>
    </row>
    <row r="537" spans="3:5">
      <c r="C537" s="178" t="s">
        <v>557</v>
      </c>
      <c r="D537" s="178" t="s">
        <v>557</v>
      </c>
      <c r="E537" s="178" t="str">
        <f t="shared" si="19"/>
        <v/>
      </c>
    </row>
    <row r="538" spans="3:5">
      <c r="C538" s="178" t="s">
        <v>557</v>
      </c>
      <c r="D538" s="178" t="s">
        <v>557</v>
      </c>
      <c r="E538" s="178" t="str">
        <f t="shared" si="19"/>
        <v/>
      </c>
    </row>
    <row r="539" spans="3:5">
      <c r="C539" s="178" t="s">
        <v>557</v>
      </c>
      <c r="D539" s="178" t="s">
        <v>557</v>
      </c>
      <c r="E539" s="178" t="str">
        <f t="shared" si="19"/>
        <v/>
      </c>
    </row>
    <row r="540" spans="3:5">
      <c r="C540" s="178" t="s">
        <v>557</v>
      </c>
      <c r="D540" s="178" t="s">
        <v>557</v>
      </c>
      <c r="E540" s="178" t="str">
        <f t="shared" si="19"/>
        <v/>
      </c>
    </row>
    <row r="541" spans="3:5">
      <c r="C541" s="178" t="s">
        <v>557</v>
      </c>
      <c r="D541" s="178" t="s">
        <v>557</v>
      </c>
      <c r="E541" s="178" t="str">
        <f t="shared" si="19"/>
        <v/>
      </c>
    </row>
    <row r="542" spans="3:5">
      <c r="C542" s="178" t="s">
        <v>557</v>
      </c>
      <c r="D542" s="178" t="s">
        <v>557</v>
      </c>
      <c r="E542" s="178" t="str">
        <f t="shared" si="19"/>
        <v/>
      </c>
    </row>
    <row r="543" spans="3:5">
      <c r="C543" s="178" t="s">
        <v>557</v>
      </c>
      <c r="D543" s="178" t="s">
        <v>557</v>
      </c>
      <c r="E543" s="178" t="str">
        <f t="shared" si="19"/>
        <v/>
      </c>
    </row>
    <row r="544" spans="3:5">
      <c r="C544" s="178" t="s">
        <v>557</v>
      </c>
      <c r="D544" s="178" t="s">
        <v>557</v>
      </c>
      <c r="E544" s="178" t="str">
        <f t="shared" si="19"/>
        <v/>
      </c>
    </row>
    <row r="545" spans="3:5">
      <c r="C545" s="178" t="s">
        <v>557</v>
      </c>
      <c r="D545" s="178" t="s">
        <v>557</v>
      </c>
      <c r="E545" s="178" t="str">
        <f t="shared" si="19"/>
        <v/>
      </c>
    </row>
    <row r="546" spans="3:5">
      <c r="C546" s="178" t="s">
        <v>557</v>
      </c>
      <c r="D546" s="178" t="s">
        <v>557</v>
      </c>
      <c r="E546" s="178" t="str">
        <f t="shared" si="19"/>
        <v/>
      </c>
    </row>
    <row r="547" spans="3:5">
      <c r="C547" s="178" t="s">
        <v>557</v>
      </c>
      <c r="D547" s="178" t="s">
        <v>557</v>
      </c>
      <c r="E547" s="178" t="str">
        <f t="shared" si="19"/>
        <v/>
      </c>
    </row>
    <row r="548" spans="3:5">
      <c r="C548" s="178" t="s">
        <v>557</v>
      </c>
      <c r="D548" s="178" t="s">
        <v>557</v>
      </c>
      <c r="E548" s="178" t="str">
        <f t="shared" si="19"/>
        <v/>
      </c>
    </row>
    <row r="549" spans="3:5">
      <c r="C549" s="178" t="s">
        <v>557</v>
      </c>
      <c r="D549" s="178" t="s">
        <v>557</v>
      </c>
      <c r="E549" s="178" t="str">
        <f t="shared" si="19"/>
        <v/>
      </c>
    </row>
    <row r="550" spans="3:5">
      <c r="C550" s="178" t="s">
        <v>557</v>
      </c>
      <c r="D550" s="178" t="s">
        <v>557</v>
      </c>
      <c r="E550" s="178" t="str">
        <f t="shared" si="19"/>
        <v/>
      </c>
    </row>
    <row r="551" spans="3:5">
      <c r="C551" s="178" t="s">
        <v>557</v>
      </c>
      <c r="D551" s="178" t="s">
        <v>557</v>
      </c>
      <c r="E551" s="178" t="str">
        <f t="shared" si="19"/>
        <v/>
      </c>
    </row>
    <row r="552" spans="3:5">
      <c r="C552" s="178" t="s">
        <v>557</v>
      </c>
      <c r="D552" s="178" t="s">
        <v>557</v>
      </c>
      <c r="E552" s="178" t="str">
        <f t="shared" si="19"/>
        <v/>
      </c>
    </row>
    <row r="553" spans="3:5">
      <c r="C553" s="178" t="s">
        <v>557</v>
      </c>
      <c r="D553" s="178" t="s">
        <v>557</v>
      </c>
      <c r="E553" s="178" t="str">
        <f t="shared" si="19"/>
        <v/>
      </c>
    </row>
    <row r="554" spans="3:5">
      <c r="C554" s="178" t="s">
        <v>557</v>
      </c>
      <c r="D554" s="178" t="s">
        <v>557</v>
      </c>
      <c r="E554" s="178" t="str">
        <f t="shared" si="19"/>
        <v/>
      </c>
    </row>
    <row r="555" spans="3:5">
      <c r="C555" s="178" t="s">
        <v>557</v>
      </c>
      <c r="D555" s="178" t="s">
        <v>557</v>
      </c>
      <c r="E555" s="178" t="str">
        <f t="shared" si="19"/>
        <v/>
      </c>
    </row>
    <row r="556" spans="3:5">
      <c r="C556" s="178" t="s">
        <v>557</v>
      </c>
      <c r="D556" s="178" t="s">
        <v>557</v>
      </c>
      <c r="E556" s="178" t="str">
        <f t="shared" si="19"/>
        <v/>
      </c>
    </row>
    <row r="557" spans="3:5">
      <c r="C557" s="178" t="s">
        <v>557</v>
      </c>
      <c r="D557" s="178" t="s">
        <v>557</v>
      </c>
      <c r="E557" s="178" t="str">
        <f t="shared" si="19"/>
        <v/>
      </c>
    </row>
    <row r="558" spans="3:5">
      <c r="C558" s="178" t="s">
        <v>557</v>
      </c>
      <c r="D558" s="178" t="s">
        <v>557</v>
      </c>
      <c r="E558" s="178" t="str">
        <f t="shared" si="19"/>
        <v/>
      </c>
    </row>
    <row r="559" spans="3:5">
      <c r="C559" s="178" t="s">
        <v>557</v>
      </c>
      <c r="D559" s="178" t="s">
        <v>557</v>
      </c>
      <c r="E559" s="178" t="str">
        <f t="shared" si="19"/>
        <v/>
      </c>
    </row>
    <row r="560" spans="3:5">
      <c r="C560" s="178" t="s">
        <v>557</v>
      </c>
      <c r="D560" s="178" t="s">
        <v>557</v>
      </c>
      <c r="E560" s="178" t="str">
        <f t="shared" si="19"/>
        <v/>
      </c>
    </row>
    <row r="561" spans="3:5">
      <c r="C561" s="178" t="s">
        <v>557</v>
      </c>
      <c r="D561" s="178" t="s">
        <v>557</v>
      </c>
      <c r="E561" s="178" t="str">
        <f t="shared" si="19"/>
        <v/>
      </c>
    </row>
    <row r="562" spans="3:5">
      <c r="C562" s="178" t="s">
        <v>557</v>
      </c>
      <c r="D562" s="178" t="s">
        <v>557</v>
      </c>
      <c r="E562" s="178" t="str">
        <f t="shared" si="19"/>
        <v/>
      </c>
    </row>
    <row r="563" spans="3:5">
      <c r="C563" s="178" t="s">
        <v>557</v>
      </c>
      <c r="D563" s="178" t="s">
        <v>557</v>
      </c>
      <c r="E563" s="178" t="str">
        <f t="shared" si="19"/>
        <v/>
      </c>
    </row>
    <row r="564" spans="3:5">
      <c r="C564" s="178" t="s">
        <v>557</v>
      </c>
      <c r="D564" s="178" t="s">
        <v>557</v>
      </c>
      <c r="E564" s="178" t="str">
        <f t="shared" si="19"/>
        <v/>
      </c>
    </row>
    <row r="565" spans="3:5">
      <c r="C565" s="178" t="s">
        <v>557</v>
      </c>
      <c r="D565" s="178" t="s">
        <v>557</v>
      </c>
      <c r="E565" s="178" t="str">
        <f t="shared" si="19"/>
        <v/>
      </c>
    </row>
    <row r="566" spans="3:5">
      <c r="C566" s="178" t="s">
        <v>557</v>
      </c>
      <c r="D566" s="178" t="s">
        <v>557</v>
      </c>
      <c r="E566" s="178" t="str">
        <f t="shared" si="19"/>
        <v/>
      </c>
    </row>
    <row r="567" spans="3:5">
      <c r="C567" s="178" t="s">
        <v>557</v>
      </c>
      <c r="D567" s="178" t="s">
        <v>557</v>
      </c>
      <c r="E567" s="178" t="str">
        <f t="shared" si="19"/>
        <v/>
      </c>
    </row>
    <row r="568" spans="3:5">
      <c r="C568" s="178" t="s">
        <v>557</v>
      </c>
      <c r="D568" s="178" t="s">
        <v>557</v>
      </c>
      <c r="E568" s="178" t="str">
        <f t="shared" si="19"/>
        <v/>
      </c>
    </row>
    <row r="569" spans="3:5">
      <c r="C569" s="178" t="s">
        <v>557</v>
      </c>
      <c r="D569" s="178" t="s">
        <v>557</v>
      </c>
      <c r="E569" s="178" t="str">
        <f t="shared" si="19"/>
        <v/>
      </c>
    </row>
    <row r="570" spans="3:5">
      <c r="C570" s="178" t="s">
        <v>557</v>
      </c>
      <c r="D570" s="178" t="s">
        <v>557</v>
      </c>
      <c r="E570" s="178" t="str">
        <f t="shared" si="19"/>
        <v/>
      </c>
    </row>
    <row r="571" spans="3:5">
      <c r="C571" s="178" t="s">
        <v>557</v>
      </c>
      <c r="D571" s="178" t="s">
        <v>557</v>
      </c>
      <c r="E571" s="178" t="str">
        <f t="shared" si="19"/>
        <v/>
      </c>
    </row>
    <row r="572" spans="3:5">
      <c r="C572" s="178" t="s">
        <v>557</v>
      </c>
      <c r="D572" s="178" t="s">
        <v>557</v>
      </c>
      <c r="E572" s="178" t="str">
        <f t="shared" si="19"/>
        <v/>
      </c>
    </row>
    <row r="573" spans="3:5">
      <c r="C573" s="178" t="s">
        <v>557</v>
      </c>
      <c r="D573" s="178" t="s">
        <v>557</v>
      </c>
      <c r="E573" s="178" t="str">
        <f t="shared" si="19"/>
        <v/>
      </c>
    </row>
    <row r="574" spans="3:5">
      <c r="C574" s="178" t="s">
        <v>557</v>
      </c>
      <c r="D574" s="178" t="s">
        <v>557</v>
      </c>
      <c r="E574" s="178" t="str">
        <f t="shared" si="19"/>
        <v/>
      </c>
    </row>
    <row r="575" spans="3:5">
      <c r="C575" s="178" t="s">
        <v>557</v>
      </c>
      <c r="D575" s="178" t="s">
        <v>557</v>
      </c>
      <c r="E575" s="178" t="str">
        <f t="shared" si="19"/>
        <v/>
      </c>
    </row>
    <row r="576" spans="3:5">
      <c r="C576" s="178" t="s">
        <v>557</v>
      </c>
      <c r="D576" s="178" t="s">
        <v>557</v>
      </c>
      <c r="E576" s="178" t="str">
        <f t="shared" si="19"/>
        <v/>
      </c>
    </row>
    <row r="577" spans="3:5">
      <c r="C577" s="178" t="s">
        <v>557</v>
      </c>
      <c r="D577" s="178" t="s">
        <v>557</v>
      </c>
      <c r="E577" s="178" t="str">
        <f t="shared" si="19"/>
        <v/>
      </c>
    </row>
    <row r="578" spans="3:5">
      <c r="C578" s="178" t="s">
        <v>557</v>
      </c>
      <c r="D578" s="178" t="s">
        <v>557</v>
      </c>
      <c r="E578" s="178" t="str">
        <f t="shared" si="19"/>
        <v/>
      </c>
    </row>
    <row r="579" spans="3:5">
      <c r="C579" s="178" t="s">
        <v>557</v>
      </c>
      <c r="D579" s="178" t="s">
        <v>557</v>
      </c>
      <c r="E579" s="178" t="str">
        <f t="shared" si="19"/>
        <v/>
      </c>
    </row>
    <row r="580" spans="3:5">
      <c r="C580" s="178" t="s">
        <v>557</v>
      </c>
      <c r="D580" s="178" t="s">
        <v>557</v>
      </c>
      <c r="E580" s="178" t="str">
        <f t="shared" ref="E580:E643" si="20">IF(C580&lt;D580,C580,D580)</f>
        <v/>
      </c>
    </row>
    <row r="581" spans="3:5">
      <c r="C581" s="178" t="s">
        <v>557</v>
      </c>
      <c r="D581" s="178" t="s">
        <v>557</v>
      </c>
      <c r="E581" s="178" t="str">
        <f t="shared" si="20"/>
        <v/>
      </c>
    </row>
    <row r="582" spans="3:5">
      <c r="C582" s="178" t="s">
        <v>557</v>
      </c>
      <c r="D582" s="178" t="s">
        <v>557</v>
      </c>
      <c r="E582" s="178" t="str">
        <f t="shared" si="20"/>
        <v/>
      </c>
    </row>
    <row r="583" spans="3:5">
      <c r="C583" s="178" t="s">
        <v>557</v>
      </c>
      <c r="D583" s="178" t="s">
        <v>557</v>
      </c>
      <c r="E583" s="178" t="str">
        <f t="shared" si="20"/>
        <v/>
      </c>
    </row>
    <row r="584" spans="3:5">
      <c r="C584" s="178" t="s">
        <v>557</v>
      </c>
      <c r="D584" s="178" t="s">
        <v>557</v>
      </c>
      <c r="E584" s="178" t="str">
        <f t="shared" si="20"/>
        <v/>
      </c>
    </row>
    <row r="585" spans="3:5">
      <c r="C585" s="178" t="s">
        <v>557</v>
      </c>
      <c r="D585" s="178" t="s">
        <v>557</v>
      </c>
      <c r="E585" s="178" t="str">
        <f t="shared" si="20"/>
        <v/>
      </c>
    </row>
    <row r="586" spans="3:5">
      <c r="C586" s="178" t="s">
        <v>557</v>
      </c>
      <c r="D586" s="178" t="s">
        <v>557</v>
      </c>
      <c r="E586" s="178" t="str">
        <f t="shared" si="20"/>
        <v/>
      </c>
    </row>
    <row r="587" spans="3:5">
      <c r="C587" s="178" t="s">
        <v>557</v>
      </c>
      <c r="D587" s="178" t="s">
        <v>557</v>
      </c>
      <c r="E587" s="178" t="str">
        <f t="shared" si="20"/>
        <v/>
      </c>
    </row>
    <row r="588" spans="3:5">
      <c r="C588" s="178" t="s">
        <v>557</v>
      </c>
      <c r="D588" s="178" t="s">
        <v>557</v>
      </c>
      <c r="E588" s="178" t="str">
        <f t="shared" si="20"/>
        <v/>
      </c>
    </row>
    <row r="589" spans="3:5">
      <c r="C589" s="178" t="s">
        <v>557</v>
      </c>
      <c r="D589" s="178" t="s">
        <v>557</v>
      </c>
      <c r="E589" s="178" t="str">
        <f t="shared" si="20"/>
        <v/>
      </c>
    </row>
    <row r="590" spans="3:5">
      <c r="C590" s="178" t="s">
        <v>557</v>
      </c>
      <c r="D590" s="178" t="s">
        <v>557</v>
      </c>
      <c r="E590" s="178" t="str">
        <f t="shared" si="20"/>
        <v/>
      </c>
    </row>
    <row r="591" spans="3:5">
      <c r="C591" s="178" t="s">
        <v>557</v>
      </c>
      <c r="D591" s="178" t="s">
        <v>557</v>
      </c>
      <c r="E591" s="178" t="str">
        <f t="shared" si="20"/>
        <v/>
      </c>
    </row>
    <row r="592" spans="3:5">
      <c r="C592" s="178" t="s">
        <v>557</v>
      </c>
      <c r="D592" s="178" t="s">
        <v>557</v>
      </c>
      <c r="E592" s="178" t="str">
        <f t="shared" si="20"/>
        <v/>
      </c>
    </row>
    <row r="593" spans="3:5">
      <c r="C593" s="178" t="s">
        <v>557</v>
      </c>
      <c r="D593" s="178" t="s">
        <v>557</v>
      </c>
      <c r="E593" s="178" t="str">
        <f t="shared" si="20"/>
        <v/>
      </c>
    </row>
    <row r="594" spans="3:5">
      <c r="C594" s="178" t="s">
        <v>557</v>
      </c>
      <c r="D594" s="178" t="s">
        <v>557</v>
      </c>
      <c r="E594" s="178" t="str">
        <f t="shared" si="20"/>
        <v/>
      </c>
    </row>
    <row r="595" spans="3:5">
      <c r="C595" s="178" t="s">
        <v>557</v>
      </c>
      <c r="D595" s="178" t="s">
        <v>557</v>
      </c>
      <c r="E595" s="178" t="str">
        <f t="shared" si="20"/>
        <v/>
      </c>
    </row>
    <row r="596" spans="3:5">
      <c r="C596" s="178" t="s">
        <v>557</v>
      </c>
      <c r="D596" s="178" t="s">
        <v>557</v>
      </c>
      <c r="E596" s="178" t="str">
        <f t="shared" si="20"/>
        <v/>
      </c>
    </row>
    <row r="597" spans="3:5">
      <c r="C597" s="178" t="s">
        <v>557</v>
      </c>
      <c r="D597" s="178" t="s">
        <v>557</v>
      </c>
      <c r="E597" s="178" t="str">
        <f t="shared" si="20"/>
        <v/>
      </c>
    </row>
    <row r="598" spans="3:5">
      <c r="C598" s="178" t="s">
        <v>557</v>
      </c>
      <c r="D598" s="178" t="s">
        <v>557</v>
      </c>
      <c r="E598" s="178" t="str">
        <f t="shared" si="20"/>
        <v/>
      </c>
    </row>
    <row r="599" spans="3:5">
      <c r="C599" s="178" t="s">
        <v>557</v>
      </c>
      <c r="D599" s="178" t="s">
        <v>557</v>
      </c>
      <c r="E599" s="178" t="str">
        <f t="shared" si="20"/>
        <v/>
      </c>
    </row>
    <row r="600" spans="3:5">
      <c r="C600" s="178" t="s">
        <v>557</v>
      </c>
      <c r="D600" s="178" t="s">
        <v>557</v>
      </c>
      <c r="E600" s="178" t="str">
        <f t="shared" si="20"/>
        <v/>
      </c>
    </row>
    <row r="601" spans="3:5">
      <c r="C601" s="178" t="s">
        <v>557</v>
      </c>
      <c r="D601" s="178" t="s">
        <v>557</v>
      </c>
      <c r="E601" s="178" t="str">
        <f t="shared" si="20"/>
        <v/>
      </c>
    </row>
    <row r="602" spans="3:5">
      <c r="C602" s="178" t="s">
        <v>557</v>
      </c>
      <c r="D602" s="178" t="s">
        <v>557</v>
      </c>
      <c r="E602" s="178" t="str">
        <f t="shared" si="20"/>
        <v/>
      </c>
    </row>
    <row r="603" spans="3:5">
      <c r="C603" s="178" t="s">
        <v>557</v>
      </c>
      <c r="D603" s="178" t="s">
        <v>557</v>
      </c>
      <c r="E603" s="178" t="str">
        <f t="shared" si="20"/>
        <v/>
      </c>
    </row>
    <row r="604" spans="3:5">
      <c r="C604" s="178" t="s">
        <v>557</v>
      </c>
      <c r="D604" s="178" t="s">
        <v>557</v>
      </c>
      <c r="E604" s="178" t="str">
        <f t="shared" si="20"/>
        <v/>
      </c>
    </row>
    <row r="605" spans="3:5">
      <c r="C605" s="178" t="s">
        <v>557</v>
      </c>
      <c r="D605" s="178" t="s">
        <v>557</v>
      </c>
      <c r="E605" s="178" t="str">
        <f t="shared" si="20"/>
        <v/>
      </c>
    </row>
    <row r="606" spans="3:5">
      <c r="C606" s="178" t="s">
        <v>557</v>
      </c>
      <c r="D606" s="178" t="s">
        <v>557</v>
      </c>
      <c r="E606" s="178" t="str">
        <f t="shared" si="20"/>
        <v/>
      </c>
    </row>
    <row r="607" spans="3:5">
      <c r="C607" s="178" t="s">
        <v>557</v>
      </c>
      <c r="D607" s="178" t="s">
        <v>557</v>
      </c>
      <c r="E607" s="178" t="str">
        <f t="shared" si="20"/>
        <v/>
      </c>
    </row>
    <row r="608" spans="3:5">
      <c r="C608" s="178" t="s">
        <v>557</v>
      </c>
      <c r="D608" s="178" t="s">
        <v>557</v>
      </c>
      <c r="E608" s="178" t="str">
        <f t="shared" si="20"/>
        <v/>
      </c>
    </row>
    <row r="609" spans="3:5">
      <c r="C609" s="178" t="s">
        <v>557</v>
      </c>
      <c r="D609" s="178" t="s">
        <v>557</v>
      </c>
      <c r="E609" s="178" t="str">
        <f t="shared" si="20"/>
        <v/>
      </c>
    </row>
    <row r="610" spans="3:5">
      <c r="C610" s="178" t="s">
        <v>557</v>
      </c>
      <c r="D610" s="178" t="s">
        <v>557</v>
      </c>
      <c r="E610" s="178" t="str">
        <f t="shared" si="20"/>
        <v/>
      </c>
    </row>
    <row r="611" spans="3:5">
      <c r="C611" s="178" t="s">
        <v>557</v>
      </c>
      <c r="D611" s="178" t="s">
        <v>557</v>
      </c>
      <c r="E611" s="178" t="str">
        <f t="shared" si="20"/>
        <v/>
      </c>
    </row>
    <row r="612" spans="3:5">
      <c r="C612" s="178" t="s">
        <v>557</v>
      </c>
      <c r="D612" s="178" t="s">
        <v>557</v>
      </c>
      <c r="E612" s="178" t="str">
        <f t="shared" si="20"/>
        <v/>
      </c>
    </row>
    <row r="613" spans="3:5">
      <c r="C613" s="178" t="s">
        <v>557</v>
      </c>
      <c r="D613" s="178" t="s">
        <v>557</v>
      </c>
      <c r="E613" s="178" t="str">
        <f t="shared" si="20"/>
        <v/>
      </c>
    </row>
    <row r="614" spans="3:5">
      <c r="C614" s="178" t="s">
        <v>557</v>
      </c>
      <c r="D614" s="178" t="s">
        <v>557</v>
      </c>
      <c r="E614" s="178" t="str">
        <f t="shared" si="20"/>
        <v/>
      </c>
    </row>
    <row r="615" spans="3:5">
      <c r="C615" s="178" t="s">
        <v>557</v>
      </c>
      <c r="D615" s="178" t="s">
        <v>557</v>
      </c>
      <c r="E615" s="178" t="str">
        <f t="shared" si="20"/>
        <v/>
      </c>
    </row>
    <row r="616" spans="3:5">
      <c r="C616" s="178" t="s">
        <v>557</v>
      </c>
      <c r="D616" s="178" t="s">
        <v>557</v>
      </c>
      <c r="E616" s="178" t="str">
        <f t="shared" si="20"/>
        <v/>
      </c>
    </row>
    <row r="617" spans="3:5">
      <c r="C617" s="178" t="s">
        <v>557</v>
      </c>
      <c r="D617" s="178" t="s">
        <v>557</v>
      </c>
      <c r="E617" s="178" t="str">
        <f t="shared" si="20"/>
        <v/>
      </c>
    </row>
    <row r="618" spans="3:5">
      <c r="C618" s="178" t="s">
        <v>557</v>
      </c>
      <c r="D618" s="178" t="s">
        <v>557</v>
      </c>
      <c r="E618" s="178" t="str">
        <f t="shared" si="20"/>
        <v/>
      </c>
    </row>
    <row r="619" spans="3:5">
      <c r="C619" s="178" t="s">
        <v>557</v>
      </c>
      <c r="D619" s="178" t="s">
        <v>557</v>
      </c>
      <c r="E619" s="178" t="str">
        <f t="shared" si="20"/>
        <v/>
      </c>
    </row>
    <row r="620" spans="3:5">
      <c r="C620" s="178" t="s">
        <v>557</v>
      </c>
      <c r="D620" s="178" t="s">
        <v>557</v>
      </c>
      <c r="E620" s="178" t="str">
        <f t="shared" si="20"/>
        <v/>
      </c>
    </row>
    <row r="621" spans="3:5">
      <c r="C621" s="178" t="s">
        <v>557</v>
      </c>
      <c r="D621" s="178" t="s">
        <v>557</v>
      </c>
      <c r="E621" s="178" t="str">
        <f t="shared" si="20"/>
        <v/>
      </c>
    </row>
    <row r="622" spans="3:5">
      <c r="C622" s="178" t="s">
        <v>557</v>
      </c>
      <c r="D622" s="178" t="s">
        <v>557</v>
      </c>
      <c r="E622" s="178" t="str">
        <f t="shared" si="20"/>
        <v/>
      </c>
    </row>
    <row r="623" spans="3:5">
      <c r="C623" s="178" t="s">
        <v>557</v>
      </c>
      <c r="D623" s="178" t="s">
        <v>557</v>
      </c>
      <c r="E623" s="178" t="str">
        <f t="shared" si="20"/>
        <v/>
      </c>
    </row>
    <row r="624" spans="3:5">
      <c r="C624" s="178" t="s">
        <v>557</v>
      </c>
      <c r="D624" s="178" t="s">
        <v>557</v>
      </c>
      <c r="E624" s="178" t="str">
        <f t="shared" si="20"/>
        <v/>
      </c>
    </row>
    <row r="625" spans="3:5">
      <c r="C625" s="178" t="s">
        <v>557</v>
      </c>
      <c r="D625" s="178" t="s">
        <v>557</v>
      </c>
      <c r="E625" s="178" t="str">
        <f t="shared" si="20"/>
        <v/>
      </c>
    </row>
    <row r="626" spans="3:5">
      <c r="C626" s="178" t="s">
        <v>557</v>
      </c>
      <c r="D626" s="178" t="s">
        <v>557</v>
      </c>
      <c r="E626" s="178" t="str">
        <f t="shared" si="20"/>
        <v/>
      </c>
    </row>
    <row r="627" spans="3:5">
      <c r="C627" s="178" t="s">
        <v>557</v>
      </c>
      <c r="D627" s="178" t="s">
        <v>557</v>
      </c>
      <c r="E627" s="178" t="str">
        <f t="shared" si="20"/>
        <v/>
      </c>
    </row>
    <row r="628" spans="3:5">
      <c r="C628" s="178" t="s">
        <v>557</v>
      </c>
      <c r="D628" s="178" t="s">
        <v>557</v>
      </c>
      <c r="E628" s="178" t="str">
        <f t="shared" si="20"/>
        <v/>
      </c>
    </row>
    <row r="629" spans="3:5">
      <c r="C629" s="178" t="s">
        <v>557</v>
      </c>
      <c r="D629" s="178" t="s">
        <v>557</v>
      </c>
      <c r="E629" s="178" t="str">
        <f t="shared" si="20"/>
        <v/>
      </c>
    </row>
    <row r="630" spans="3:5">
      <c r="C630" s="178" t="s">
        <v>557</v>
      </c>
      <c r="D630" s="178" t="s">
        <v>557</v>
      </c>
      <c r="E630" s="178" t="str">
        <f t="shared" si="20"/>
        <v/>
      </c>
    </row>
    <row r="631" spans="3:5">
      <c r="C631" s="178" t="s">
        <v>557</v>
      </c>
      <c r="D631" s="178" t="s">
        <v>557</v>
      </c>
      <c r="E631" s="178" t="str">
        <f t="shared" si="20"/>
        <v/>
      </c>
    </row>
    <row r="632" spans="3:5">
      <c r="C632" s="178" t="s">
        <v>557</v>
      </c>
      <c r="D632" s="178" t="s">
        <v>557</v>
      </c>
      <c r="E632" s="178" t="str">
        <f t="shared" si="20"/>
        <v/>
      </c>
    </row>
    <row r="633" spans="3:5">
      <c r="C633" s="178" t="s">
        <v>557</v>
      </c>
      <c r="D633" s="178" t="s">
        <v>557</v>
      </c>
      <c r="E633" s="178" t="str">
        <f t="shared" si="20"/>
        <v/>
      </c>
    </row>
    <row r="634" spans="3:5">
      <c r="C634" s="178" t="s">
        <v>557</v>
      </c>
      <c r="D634" s="178" t="s">
        <v>557</v>
      </c>
      <c r="E634" s="178" t="str">
        <f t="shared" si="20"/>
        <v/>
      </c>
    </row>
    <row r="635" spans="3:5">
      <c r="C635" s="178" t="s">
        <v>557</v>
      </c>
      <c r="D635" s="178" t="s">
        <v>557</v>
      </c>
      <c r="E635" s="178" t="str">
        <f t="shared" si="20"/>
        <v/>
      </c>
    </row>
    <row r="636" spans="3:5">
      <c r="C636" s="178" t="s">
        <v>557</v>
      </c>
      <c r="D636" s="178" t="s">
        <v>557</v>
      </c>
      <c r="E636" s="178" t="str">
        <f t="shared" si="20"/>
        <v/>
      </c>
    </row>
    <row r="637" spans="3:5">
      <c r="C637" s="178" t="s">
        <v>557</v>
      </c>
      <c r="D637" s="178" t="s">
        <v>557</v>
      </c>
      <c r="E637" s="178" t="str">
        <f t="shared" si="20"/>
        <v/>
      </c>
    </row>
    <row r="638" spans="3:5">
      <c r="C638" s="178" t="s">
        <v>557</v>
      </c>
      <c r="D638" s="178" t="s">
        <v>557</v>
      </c>
      <c r="E638" s="178" t="str">
        <f t="shared" si="20"/>
        <v/>
      </c>
    </row>
    <row r="639" spans="3:5">
      <c r="C639" s="178" t="s">
        <v>557</v>
      </c>
      <c r="D639" s="178" t="s">
        <v>557</v>
      </c>
      <c r="E639" s="178" t="str">
        <f t="shared" si="20"/>
        <v/>
      </c>
    </row>
    <row r="640" spans="3:5">
      <c r="C640" s="178" t="s">
        <v>557</v>
      </c>
      <c r="D640" s="178" t="s">
        <v>557</v>
      </c>
      <c r="E640" s="178" t="str">
        <f t="shared" si="20"/>
        <v/>
      </c>
    </row>
    <row r="641" spans="3:5">
      <c r="C641" s="178" t="s">
        <v>557</v>
      </c>
      <c r="D641" s="178" t="s">
        <v>557</v>
      </c>
      <c r="E641" s="178" t="str">
        <f t="shared" si="20"/>
        <v/>
      </c>
    </row>
    <row r="642" spans="3:5">
      <c r="C642" s="178" t="s">
        <v>557</v>
      </c>
      <c r="D642" s="178" t="s">
        <v>557</v>
      </c>
      <c r="E642" s="178" t="str">
        <f t="shared" si="20"/>
        <v/>
      </c>
    </row>
    <row r="643" spans="3:5">
      <c r="C643" s="178" t="s">
        <v>557</v>
      </c>
      <c r="D643" s="178" t="s">
        <v>557</v>
      </c>
      <c r="E643" s="178" t="str">
        <f t="shared" si="20"/>
        <v/>
      </c>
    </row>
    <row r="644" spans="3:5">
      <c r="C644" s="178" t="s">
        <v>557</v>
      </c>
      <c r="D644" s="178" t="s">
        <v>557</v>
      </c>
      <c r="E644" s="178" t="str">
        <f t="shared" ref="E644:E707" si="21">IF(C644&lt;D644,C644,D644)</f>
        <v/>
      </c>
    </row>
    <row r="645" spans="3:5">
      <c r="C645" s="178" t="s">
        <v>557</v>
      </c>
      <c r="D645" s="178" t="s">
        <v>557</v>
      </c>
      <c r="E645" s="178" t="str">
        <f t="shared" si="21"/>
        <v/>
      </c>
    </row>
    <row r="646" spans="3:5">
      <c r="C646" s="178" t="s">
        <v>557</v>
      </c>
      <c r="D646" s="178" t="s">
        <v>557</v>
      </c>
      <c r="E646" s="178" t="str">
        <f t="shared" si="21"/>
        <v/>
      </c>
    </row>
    <row r="647" spans="3:5">
      <c r="C647" s="178" t="s">
        <v>557</v>
      </c>
      <c r="D647" s="178" t="s">
        <v>557</v>
      </c>
      <c r="E647" s="178" t="str">
        <f t="shared" si="21"/>
        <v/>
      </c>
    </row>
    <row r="648" spans="3:5">
      <c r="C648" s="178" t="s">
        <v>557</v>
      </c>
      <c r="D648" s="178" t="s">
        <v>557</v>
      </c>
      <c r="E648" s="178" t="str">
        <f t="shared" si="21"/>
        <v/>
      </c>
    </row>
    <row r="649" spans="3:5">
      <c r="C649" s="178" t="s">
        <v>557</v>
      </c>
      <c r="D649" s="178" t="s">
        <v>557</v>
      </c>
      <c r="E649" s="178" t="str">
        <f t="shared" si="21"/>
        <v/>
      </c>
    </row>
    <row r="650" spans="3:5">
      <c r="C650" s="178" t="s">
        <v>557</v>
      </c>
      <c r="D650" s="178" t="s">
        <v>557</v>
      </c>
      <c r="E650" s="178" t="str">
        <f t="shared" si="21"/>
        <v/>
      </c>
    </row>
    <row r="651" spans="3:5">
      <c r="C651" s="178" t="s">
        <v>557</v>
      </c>
      <c r="D651" s="178" t="s">
        <v>557</v>
      </c>
      <c r="E651" s="178" t="str">
        <f t="shared" si="21"/>
        <v/>
      </c>
    </row>
    <row r="652" spans="3:5">
      <c r="C652" s="178" t="s">
        <v>557</v>
      </c>
      <c r="D652" s="178" t="s">
        <v>557</v>
      </c>
      <c r="E652" s="178" t="str">
        <f t="shared" si="21"/>
        <v/>
      </c>
    </row>
    <row r="653" spans="3:5">
      <c r="C653" s="178" t="s">
        <v>557</v>
      </c>
      <c r="D653" s="178" t="s">
        <v>557</v>
      </c>
      <c r="E653" s="178" t="str">
        <f t="shared" si="21"/>
        <v/>
      </c>
    </row>
    <row r="654" spans="3:5">
      <c r="C654" s="178" t="s">
        <v>557</v>
      </c>
      <c r="D654" s="178" t="s">
        <v>557</v>
      </c>
      <c r="E654" s="178" t="str">
        <f t="shared" si="21"/>
        <v/>
      </c>
    </row>
    <row r="655" spans="3:5">
      <c r="C655" s="178" t="s">
        <v>557</v>
      </c>
      <c r="D655" s="178" t="s">
        <v>557</v>
      </c>
      <c r="E655" s="178" t="str">
        <f t="shared" si="21"/>
        <v/>
      </c>
    </row>
    <row r="656" spans="3:5">
      <c r="C656" s="178" t="s">
        <v>557</v>
      </c>
      <c r="D656" s="178" t="s">
        <v>557</v>
      </c>
      <c r="E656" s="178" t="str">
        <f t="shared" si="21"/>
        <v/>
      </c>
    </row>
    <row r="657" spans="3:5">
      <c r="C657" s="178" t="s">
        <v>557</v>
      </c>
      <c r="D657" s="178" t="s">
        <v>557</v>
      </c>
      <c r="E657" s="178" t="str">
        <f t="shared" si="21"/>
        <v/>
      </c>
    </row>
    <row r="658" spans="3:5">
      <c r="C658" s="178" t="s">
        <v>557</v>
      </c>
      <c r="D658" s="178" t="s">
        <v>557</v>
      </c>
      <c r="E658" s="178" t="str">
        <f t="shared" si="21"/>
        <v/>
      </c>
    </row>
    <row r="659" spans="3:5">
      <c r="C659" s="178" t="s">
        <v>557</v>
      </c>
      <c r="D659" s="178" t="s">
        <v>557</v>
      </c>
      <c r="E659" s="178" t="str">
        <f t="shared" si="21"/>
        <v/>
      </c>
    </row>
    <row r="660" spans="3:5">
      <c r="C660" s="178" t="s">
        <v>557</v>
      </c>
      <c r="D660" s="178" t="s">
        <v>557</v>
      </c>
      <c r="E660" s="178" t="str">
        <f t="shared" si="21"/>
        <v/>
      </c>
    </row>
    <row r="661" spans="3:5">
      <c r="C661" s="178" t="s">
        <v>557</v>
      </c>
      <c r="D661" s="178" t="s">
        <v>557</v>
      </c>
      <c r="E661" s="178" t="str">
        <f t="shared" si="21"/>
        <v/>
      </c>
    </row>
    <row r="662" spans="3:5">
      <c r="C662" s="178" t="s">
        <v>557</v>
      </c>
      <c r="D662" s="178" t="s">
        <v>557</v>
      </c>
      <c r="E662" s="178" t="str">
        <f t="shared" si="21"/>
        <v/>
      </c>
    </row>
    <row r="663" spans="3:5">
      <c r="C663" s="178" t="s">
        <v>557</v>
      </c>
      <c r="D663" s="178" t="s">
        <v>557</v>
      </c>
      <c r="E663" s="178" t="str">
        <f t="shared" si="21"/>
        <v/>
      </c>
    </row>
    <row r="664" spans="3:5">
      <c r="C664" s="178" t="s">
        <v>557</v>
      </c>
      <c r="D664" s="178" t="s">
        <v>557</v>
      </c>
      <c r="E664" s="178" t="str">
        <f t="shared" si="21"/>
        <v/>
      </c>
    </row>
    <row r="665" spans="3:5">
      <c r="C665" s="178" t="s">
        <v>557</v>
      </c>
      <c r="D665" s="178" t="s">
        <v>557</v>
      </c>
      <c r="E665" s="178" t="str">
        <f t="shared" si="21"/>
        <v/>
      </c>
    </row>
    <row r="666" spans="3:5">
      <c r="C666" s="178" t="s">
        <v>557</v>
      </c>
      <c r="D666" s="178" t="s">
        <v>557</v>
      </c>
      <c r="E666" s="178" t="str">
        <f t="shared" si="21"/>
        <v/>
      </c>
    </row>
    <row r="667" spans="3:5">
      <c r="C667" s="178" t="s">
        <v>557</v>
      </c>
      <c r="D667" s="178" t="s">
        <v>557</v>
      </c>
      <c r="E667" s="178" t="str">
        <f t="shared" si="21"/>
        <v/>
      </c>
    </row>
    <row r="668" spans="3:5">
      <c r="C668" s="178" t="s">
        <v>557</v>
      </c>
      <c r="D668" s="178" t="s">
        <v>557</v>
      </c>
      <c r="E668" s="178" t="str">
        <f t="shared" si="21"/>
        <v/>
      </c>
    </row>
    <row r="669" spans="3:5">
      <c r="C669" s="178" t="s">
        <v>557</v>
      </c>
      <c r="D669" s="178" t="s">
        <v>557</v>
      </c>
      <c r="E669" s="178" t="str">
        <f t="shared" si="21"/>
        <v/>
      </c>
    </row>
    <row r="670" spans="3:5">
      <c r="C670" s="178" t="s">
        <v>557</v>
      </c>
      <c r="D670" s="178" t="s">
        <v>557</v>
      </c>
      <c r="E670" s="178" t="str">
        <f t="shared" si="21"/>
        <v/>
      </c>
    </row>
    <row r="671" spans="3:5">
      <c r="C671" s="178" t="s">
        <v>557</v>
      </c>
      <c r="D671" s="178" t="s">
        <v>557</v>
      </c>
      <c r="E671" s="178" t="str">
        <f t="shared" si="21"/>
        <v/>
      </c>
    </row>
    <row r="672" spans="3:5">
      <c r="C672" s="178" t="s">
        <v>557</v>
      </c>
      <c r="D672" s="178" t="s">
        <v>557</v>
      </c>
      <c r="E672" s="178" t="str">
        <f t="shared" si="21"/>
        <v/>
      </c>
    </row>
    <row r="673" spans="3:5">
      <c r="C673" s="178" t="s">
        <v>557</v>
      </c>
      <c r="D673" s="178" t="s">
        <v>557</v>
      </c>
      <c r="E673" s="178" t="str">
        <f t="shared" si="21"/>
        <v/>
      </c>
    </row>
    <row r="674" spans="3:5">
      <c r="C674" s="178" t="s">
        <v>557</v>
      </c>
      <c r="D674" s="178" t="s">
        <v>557</v>
      </c>
      <c r="E674" s="178" t="str">
        <f t="shared" si="21"/>
        <v/>
      </c>
    </row>
    <row r="675" spans="3:5">
      <c r="C675" s="178" t="s">
        <v>557</v>
      </c>
      <c r="D675" s="178" t="s">
        <v>557</v>
      </c>
      <c r="E675" s="178" t="str">
        <f t="shared" si="21"/>
        <v/>
      </c>
    </row>
    <row r="676" spans="3:5">
      <c r="C676" s="178" t="s">
        <v>557</v>
      </c>
      <c r="D676" s="178" t="s">
        <v>557</v>
      </c>
      <c r="E676" s="178" t="str">
        <f t="shared" si="21"/>
        <v/>
      </c>
    </row>
    <row r="677" spans="3:5">
      <c r="C677" s="178" t="s">
        <v>557</v>
      </c>
      <c r="D677" s="178" t="s">
        <v>557</v>
      </c>
      <c r="E677" s="178" t="str">
        <f t="shared" si="21"/>
        <v/>
      </c>
    </row>
    <row r="678" spans="3:5">
      <c r="C678" s="178" t="s">
        <v>557</v>
      </c>
      <c r="D678" s="178" t="s">
        <v>557</v>
      </c>
      <c r="E678" s="178" t="str">
        <f t="shared" si="21"/>
        <v/>
      </c>
    </row>
    <row r="679" spans="3:5">
      <c r="C679" s="178" t="s">
        <v>557</v>
      </c>
      <c r="D679" s="178" t="s">
        <v>557</v>
      </c>
      <c r="E679" s="178" t="str">
        <f t="shared" si="21"/>
        <v/>
      </c>
    </row>
    <row r="680" spans="3:5">
      <c r="C680" s="178" t="s">
        <v>557</v>
      </c>
      <c r="D680" s="178" t="s">
        <v>557</v>
      </c>
      <c r="E680" s="178" t="str">
        <f t="shared" si="21"/>
        <v/>
      </c>
    </row>
    <row r="681" spans="3:5">
      <c r="C681" s="178" t="s">
        <v>557</v>
      </c>
      <c r="D681" s="178" t="s">
        <v>557</v>
      </c>
      <c r="E681" s="178" t="str">
        <f t="shared" si="21"/>
        <v/>
      </c>
    </row>
    <row r="682" spans="3:5">
      <c r="C682" s="178" t="s">
        <v>557</v>
      </c>
      <c r="D682" s="178" t="s">
        <v>557</v>
      </c>
      <c r="E682" s="178" t="str">
        <f t="shared" si="21"/>
        <v/>
      </c>
    </row>
    <row r="683" spans="3:5">
      <c r="C683" s="178" t="s">
        <v>557</v>
      </c>
      <c r="D683" s="178" t="s">
        <v>557</v>
      </c>
      <c r="E683" s="178" t="str">
        <f t="shared" si="21"/>
        <v/>
      </c>
    </row>
    <row r="684" spans="3:5">
      <c r="C684" s="178" t="s">
        <v>557</v>
      </c>
      <c r="D684" s="178" t="s">
        <v>557</v>
      </c>
      <c r="E684" s="178" t="str">
        <f t="shared" si="21"/>
        <v/>
      </c>
    </row>
    <row r="685" spans="3:5">
      <c r="C685" s="178" t="s">
        <v>557</v>
      </c>
      <c r="D685" s="178" t="s">
        <v>557</v>
      </c>
      <c r="E685" s="178" t="str">
        <f t="shared" si="21"/>
        <v/>
      </c>
    </row>
    <row r="686" spans="3:5">
      <c r="C686" s="178" t="s">
        <v>557</v>
      </c>
      <c r="D686" s="178" t="s">
        <v>557</v>
      </c>
      <c r="E686" s="178" t="str">
        <f t="shared" si="21"/>
        <v/>
      </c>
    </row>
    <row r="687" spans="3:5">
      <c r="C687" s="178" t="s">
        <v>557</v>
      </c>
      <c r="D687" s="178" t="s">
        <v>557</v>
      </c>
      <c r="E687" s="178" t="str">
        <f t="shared" si="21"/>
        <v/>
      </c>
    </row>
    <row r="688" spans="3:5">
      <c r="C688" s="178" t="s">
        <v>557</v>
      </c>
      <c r="D688" s="178" t="s">
        <v>557</v>
      </c>
      <c r="E688" s="178" t="str">
        <f t="shared" si="21"/>
        <v/>
      </c>
    </row>
    <row r="689" spans="3:5">
      <c r="C689" s="178" t="s">
        <v>557</v>
      </c>
      <c r="D689" s="178" t="s">
        <v>557</v>
      </c>
      <c r="E689" s="178" t="str">
        <f t="shared" si="21"/>
        <v/>
      </c>
    </row>
    <row r="690" spans="3:5">
      <c r="C690" s="178" t="s">
        <v>557</v>
      </c>
      <c r="D690" s="178" t="s">
        <v>557</v>
      </c>
      <c r="E690" s="178" t="str">
        <f t="shared" si="21"/>
        <v/>
      </c>
    </row>
    <row r="691" spans="3:5">
      <c r="C691" s="178" t="s">
        <v>557</v>
      </c>
      <c r="D691" s="178" t="s">
        <v>557</v>
      </c>
      <c r="E691" s="178" t="str">
        <f t="shared" si="21"/>
        <v/>
      </c>
    </row>
    <row r="692" spans="3:5">
      <c r="C692" s="178" t="s">
        <v>557</v>
      </c>
      <c r="D692" s="178" t="s">
        <v>557</v>
      </c>
      <c r="E692" s="178" t="str">
        <f t="shared" si="21"/>
        <v/>
      </c>
    </row>
    <row r="693" spans="3:5">
      <c r="C693" s="178" t="s">
        <v>557</v>
      </c>
      <c r="D693" s="178" t="s">
        <v>557</v>
      </c>
      <c r="E693" s="178" t="str">
        <f t="shared" si="21"/>
        <v/>
      </c>
    </row>
    <row r="694" spans="3:5">
      <c r="C694" s="178" t="s">
        <v>557</v>
      </c>
      <c r="D694" s="178" t="s">
        <v>557</v>
      </c>
      <c r="E694" s="178" t="str">
        <f t="shared" si="21"/>
        <v/>
      </c>
    </row>
    <row r="695" spans="3:5">
      <c r="C695" s="178" t="s">
        <v>557</v>
      </c>
      <c r="D695" s="178" t="s">
        <v>557</v>
      </c>
      <c r="E695" s="178" t="str">
        <f t="shared" si="21"/>
        <v/>
      </c>
    </row>
    <row r="696" spans="3:5">
      <c r="C696" s="178" t="s">
        <v>557</v>
      </c>
      <c r="D696" s="178" t="s">
        <v>557</v>
      </c>
      <c r="E696" s="178" t="str">
        <f t="shared" si="21"/>
        <v/>
      </c>
    </row>
    <row r="697" spans="3:5">
      <c r="C697" s="178" t="s">
        <v>557</v>
      </c>
      <c r="D697" s="178" t="s">
        <v>557</v>
      </c>
      <c r="E697" s="178" t="str">
        <f t="shared" si="21"/>
        <v/>
      </c>
    </row>
    <row r="698" spans="3:5">
      <c r="C698" s="178" t="s">
        <v>557</v>
      </c>
      <c r="D698" s="178" t="s">
        <v>557</v>
      </c>
      <c r="E698" s="178" t="str">
        <f t="shared" si="21"/>
        <v/>
      </c>
    </row>
    <row r="699" spans="3:5">
      <c r="C699" s="178" t="s">
        <v>557</v>
      </c>
      <c r="D699" s="178" t="s">
        <v>557</v>
      </c>
      <c r="E699" s="178" t="str">
        <f t="shared" si="21"/>
        <v/>
      </c>
    </row>
    <row r="700" spans="3:5">
      <c r="C700" s="178" t="s">
        <v>557</v>
      </c>
      <c r="D700" s="178" t="s">
        <v>557</v>
      </c>
      <c r="E700" s="178" t="str">
        <f t="shared" si="21"/>
        <v/>
      </c>
    </row>
    <row r="701" spans="3:5">
      <c r="C701" s="178" t="s">
        <v>557</v>
      </c>
      <c r="D701" s="178" t="s">
        <v>557</v>
      </c>
      <c r="E701" s="178" t="str">
        <f t="shared" si="21"/>
        <v/>
      </c>
    </row>
    <row r="702" spans="3:5">
      <c r="C702" s="178" t="s">
        <v>557</v>
      </c>
      <c r="D702" s="178" t="s">
        <v>557</v>
      </c>
      <c r="E702" s="178" t="str">
        <f t="shared" si="21"/>
        <v/>
      </c>
    </row>
    <row r="703" spans="3:5">
      <c r="C703" s="178" t="s">
        <v>557</v>
      </c>
      <c r="D703" s="178" t="s">
        <v>557</v>
      </c>
      <c r="E703" s="178" t="str">
        <f t="shared" si="21"/>
        <v/>
      </c>
    </row>
    <row r="704" spans="3:5">
      <c r="C704" s="178" t="s">
        <v>557</v>
      </c>
      <c r="D704" s="178" t="s">
        <v>557</v>
      </c>
      <c r="E704" s="178" t="str">
        <f t="shared" si="21"/>
        <v/>
      </c>
    </row>
    <row r="705" spans="3:5">
      <c r="C705" s="178" t="s">
        <v>557</v>
      </c>
      <c r="D705" s="178" t="s">
        <v>557</v>
      </c>
      <c r="E705" s="178" t="str">
        <f t="shared" si="21"/>
        <v/>
      </c>
    </row>
    <row r="706" spans="3:5">
      <c r="C706" s="178" t="s">
        <v>557</v>
      </c>
      <c r="D706" s="178" t="s">
        <v>557</v>
      </c>
      <c r="E706" s="178" t="str">
        <f t="shared" si="21"/>
        <v/>
      </c>
    </row>
    <row r="707" spans="3:5">
      <c r="C707" s="178" t="s">
        <v>557</v>
      </c>
      <c r="D707" s="178" t="s">
        <v>557</v>
      </c>
      <c r="E707" s="178" t="str">
        <f t="shared" si="21"/>
        <v/>
      </c>
    </row>
    <row r="708" spans="3:5">
      <c r="C708" s="178" t="s">
        <v>557</v>
      </c>
      <c r="D708" s="178" t="s">
        <v>557</v>
      </c>
      <c r="E708" s="178" t="str">
        <f t="shared" ref="E708:E771" si="22">IF(C708&lt;D708,C708,D708)</f>
        <v/>
      </c>
    </row>
    <row r="709" spans="3:5">
      <c r="C709" s="178" t="s">
        <v>557</v>
      </c>
      <c r="D709" s="178" t="s">
        <v>557</v>
      </c>
      <c r="E709" s="178" t="str">
        <f t="shared" si="22"/>
        <v/>
      </c>
    </row>
    <row r="710" spans="3:5">
      <c r="C710" s="178" t="s">
        <v>557</v>
      </c>
      <c r="D710" s="178" t="s">
        <v>557</v>
      </c>
      <c r="E710" s="178" t="str">
        <f t="shared" si="22"/>
        <v/>
      </c>
    </row>
    <row r="711" spans="3:5">
      <c r="C711" s="178" t="s">
        <v>557</v>
      </c>
      <c r="D711" s="178" t="s">
        <v>557</v>
      </c>
      <c r="E711" s="178" t="str">
        <f t="shared" si="22"/>
        <v/>
      </c>
    </row>
    <row r="712" spans="3:5">
      <c r="C712" s="178" t="s">
        <v>557</v>
      </c>
      <c r="D712" s="178" t="s">
        <v>557</v>
      </c>
      <c r="E712" s="178" t="str">
        <f t="shared" si="22"/>
        <v/>
      </c>
    </row>
    <row r="713" spans="3:5">
      <c r="C713" s="178" t="s">
        <v>557</v>
      </c>
      <c r="D713" s="178" t="s">
        <v>557</v>
      </c>
      <c r="E713" s="178" t="str">
        <f t="shared" si="22"/>
        <v/>
      </c>
    </row>
    <row r="714" spans="3:5">
      <c r="C714" s="178" t="s">
        <v>557</v>
      </c>
      <c r="D714" s="178" t="s">
        <v>557</v>
      </c>
      <c r="E714" s="178" t="str">
        <f t="shared" si="22"/>
        <v/>
      </c>
    </row>
    <row r="715" spans="3:5">
      <c r="C715" s="178" t="s">
        <v>557</v>
      </c>
      <c r="D715" s="178" t="s">
        <v>557</v>
      </c>
      <c r="E715" s="178" t="str">
        <f t="shared" si="22"/>
        <v/>
      </c>
    </row>
    <row r="716" spans="3:5">
      <c r="C716" s="178" t="s">
        <v>557</v>
      </c>
      <c r="D716" s="178" t="s">
        <v>557</v>
      </c>
      <c r="E716" s="178" t="str">
        <f t="shared" si="22"/>
        <v/>
      </c>
    </row>
    <row r="717" spans="3:5">
      <c r="C717" s="178" t="s">
        <v>557</v>
      </c>
      <c r="D717" s="178" t="s">
        <v>557</v>
      </c>
      <c r="E717" s="178" t="str">
        <f t="shared" si="22"/>
        <v/>
      </c>
    </row>
    <row r="718" spans="3:5">
      <c r="C718" s="178" t="s">
        <v>557</v>
      </c>
      <c r="D718" s="178" t="s">
        <v>557</v>
      </c>
      <c r="E718" s="178" t="str">
        <f t="shared" si="22"/>
        <v/>
      </c>
    </row>
    <row r="719" spans="3:5">
      <c r="C719" s="178" t="s">
        <v>557</v>
      </c>
      <c r="D719" s="178" t="s">
        <v>557</v>
      </c>
      <c r="E719" s="178" t="str">
        <f t="shared" si="22"/>
        <v/>
      </c>
    </row>
    <row r="720" spans="3:5">
      <c r="C720" s="178" t="s">
        <v>557</v>
      </c>
      <c r="D720" s="178" t="s">
        <v>557</v>
      </c>
      <c r="E720" s="178" t="str">
        <f t="shared" si="22"/>
        <v/>
      </c>
    </row>
    <row r="721" spans="3:5">
      <c r="C721" s="178" t="s">
        <v>557</v>
      </c>
      <c r="D721" s="178" t="s">
        <v>557</v>
      </c>
      <c r="E721" s="178" t="str">
        <f t="shared" si="22"/>
        <v/>
      </c>
    </row>
    <row r="722" spans="3:5">
      <c r="C722" s="178" t="s">
        <v>557</v>
      </c>
      <c r="D722" s="178" t="s">
        <v>557</v>
      </c>
      <c r="E722" s="178" t="str">
        <f t="shared" si="22"/>
        <v/>
      </c>
    </row>
    <row r="723" spans="3:5">
      <c r="C723" s="178" t="s">
        <v>557</v>
      </c>
      <c r="D723" s="178" t="s">
        <v>557</v>
      </c>
      <c r="E723" s="178" t="str">
        <f t="shared" si="22"/>
        <v/>
      </c>
    </row>
    <row r="724" spans="3:5">
      <c r="C724" s="178" t="s">
        <v>557</v>
      </c>
      <c r="D724" s="178" t="s">
        <v>557</v>
      </c>
      <c r="E724" s="178" t="str">
        <f t="shared" si="22"/>
        <v/>
      </c>
    </row>
    <row r="725" spans="3:5">
      <c r="C725" s="178" t="s">
        <v>557</v>
      </c>
      <c r="D725" s="178" t="s">
        <v>557</v>
      </c>
      <c r="E725" s="178" t="str">
        <f t="shared" si="22"/>
        <v/>
      </c>
    </row>
    <row r="726" spans="3:5">
      <c r="C726" s="178" t="s">
        <v>557</v>
      </c>
      <c r="D726" s="178" t="s">
        <v>557</v>
      </c>
      <c r="E726" s="178" t="str">
        <f t="shared" si="22"/>
        <v/>
      </c>
    </row>
    <row r="727" spans="3:5">
      <c r="C727" s="178" t="s">
        <v>557</v>
      </c>
      <c r="D727" s="178" t="s">
        <v>557</v>
      </c>
      <c r="E727" s="178" t="str">
        <f t="shared" si="22"/>
        <v/>
      </c>
    </row>
    <row r="728" spans="3:5">
      <c r="C728" s="178" t="s">
        <v>557</v>
      </c>
      <c r="D728" s="178" t="s">
        <v>557</v>
      </c>
      <c r="E728" s="178" t="str">
        <f t="shared" si="22"/>
        <v/>
      </c>
    </row>
    <row r="729" spans="3:5">
      <c r="C729" s="178" t="s">
        <v>557</v>
      </c>
      <c r="D729" s="178" t="s">
        <v>557</v>
      </c>
      <c r="E729" s="178" t="str">
        <f t="shared" si="22"/>
        <v/>
      </c>
    </row>
    <row r="730" spans="3:5">
      <c r="C730" s="178" t="s">
        <v>557</v>
      </c>
      <c r="D730" s="178" t="s">
        <v>557</v>
      </c>
      <c r="E730" s="178" t="str">
        <f t="shared" si="22"/>
        <v/>
      </c>
    </row>
    <row r="731" spans="3:5">
      <c r="C731" s="178" t="s">
        <v>557</v>
      </c>
      <c r="D731" s="178" t="s">
        <v>557</v>
      </c>
      <c r="E731" s="178" t="str">
        <f t="shared" si="22"/>
        <v/>
      </c>
    </row>
    <row r="732" spans="3:5">
      <c r="C732" s="178" t="s">
        <v>557</v>
      </c>
      <c r="D732" s="178" t="s">
        <v>557</v>
      </c>
      <c r="E732" s="178" t="str">
        <f t="shared" si="22"/>
        <v/>
      </c>
    </row>
    <row r="733" spans="3:5">
      <c r="C733" s="178" t="s">
        <v>557</v>
      </c>
      <c r="D733" s="178" t="s">
        <v>557</v>
      </c>
      <c r="E733" s="178" t="str">
        <f t="shared" si="22"/>
        <v/>
      </c>
    </row>
    <row r="734" spans="3:5">
      <c r="C734" s="178" t="s">
        <v>557</v>
      </c>
      <c r="D734" s="178" t="s">
        <v>557</v>
      </c>
      <c r="E734" s="178" t="str">
        <f t="shared" si="22"/>
        <v/>
      </c>
    </row>
    <row r="735" spans="3:5">
      <c r="C735" s="178" t="s">
        <v>557</v>
      </c>
      <c r="D735" s="178" t="s">
        <v>557</v>
      </c>
      <c r="E735" s="178" t="str">
        <f t="shared" si="22"/>
        <v/>
      </c>
    </row>
    <row r="736" spans="3:5">
      <c r="C736" s="178" t="s">
        <v>557</v>
      </c>
      <c r="D736" s="178" t="s">
        <v>557</v>
      </c>
      <c r="E736" s="178" t="str">
        <f t="shared" si="22"/>
        <v/>
      </c>
    </row>
    <row r="737" spans="3:5">
      <c r="C737" s="178" t="s">
        <v>557</v>
      </c>
      <c r="D737" s="178" t="s">
        <v>557</v>
      </c>
      <c r="E737" s="178" t="str">
        <f t="shared" si="22"/>
        <v/>
      </c>
    </row>
    <row r="738" spans="3:5">
      <c r="C738" s="178" t="s">
        <v>557</v>
      </c>
      <c r="D738" s="178" t="s">
        <v>557</v>
      </c>
      <c r="E738" s="178" t="str">
        <f t="shared" si="22"/>
        <v/>
      </c>
    </row>
    <row r="739" spans="3:5">
      <c r="C739" s="178" t="s">
        <v>557</v>
      </c>
      <c r="D739" s="178" t="s">
        <v>557</v>
      </c>
      <c r="E739" s="178" t="str">
        <f t="shared" si="22"/>
        <v/>
      </c>
    </row>
    <row r="740" spans="3:5">
      <c r="C740" s="178" t="s">
        <v>557</v>
      </c>
      <c r="D740" s="178" t="s">
        <v>557</v>
      </c>
      <c r="E740" s="178" t="str">
        <f t="shared" si="22"/>
        <v/>
      </c>
    </row>
    <row r="741" spans="3:5">
      <c r="C741" s="178" t="s">
        <v>557</v>
      </c>
      <c r="D741" s="178" t="s">
        <v>557</v>
      </c>
      <c r="E741" s="178" t="str">
        <f t="shared" si="22"/>
        <v/>
      </c>
    </row>
    <row r="742" spans="3:5">
      <c r="C742" s="178" t="s">
        <v>557</v>
      </c>
      <c r="D742" s="178" t="s">
        <v>557</v>
      </c>
      <c r="E742" s="178" t="str">
        <f t="shared" si="22"/>
        <v/>
      </c>
    </row>
    <row r="743" spans="3:5">
      <c r="C743" s="178" t="s">
        <v>557</v>
      </c>
      <c r="D743" s="178" t="s">
        <v>557</v>
      </c>
      <c r="E743" s="178" t="str">
        <f t="shared" si="22"/>
        <v/>
      </c>
    </row>
    <row r="744" spans="3:5">
      <c r="C744" s="178" t="s">
        <v>557</v>
      </c>
      <c r="D744" s="178" t="s">
        <v>557</v>
      </c>
      <c r="E744" s="178" t="str">
        <f t="shared" si="22"/>
        <v/>
      </c>
    </row>
    <row r="745" spans="3:5">
      <c r="C745" s="178" t="s">
        <v>557</v>
      </c>
      <c r="D745" s="178" t="s">
        <v>557</v>
      </c>
      <c r="E745" s="178" t="str">
        <f t="shared" si="22"/>
        <v/>
      </c>
    </row>
    <row r="746" spans="3:5">
      <c r="C746" s="178" t="s">
        <v>557</v>
      </c>
      <c r="D746" s="178" t="s">
        <v>557</v>
      </c>
      <c r="E746" s="178" t="str">
        <f t="shared" si="22"/>
        <v/>
      </c>
    </row>
    <row r="747" spans="3:5">
      <c r="C747" s="178" t="s">
        <v>557</v>
      </c>
      <c r="D747" s="178" t="s">
        <v>557</v>
      </c>
      <c r="E747" s="178" t="str">
        <f t="shared" si="22"/>
        <v/>
      </c>
    </row>
    <row r="748" spans="3:5">
      <c r="C748" s="178" t="s">
        <v>557</v>
      </c>
      <c r="D748" s="178" t="s">
        <v>557</v>
      </c>
      <c r="E748" s="178" t="str">
        <f t="shared" si="22"/>
        <v/>
      </c>
    </row>
    <row r="749" spans="3:5">
      <c r="C749" s="178" t="s">
        <v>557</v>
      </c>
      <c r="D749" s="178" t="s">
        <v>557</v>
      </c>
      <c r="E749" s="178" t="str">
        <f t="shared" si="22"/>
        <v/>
      </c>
    </row>
    <row r="750" spans="3:5">
      <c r="C750" s="178" t="s">
        <v>557</v>
      </c>
      <c r="D750" s="178" t="s">
        <v>557</v>
      </c>
      <c r="E750" s="178" t="str">
        <f t="shared" si="22"/>
        <v/>
      </c>
    </row>
    <row r="751" spans="3:5">
      <c r="C751" s="178" t="s">
        <v>557</v>
      </c>
      <c r="D751" s="178" t="s">
        <v>557</v>
      </c>
      <c r="E751" s="178" t="str">
        <f t="shared" si="22"/>
        <v/>
      </c>
    </row>
    <row r="752" spans="3:5">
      <c r="C752" s="178" t="s">
        <v>557</v>
      </c>
      <c r="D752" s="178" t="s">
        <v>557</v>
      </c>
      <c r="E752" s="178" t="str">
        <f t="shared" si="22"/>
        <v/>
      </c>
    </row>
    <row r="753" spans="3:5">
      <c r="C753" s="178" t="s">
        <v>557</v>
      </c>
      <c r="D753" s="178" t="s">
        <v>557</v>
      </c>
      <c r="E753" s="178" t="str">
        <f t="shared" si="22"/>
        <v/>
      </c>
    </row>
    <row r="754" spans="3:5">
      <c r="C754" s="178" t="s">
        <v>557</v>
      </c>
      <c r="D754" s="178" t="s">
        <v>557</v>
      </c>
      <c r="E754" s="178" t="str">
        <f t="shared" si="22"/>
        <v/>
      </c>
    </row>
    <row r="755" spans="3:5">
      <c r="C755" s="178" t="s">
        <v>557</v>
      </c>
      <c r="D755" s="178" t="s">
        <v>557</v>
      </c>
      <c r="E755" s="178" t="str">
        <f t="shared" si="22"/>
        <v/>
      </c>
    </row>
    <row r="756" spans="3:5">
      <c r="C756" s="178" t="s">
        <v>557</v>
      </c>
      <c r="D756" s="178" t="s">
        <v>557</v>
      </c>
      <c r="E756" s="178" t="str">
        <f t="shared" si="22"/>
        <v/>
      </c>
    </row>
    <row r="757" spans="3:5">
      <c r="C757" s="178" t="s">
        <v>557</v>
      </c>
      <c r="D757" s="178" t="s">
        <v>557</v>
      </c>
      <c r="E757" s="178" t="str">
        <f t="shared" si="22"/>
        <v/>
      </c>
    </row>
    <row r="758" spans="3:5">
      <c r="C758" s="178" t="s">
        <v>557</v>
      </c>
      <c r="D758" s="178" t="s">
        <v>557</v>
      </c>
      <c r="E758" s="178" t="str">
        <f t="shared" si="22"/>
        <v/>
      </c>
    </row>
    <row r="759" spans="3:5">
      <c r="C759" s="178" t="s">
        <v>557</v>
      </c>
      <c r="D759" s="178" t="s">
        <v>557</v>
      </c>
      <c r="E759" s="178" t="str">
        <f t="shared" si="22"/>
        <v/>
      </c>
    </row>
    <row r="760" spans="3:5">
      <c r="C760" s="178" t="s">
        <v>557</v>
      </c>
      <c r="D760" s="178" t="s">
        <v>557</v>
      </c>
      <c r="E760" s="178" t="str">
        <f t="shared" si="22"/>
        <v/>
      </c>
    </row>
    <row r="761" spans="3:5">
      <c r="C761" s="178" t="s">
        <v>557</v>
      </c>
      <c r="D761" s="178" t="s">
        <v>557</v>
      </c>
      <c r="E761" s="178" t="str">
        <f t="shared" si="22"/>
        <v/>
      </c>
    </row>
    <row r="762" spans="3:5">
      <c r="C762" s="178" t="s">
        <v>557</v>
      </c>
      <c r="D762" s="178" t="s">
        <v>557</v>
      </c>
      <c r="E762" s="178" t="str">
        <f t="shared" si="22"/>
        <v/>
      </c>
    </row>
    <row r="763" spans="3:5">
      <c r="C763" s="178" t="s">
        <v>557</v>
      </c>
      <c r="D763" s="178" t="s">
        <v>557</v>
      </c>
      <c r="E763" s="178" t="str">
        <f t="shared" si="22"/>
        <v/>
      </c>
    </row>
    <row r="764" spans="3:5">
      <c r="C764" s="178" t="s">
        <v>557</v>
      </c>
      <c r="D764" s="178" t="s">
        <v>557</v>
      </c>
      <c r="E764" s="178" t="str">
        <f t="shared" si="22"/>
        <v/>
      </c>
    </row>
    <row r="765" spans="3:5">
      <c r="C765" s="178" t="s">
        <v>557</v>
      </c>
      <c r="D765" s="178" t="s">
        <v>557</v>
      </c>
      <c r="E765" s="178" t="str">
        <f t="shared" si="22"/>
        <v/>
      </c>
    </row>
    <row r="766" spans="3:5">
      <c r="C766" s="178" t="s">
        <v>557</v>
      </c>
      <c r="D766" s="178" t="s">
        <v>557</v>
      </c>
      <c r="E766" s="178" t="str">
        <f t="shared" si="22"/>
        <v/>
      </c>
    </row>
    <row r="767" spans="3:5">
      <c r="C767" s="178" t="s">
        <v>557</v>
      </c>
      <c r="D767" s="178" t="s">
        <v>557</v>
      </c>
      <c r="E767" s="178" t="str">
        <f t="shared" si="22"/>
        <v/>
      </c>
    </row>
    <row r="768" spans="3:5">
      <c r="C768" s="178" t="s">
        <v>557</v>
      </c>
      <c r="D768" s="178" t="s">
        <v>557</v>
      </c>
      <c r="E768" s="178" t="str">
        <f t="shared" si="22"/>
        <v/>
      </c>
    </row>
    <row r="769" spans="3:5">
      <c r="C769" s="178" t="s">
        <v>557</v>
      </c>
      <c r="D769" s="178" t="s">
        <v>557</v>
      </c>
      <c r="E769" s="178" t="str">
        <f t="shared" si="22"/>
        <v/>
      </c>
    </row>
    <row r="770" spans="3:5">
      <c r="C770" s="178" t="s">
        <v>557</v>
      </c>
      <c r="D770" s="178" t="s">
        <v>557</v>
      </c>
      <c r="E770" s="178" t="str">
        <f t="shared" si="22"/>
        <v/>
      </c>
    </row>
    <row r="771" spans="3:5">
      <c r="C771" s="178" t="s">
        <v>557</v>
      </c>
      <c r="D771" s="178" t="s">
        <v>557</v>
      </c>
      <c r="E771" s="178" t="str">
        <f t="shared" si="22"/>
        <v/>
      </c>
    </row>
    <row r="772" spans="3:5">
      <c r="C772" s="178" t="s">
        <v>557</v>
      </c>
      <c r="D772" s="178" t="s">
        <v>557</v>
      </c>
      <c r="E772" s="178" t="str">
        <f t="shared" ref="E772:E835" si="23">IF(C772&lt;D772,C772,D772)</f>
        <v/>
      </c>
    </row>
    <row r="773" spans="3:5">
      <c r="C773" s="178" t="s">
        <v>557</v>
      </c>
      <c r="D773" s="178" t="s">
        <v>557</v>
      </c>
      <c r="E773" s="178" t="str">
        <f t="shared" si="23"/>
        <v/>
      </c>
    </row>
    <row r="774" spans="3:5">
      <c r="C774" s="178" t="s">
        <v>557</v>
      </c>
      <c r="D774" s="178" t="s">
        <v>557</v>
      </c>
      <c r="E774" s="178" t="str">
        <f t="shared" si="23"/>
        <v/>
      </c>
    </row>
    <row r="775" spans="3:5">
      <c r="C775" s="178" t="s">
        <v>557</v>
      </c>
      <c r="D775" s="178" t="s">
        <v>557</v>
      </c>
      <c r="E775" s="178" t="str">
        <f t="shared" si="23"/>
        <v/>
      </c>
    </row>
    <row r="776" spans="3:5">
      <c r="C776" s="178" t="s">
        <v>557</v>
      </c>
      <c r="D776" s="178" t="s">
        <v>557</v>
      </c>
      <c r="E776" s="178" t="str">
        <f t="shared" si="23"/>
        <v/>
      </c>
    </row>
    <row r="777" spans="3:5">
      <c r="C777" s="178" t="s">
        <v>557</v>
      </c>
      <c r="D777" s="178" t="s">
        <v>557</v>
      </c>
      <c r="E777" s="178" t="str">
        <f t="shared" si="23"/>
        <v/>
      </c>
    </row>
    <row r="778" spans="3:5">
      <c r="C778" s="178" t="s">
        <v>557</v>
      </c>
      <c r="D778" s="178" t="s">
        <v>557</v>
      </c>
      <c r="E778" s="178" t="str">
        <f t="shared" si="23"/>
        <v/>
      </c>
    </row>
    <row r="779" spans="3:5">
      <c r="C779" s="178" t="s">
        <v>557</v>
      </c>
      <c r="D779" s="178" t="s">
        <v>557</v>
      </c>
      <c r="E779" s="178" t="str">
        <f t="shared" si="23"/>
        <v/>
      </c>
    </row>
    <row r="780" spans="3:5">
      <c r="C780" s="178" t="s">
        <v>557</v>
      </c>
      <c r="D780" s="178" t="s">
        <v>557</v>
      </c>
      <c r="E780" s="178" t="str">
        <f t="shared" si="23"/>
        <v/>
      </c>
    </row>
    <row r="781" spans="3:5">
      <c r="C781" s="178" t="s">
        <v>557</v>
      </c>
      <c r="D781" s="178" t="s">
        <v>557</v>
      </c>
      <c r="E781" s="178" t="str">
        <f t="shared" si="23"/>
        <v/>
      </c>
    </row>
    <row r="782" spans="3:5">
      <c r="C782" s="178" t="s">
        <v>557</v>
      </c>
      <c r="D782" s="178" t="s">
        <v>557</v>
      </c>
      <c r="E782" s="178" t="str">
        <f t="shared" si="23"/>
        <v/>
      </c>
    </row>
    <row r="783" spans="3:5">
      <c r="C783" s="178" t="s">
        <v>557</v>
      </c>
      <c r="D783" s="178" t="s">
        <v>557</v>
      </c>
      <c r="E783" s="178" t="str">
        <f t="shared" si="23"/>
        <v/>
      </c>
    </row>
    <row r="784" spans="3:5">
      <c r="C784" s="178" t="s">
        <v>557</v>
      </c>
      <c r="D784" s="178" t="s">
        <v>557</v>
      </c>
      <c r="E784" s="178" t="str">
        <f t="shared" si="23"/>
        <v/>
      </c>
    </row>
    <row r="785" spans="3:5">
      <c r="C785" s="178" t="s">
        <v>557</v>
      </c>
      <c r="D785" s="178" t="s">
        <v>557</v>
      </c>
      <c r="E785" s="178" t="str">
        <f t="shared" si="23"/>
        <v/>
      </c>
    </row>
    <row r="786" spans="3:5">
      <c r="C786" s="178" t="s">
        <v>557</v>
      </c>
      <c r="D786" s="178" t="s">
        <v>557</v>
      </c>
      <c r="E786" s="178" t="str">
        <f t="shared" si="23"/>
        <v/>
      </c>
    </row>
    <row r="787" spans="3:5">
      <c r="C787" s="178" t="s">
        <v>557</v>
      </c>
      <c r="D787" s="178" t="s">
        <v>557</v>
      </c>
      <c r="E787" s="178" t="str">
        <f t="shared" si="23"/>
        <v/>
      </c>
    </row>
    <row r="788" spans="3:5">
      <c r="C788" s="178" t="s">
        <v>557</v>
      </c>
      <c r="D788" s="178" t="s">
        <v>557</v>
      </c>
      <c r="E788" s="178" t="str">
        <f t="shared" si="23"/>
        <v/>
      </c>
    </row>
    <row r="789" spans="3:5">
      <c r="C789" s="178" t="s">
        <v>557</v>
      </c>
      <c r="D789" s="178" t="s">
        <v>557</v>
      </c>
      <c r="E789" s="178" t="str">
        <f t="shared" si="23"/>
        <v/>
      </c>
    </row>
    <row r="790" spans="3:5">
      <c r="C790" s="178" t="s">
        <v>557</v>
      </c>
      <c r="D790" s="178" t="s">
        <v>557</v>
      </c>
      <c r="E790" s="178" t="str">
        <f t="shared" si="23"/>
        <v/>
      </c>
    </row>
    <row r="791" spans="3:5">
      <c r="C791" s="178" t="s">
        <v>557</v>
      </c>
      <c r="D791" s="178" t="s">
        <v>557</v>
      </c>
      <c r="E791" s="178" t="str">
        <f t="shared" si="23"/>
        <v/>
      </c>
    </row>
    <row r="792" spans="3:5">
      <c r="C792" s="178" t="s">
        <v>557</v>
      </c>
      <c r="D792" s="178" t="s">
        <v>557</v>
      </c>
      <c r="E792" s="178" t="str">
        <f t="shared" si="23"/>
        <v/>
      </c>
    </row>
    <row r="793" spans="3:5">
      <c r="C793" s="178" t="s">
        <v>557</v>
      </c>
      <c r="D793" s="178" t="s">
        <v>557</v>
      </c>
      <c r="E793" s="178" t="str">
        <f t="shared" si="23"/>
        <v/>
      </c>
    </row>
    <row r="794" spans="3:5">
      <c r="C794" s="178" t="s">
        <v>557</v>
      </c>
      <c r="D794" s="178" t="s">
        <v>557</v>
      </c>
      <c r="E794" s="178" t="str">
        <f t="shared" si="23"/>
        <v/>
      </c>
    </row>
    <row r="795" spans="3:5">
      <c r="C795" s="178" t="s">
        <v>557</v>
      </c>
      <c r="D795" s="178" t="s">
        <v>557</v>
      </c>
      <c r="E795" s="178" t="str">
        <f t="shared" si="23"/>
        <v/>
      </c>
    </row>
    <row r="796" spans="3:5">
      <c r="C796" s="178" t="s">
        <v>557</v>
      </c>
      <c r="D796" s="178" t="s">
        <v>557</v>
      </c>
      <c r="E796" s="178" t="str">
        <f t="shared" si="23"/>
        <v/>
      </c>
    </row>
    <row r="797" spans="3:5">
      <c r="C797" s="178" t="s">
        <v>557</v>
      </c>
      <c r="D797" s="178" t="s">
        <v>557</v>
      </c>
      <c r="E797" s="178" t="str">
        <f t="shared" si="23"/>
        <v/>
      </c>
    </row>
    <row r="798" spans="3:5">
      <c r="C798" s="178" t="s">
        <v>557</v>
      </c>
      <c r="D798" s="178" t="s">
        <v>557</v>
      </c>
      <c r="E798" s="178" t="str">
        <f t="shared" si="23"/>
        <v/>
      </c>
    </row>
    <row r="799" spans="3:5">
      <c r="C799" s="178" t="s">
        <v>557</v>
      </c>
      <c r="D799" s="178" t="s">
        <v>557</v>
      </c>
      <c r="E799" s="178" t="str">
        <f t="shared" si="23"/>
        <v/>
      </c>
    </row>
    <row r="800" spans="3:5">
      <c r="C800" s="178" t="s">
        <v>557</v>
      </c>
      <c r="D800" s="178" t="s">
        <v>557</v>
      </c>
      <c r="E800" s="178" t="str">
        <f t="shared" si="23"/>
        <v/>
      </c>
    </row>
    <row r="801" spans="3:5">
      <c r="C801" s="178" t="s">
        <v>557</v>
      </c>
      <c r="D801" s="178" t="s">
        <v>557</v>
      </c>
      <c r="E801" s="178" t="str">
        <f t="shared" si="23"/>
        <v/>
      </c>
    </row>
    <row r="802" spans="3:5">
      <c r="C802" s="178" t="s">
        <v>557</v>
      </c>
      <c r="D802" s="178" t="s">
        <v>557</v>
      </c>
      <c r="E802" s="178" t="str">
        <f t="shared" si="23"/>
        <v/>
      </c>
    </row>
    <row r="803" spans="3:5">
      <c r="C803" s="178" t="s">
        <v>557</v>
      </c>
      <c r="D803" s="178" t="s">
        <v>557</v>
      </c>
      <c r="E803" s="178" t="str">
        <f t="shared" si="23"/>
        <v/>
      </c>
    </row>
    <row r="804" spans="3:5">
      <c r="C804" s="178" t="s">
        <v>557</v>
      </c>
      <c r="D804" s="178" t="s">
        <v>557</v>
      </c>
      <c r="E804" s="178" t="str">
        <f t="shared" si="23"/>
        <v/>
      </c>
    </row>
    <row r="805" spans="3:5">
      <c r="C805" s="178" t="s">
        <v>557</v>
      </c>
      <c r="D805" s="178" t="s">
        <v>557</v>
      </c>
      <c r="E805" s="178" t="str">
        <f t="shared" si="23"/>
        <v/>
      </c>
    </row>
    <row r="806" spans="3:5">
      <c r="C806" s="178" t="s">
        <v>557</v>
      </c>
      <c r="D806" s="178" t="s">
        <v>557</v>
      </c>
      <c r="E806" s="178" t="str">
        <f t="shared" si="23"/>
        <v/>
      </c>
    </row>
    <row r="807" spans="3:5">
      <c r="C807" s="178" t="s">
        <v>557</v>
      </c>
      <c r="D807" s="178" t="s">
        <v>557</v>
      </c>
      <c r="E807" s="178" t="str">
        <f t="shared" si="23"/>
        <v/>
      </c>
    </row>
    <row r="808" spans="3:5">
      <c r="C808" s="178" t="s">
        <v>557</v>
      </c>
      <c r="D808" s="178" t="s">
        <v>557</v>
      </c>
      <c r="E808" s="178" t="str">
        <f t="shared" si="23"/>
        <v/>
      </c>
    </row>
    <row r="809" spans="3:5">
      <c r="C809" s="178" t="s">
        <v>557</v>
      </c>
      <c r="D809" s="178" t="s">
        <v>557</v>
      </c>
      <c r="E809" s="178" t="str">
        <f t="shared" si="23"/>
        <v/>
      </c>
    </row>
    <row r="810" spans="3:5">
      <c r="C810" s="178" t="s">
        <v>557</v>
      </c>
      <c r="D810" s="178" t="s">
        <v>557</v>
      </c>
      <c r="E810" s="178" t="str">
        <f t="shared" si="23"/>
        <v/>
      </c>
    </row>
    <row r="811" spans="3:5">
      <c r="C811" s="178" t="s">
        <v>557</v>
      </c>
      <c r="D811" s="178" t="s">
        <v>557</v>
      </c>
      <c r="E811" s="178" t="str">
        <f t="shared" si="23"/>
        <v/>
      </c>
    </row>
    <row r="812" spans="3:5">
      <c r="C812" s="178" t="s">
        <v>557</v>
      </c>
      <c r="D812" s="178" t="s">
        <v>557</v>
      </c>
      <c r="E812" s="178" t="str">
        <f t="shared" si="23"/>
        <v/>
      </c>
    </row>
    <row r="813" spans="3:5">
      <c r="C813" s="178" t="s">
        <v>557</v>
      </c>
      <c r="D813" s="178" t="s">
        <v>557</v>
      </c>
      <c r="E813" s="178" t="str">
        <f t="shared" si="23"/>
        <v/>
      </c>
    </row>
    <row r="814" spans="3:5">
      <c r="C814" s="178" t="s">
        <v>557</v>
      </c>
      <c r="D814" s="178" t="s">
        <v>557</v>
      </c>
      <c r="E814" s="178" t="str">
        <f t="shared" si="23"/>
        <v/>
      </c>
    </row>
    <row r="815" spans="3:5">
      <c r="C815" s="178" t="s">
        <v>557</v>
      </c>
      <c r="D815" s="178" t="s">
        <v>557</v>
      </c>
      <c r="E815" s="178" t="str">
        <f t="shared" si="23"/>
        <v/>
      </c>
    </row>
    <row r="816" spans="3:5">
      <c r="C816" s="178" t="s">
        <v>557</v>
      </c>
      <c r="D816" s="178" t="s">
        <v>557</v>
      </c>
      <c r="E816" s="178" t="str">
        <f t="shared" si="23"/>
        <v/>
      </c>
    </row>
    <row r="817" spans="3:5">
      <c r="C817" s="178" t="s">
        <v>557</v>
      </c>
      <c r="D817" s="178" t="s">
        <v>557</v>
      </c>
      <c r="E817" s="178" t="str">
        <f t="shared" si="23"/>
        <v/>
      </c>
    </row>
    <row r="818" spans="3:5">
      <c r="C818" s="178" t="s">
        <v>557</v>
      </c>
      <c r="D818" s="178" t="s">
        <v>557</v>
      </c>
      <c r="E818" s="178" t="str">
        <f t="shared" si="23"/>
        <v/>
      </c>
    </row>
    <row r="819" spans="3:5">
      <c r="C819" s="178" t="s">
        <v>557</v>
      </c>
      <c r="D819" s="178" t="s">
        <v>557</v>
      </c>
      <c r="E819" s="178" t="str">
        <f t="shared" si="23"/>
        <v/>
      </c>
    </row>
    <row r="820" spans="3:5">
      <c r="C820" s="178" t="s">
        <v>557</v>
      </c>
      <c r="D820" s="178" t="s">
        <v>557</v>
      </c>
      <c r="E820" s="178" t="str">
        <f t="shared" si="23"/>
        <v/>
      </c>
    </row>
    <row r="821" spans="3:5">
      <c r="C821" s="178" t="s">
        <v>557</v>
      </c>
      <c r="D821" s="178" t="s">
        <v>557</v>
      </c>
      <c r="E821" s="178" t="str">
        <f t="shared" si="23"/>
        <v/>
      </c>
    </row>
    <row r="822" spans="3:5">
      <c r="C822" s="178" t="s">
        <v>557</v>
      </c>
      <c r="D822" s="178" t="s">
        <v>557</v>
      </c>
      <c r="E822" s="178" t="str">
        <f t="shared" si="23"/>
        <v/>
      </c>
    </row>
    <row r="823" spans="3:5">
      <c r="C823" s="178" t="s">
        <v>557</v>
      </c>
      <c r="D823" s="178" t="s">
        <v>557</v>
      </c>
      <c r="E823" s="178" t="str">
        <f t="shared" si="23"/>
        <v/>
      </c>
    </row>
    <row r="824" spans="3:5">
      <c r="C824" s="178" t="s">
        <v>557</v>
      </c>
      <c r="D824" s="178" t="s">
        <v>557</v>
      </c>
      <c r="E824" s="178" t="str">
        <f t="shared" si="23"/>
        <v/>
      </c>
    </row>
    <row r="825" spans="3:5">
      <c r="C825" s="178" t="s">
        <v>557</v>
      </c>
      <c r="D825" s="178" t="s">
        <v>557</v>
      </c>
      <c r="E825" s="178" t="str">
        <f t="shared" si="23"/>
        <v/>
      </c>
    </row>
    <row r="826" spans="3:5">
      <c r="C826" s="178" t="s">
        <v>557</v>
      </c>
      <c r="D826" s="178" t="s">
        <v>557</v>
      </c>
      <c r="E826" s="178" t="str">
        <f t="shared" si="23"/>
        <v/>
      </c>
    </row>
    <row r="827" spans="3:5">
      <c r="C827" s="178" t="s">
        <v>557</v>
      </c>
      <c r="D827" s="178" t="s">
        <v>557</v>
      </c>
      <c r="E827" s="178" t="str">
        <f t="shared" si="23"/>
        <v/>
      </c>
    </row>
    <row r="828" spans="3:5">
      <c r="C828" s="178" t="s">
        <v>557</v>
      </c>
      <c r="D828" s="178" t="s">
        <v>557</v>
      </c>
      <c r="E828" s="178" t="str">
        <f t="shared" si="23"/>
        <v/>
      </c>
    </row>
    <row r="829" spans="3:5">
      <c r="C829" s="178" t="s">
        <v>557</v>
      </c>
      <c r="D829" s="178" t="s">
        <v>557</v>
      </c>
      <c r="E829" s="178" t="str">
        <f t="shared" si="23"/>
        <v/>
      </c>
    </row>
    <row r="830" spans="3:5">
      <c r="C830" s="178" t="s">
        <v>557</v>
      </c>
      <c r="D830" s="178" t="s">
        <v>557</v>
      </c>
      <c r="E830" s="178" t="str">
        <f t="shared" si="23"/>
        <v/>
      </c>
    </row>
    <row r="831" spans="3:5">
      <c r="C831" s="178" t="s">
        <v>557</v>
      </c>
      <c r="D831" s="178" t="s">
        <v>557</v>
      </c>
      <c r="E831" s="178" t="str">
        <f t="shared" si="23"/>
        <v/>
      </c>
    </row>
    <row r="832" spans="3:5">
      <c r="C832" s="178" t="s">
        <v>557</v>
      </c>
      <c r="D832" s="178" t="s">
        <v>557</v>
      </c>
      <c r="E832" s="178" t="str">
        <f t="shared" si="23"/>
        <v/>
      </c>
    </row>
    <row r="833" spans="3:5">
      <c r="C833" s="178" t="s">
        <v>557</v>
      </c>
      <c r="D833" s="178" t="s">
        <v>557</v>
      </c>
      <c r="E833" s="178" t="str">
        <f t="shared" si="23"/>
        <v/>
      </c>
    </row>
    <row r="834" spans="3:5">
      <c r="C834" s="178" t="s">
        <v>557</v>
      </c>
      <c r="D834" s="178" t="s">
        <v>557</v>
      </c>
      <c r="E834" s="178" t="str">
        <f t="shared" si="23"/>
        <v/>
      </c>
    </row>
    <row r="835" spans="3:5">
      <c r="C835" s="178" t="s">
        <v>557</v>
      </c>
      <c r="D835" s="178" t="s">
        <v>557</v>
      </c>
      <c r="E835" s="178" t="str">
        <f t="shared" si="23"/>
        <v/>
      </c>
    </row>
    <row r="836" spans="3:5">
      <c r="C836" s="178" t="s">
        <v>557</v>
      </c>
      <c r="D836" s="178" t="s">
        <v>557</v>
      </c>
      <c r="E836" s="178" t="str">
        <f t="shared" ref="E836:E899" si="24">IF(C836&lt;D836,C836,D836)</f>
        <v/>
      </c>
    </row>
    <row r="837" spans="3:5">
      <c r="C837" s="178" t="s">
        <v>557</v>
      </c>
      <c r="D837" s="178" t="s">
        <v>557</v>
      </c>
      <c r="E837" s="178" t="str">
        <f t="shared" si="24"/>
        <v/>
      </c>
    </row>
    <row r="838" spans="3:5">
      <c r="C838" s="178" t="s">
        <v>557</v>
      </c>
      <c r="D838" s="178" t="s">
        <v>557</v>
      </c>
      <c r="E838" s="178" t="str">
        <f t="shared" si="24"/>
        <v/>
      </c>
    </row>
    <row r="839" spans="3:5">
      <c r="C839" s="178" t="s">
        <v>557</v>
      </c>
      <c r="D839" s="178" t="s">
        <v>557</v>
      </c>
      <c r="E839" s="178" t="str">
        <f t="shared" si="24"/>
        <v/>
      </c>
    </row>
    <row r="840" spans="3:5">
      <c r="C840" s="178" t="s">
        <v>557</v>
      </c>
      <c r="D840" s="178" t="s">
        <v>557</v>
      </c>
      <c r="E840" s="178" t="str">
        <f t="shared" si="24"/>
        <v/>
      </c>
    </row>
    <row r="841" spans="3:5">
      <c r="C841" s="178" t="s">
        <v>557</v>
      </c>
      <c r="D841" s="178" t="s">
        <v>557</v>
      </c>
      <c r="E841" s="178" t="str">
        <f t="shared" si="24"/>
        <v/>
      </c>
    </row>
    <row r="842" spans="3:5">
      <c r="C842" s="178" t="s">
        <v>557</v>
      </c>
      <c r="D842" s="178" t="s">
        <v>557</v>
      </c>
      <c r="E842" s="178" t="str">
        <f t="shared" si="24"/>
        <v/>
      </c>
    </row>
    <row r="843" spans="3:5">
      <c r="C843" s="178" t="s">
        <v>557</v>
      </c>
      <c r="D843" s="178" t="s">
        <v>557</v>
      </c>
      <c r="E843" s="178" t="str">
        <f t="shared" si="24"/>
        <v/>
      </c>
    </row>
    <row r="844" spans="3:5">
      <c r="C844" s="178" t="s">
        <v>557</v>
      </c>
      <c r="D844" s="178" t="s">
        <v>557</v>
      </c>
      <c r="E844" s="178" t="str">
        <f t="shared" si="24"/>
        <v/>
      </c>
    </row>
    <row r="845" spans="3:5">
      <c r="C845" s="178" t="s">
        <v>557</v>
      </c>
      <c r="D845" s="178" t="s">
        <v>557</v>
      </c>
      <c r="E845" s="178" t="str">
        <f t="shared" si="24"/>
        <v/>
      </c>
    </row>
    <row r="846" spans="3:5">
      <c r="C846" s="178" t="s">
        <v>557</v>
      </c>
      <c r="D846" s="178" t="s">
        <v>557</v>
      </c>
      <c r="E846" s="178" t="str">
        <f t="shared" si="24"/>
        <v/>
      </c>
    </row>
    <row r="847" spans="3:5">
      <c r="C847" s="178" t="s">
        <v>557</v>
      </c>
      <c r="D847" s="178" t="s">
        <v>557</v>
      </c>
      <c r="E847" s="178" t="str">
        <f t="shared" si="24"/>
        <v/>
      </c>
    </row>
    <row r="848" spans="3:5">
      <c r="C848" s="178" t="s">
        <v>557</v>
      </c>
      <c r="D848" s="178" t="s">
        <v>557</v>
      </c>
      <c r="E848" s="178" t="str">
        <f t="shared" si="24"/>
        <v/>
      </c>
    </row>
    <row r="849" spans="3:5">
      <c r="C849" s="178" t="s">
        <v>557</v>
      </c>
      <c r="D849" s="178" t="s">
        <v>557</v>
      </c>
      <c r="E849" s="178" t="str">
        <f t="shared" si="24"/>
        <v/>
      </c>
    </row>
    <row r="850" spans="3:5">
      <c r="C850" s="178" t="s">
        <v>557</v>
      </c>
      <c r="D850" s="178" t="s">
        <v>557</v>
      </c>
      <c r="E850" s="178" t="str">
        <f t="shared" si="24"/>
        <v/>
      </c>
    </row>
    <row r="851" spans="3:5">
      <c r="C851" s="178" t="s">
        <v>557</v>
      </c>
      <c r="D851" s="178" t="s">
        <v>557</v>
      </c>
      <c r="E851" s="178" t="str">
        <f t="shared" si="24"/>
        <v/>
      </c>
    </row>
    <row r="852" spans="3:5">
      <c r="C852" s="178" t="s">
        <v>557</v>
      </c>
      <c r="D852" s="178" t="s">
        <v>557</v>
      </c>
      <c r="E852" s="178" t="str">
        <f t="shared" si="24"/>
        <v/>
      </c>
    </row>
    <row r="853" spans="3:5">
      <c r="C853" s="178" t="s">
        <v>557</v>
      </c>
      <c r="D853" s="178" t="s">
        <v>557</v>
      </c>
      <c r="E853" s="178" t="str">
        <f t="shared" si="24"/>
        <v/>
      </c>
    </row>
    <row r="854" spans="3:5">
      <c r="C854" s="178" t="s">
        <v>557</v>
      </c>
      <c r="D854" s="178" t="s">
        <v>557</v>
      </c>
      <c r="E854" s="178" t="str">
        <f t="shared" si="24"/>
        <v/>
      </c>
    </row>
    <row r="855" spans="3:5">
      <c r="C855" s="178" t="s">
        <v>557</v>
      </c>
      <c r="D855" s="178" t="s">
        <v>557</v>
      </c>
      <c r="E855" s="178" t="str">
        <f t="shared" si="24"/>
        <v/>
      </c>
    </row>
    <row r="856" spans="3:5">
      <c r="C856" s="178" t="s">
        <v>557</v>
      </c>
      <c r="D856" s="178" t="s">
        <v>557</v>
      </c>
      <c r="E856" s="178" t="str">
        <f t="shared" si="24"/>
        <v/>
      </c>
    </row>
    <row r="857" spans="3:5">
      <c r="C857" s="178" t="s">
        <v>557</v>
      </c>
      <c r="D857" s="178" t="s">
        <v>557</v>
      </c>
      <c r="E857" s="178" t="str">
        <f t="shared" si="24"/>
        <v/>
      </c>
    </row>
    <row r="858" spans="3:5">
      <c r="C858" s="178" t="s">
        <v>557</v>
      </c>
      <c r="D858" s="178" t="s">
        <v>557</v>
      </c>
      <c r="E858" s="178" t="str">
        <f t="shared" si="24"/>
        <v/>
      </c>
    </row>
    <row r="859" spans="3:5">
      <c r="C859" s="178" t="s">
        <v>557</v>
      </c>
      <c r="D859" s="178" t="s">
        <v>557</v>
      </c>
      <c r="E859" s="178" t="str">
        <f t="shared" si="24"/>
        <v/>
      </c>
    </row>
    <row r="860" spans="3:5">
      <c r="C860" s="178" t="s">
        <v>557</v>
      </c>
      <c r="D860" s="178" t="s">
        <v>557</v>
      </c>
      <c r="E860" s="178" t="str">
        <f t="shared" si="24"/>
        <v/>
      </c>
    </row>
    <row r="861" spans="3:5">
      <c r="C861" s="178" t="s">
        <v>557</v>
      </c>
      <c r="D861" s="178" t="s">
        <v>557</v>
      </c>
      <c r="E861" s="178" t="str">
        <f t="shared" si="24"/>
        <v/>
      </c>
    </row>
    <row r="862" spans="3:5">
      <c r="C862" s="178" t="s">
        <v>557</v>
      </c>
      <c r="D862" s="178" t="s">
        <v>557</v>
      </c>
      <c r="E862" s="178" t="str">
        <f t="shared" si="24"/>
        <v/>
      </c>
    </row>
    <row r="863" spans="3:5">
      <c r="C863" s="178" t="s">
        <v>557</v>
      </c>
      <c r="D863" s="178" t="s">
        <v>557</v>
      </c>
      <c r="E863" s="178" t="str">
        <f t="shared" si="24"/>
        <v/>
      </c>
    </row>
    <row r="864" spans="3:5">
      <c r="C864" s="178" t="s">
        <v>557</v>
      </c>
      <c r="D864" s="178" t="s">
        <v>557</v>
      </c>
      <c r="E864" s="178" t="str">
        <f t="shared" si="24"/>
        <v/>
      </c>
    </row>
    <row r="865" spans="3:5">
      <c r="C865" s="178" t="s">
        <v>557</v>
      </c>
      <c r="D865" s="178" t="s">
        <v>557</v>
      </c>
      <c r="E865" s="178" t="str">
        <f t="shared" si="24"/>
        <v/>
      </c>
    </row>
    <row r="866" spans="3:5">
      <c r="C866" s="178" t="s">
        <v>557</v>
      </c>
      <c r="D866" s="178" t="s">
        <v>557</v>
      </c>
      <c r="E866" s="178" t="str">
        <f t="shared" si="24"/>
        <v/>
      </c>
    </row>
    <row r="867" spans="3:5">
      <c r="C867" s="178" t="s">
        <v>557</v>
      </c>
      <c r="D867" s="178" t="s">
        <v>557</v>
      </c>
      <c r="E867" s="178" t="str">
        <f t="shared" si="24"/>
        <v/>
      </c>
    </row>
    <row r="868" spans="3:5">
      <c r="C868" s="178" t="s">
        <v>557</v>
      </c>
      <c r="D868" s="178" t="s">
        <v>557</v>
      </c>
      <c r="E868" s="178" t="str">
        <f t="shared" si="24"/>
        <v/>
      </c>
    </row>
    <row r="869" spans="3:5">
      <c r="C869" s="178" t="s">
        <v>557</v>
      </c>
      <c r="D869" s="178" t="s">
        <v>557</v>
      </c>
      <c r="E869" s="178" t="str">
        <f t="shared" si="24"/>
        <v/>
      </c>
    </row>
    <row r="870" spans="3:5">
      <c r="C870" s="178" t="s">
        <v>557</v>
      </c>
      <c r="D870" s="178" t="s">
        <v>557</v>
      </c>
      <c r="E870" s="178" t="str">
        <f t="shared" si="24"/>
        <v/>
      </c>
    </row>
    <row r="871" spans="3:5">
      <c r="C871" s="178" t="s">
        <v>557</v>
      </c>
      <c r="D871" s="178" t="s">
        <v>557</v>
      </c>
      <c r="E871" s="178" t="str">
        <f t="shared" si="24"/>
        <v/>
      </c>
    </row>
    <row r="872" spans="3:5">
      <c r="C872" s="178" t="s">
        <v>557</v>
      </c>
      <c r="D872" s="178" t="s">
        <v>557</v>
      </c>
      <c r="E872" s="178" t="str">
        <f t="shared" si="24"/>
        <v/>
      </c>
    </row>
    <row r="873" spans="3:5">
      <c r="C873" s="178" t="s">
        <v>557</v>
      </c>
      <c r="D873" s="178" t="s">
        <v>557</v>
      </c>
      <c r="E873" s="178" t="str">
        <f t="shared" si="24"/>
        <v/>
      </c>
    </row>
    <row r="874" spans="3:5">
      <c r="C874" s="178" t="s">
        <v>557</v>
      </c>
      <c r="D874" s="178" t="s">
        <v>557</v>
      </c>
      <c r="E874" s="178" t="str">
        <f t="shared" si="24"/>
        <v/>
      </c>
    </row>
    <row r="875" spans="3:5">
      <c r="C875" s="178" t="s">
        <v>557</v>
      </c>
      <c r="D875" s="178" t="s">
        <v>557</v>
      </c>
      <c r="E875" s="178" t="str">
        <f t="shared" si="24"/>
        <v/>
      </c>
    </row>
    <row r="876" spans="3:5">
      <c r="C876" s="178" t="s">
        <v>557</v>
      </c>
      <c r="D876" s="178" t="s">
        <v>557</v>
      </c>
      <c r="E876" s="178" t="str">
        <f t="shared" si="24"/>
        <v/>
      </c>
    </row>
    <row r="877" spans="3:5">
      <c r="C877" s="178" t="s">
        <v>557</v>
      </c>
      <c r="D877" s="178" t="s">
        <v>557</v>
      </c>
      <c r="E877" s="178" t="str">
        <f t="shared" si="24"/>
        <v/>
      </c>
    </row>
    <row r="878" spans="3:5">
      <c r="C878" s="178" t="s">
        <v>557</v>
      </c>
      <c r="D878" s="178" t="s">
        <v>557</v>
      </c>
      <c r="E878" s="178" t="str">
        <f t="shared" si="24"/>
        <v/>
      </c>
    </row>
    <row r="879" spans="3:5">
      <c r="C879" s="178" t="s">
        <v>557</v>
      </c>
      <c r="D879" s="178" t="s">
        <v>557</v>
      </c>
      <c r="E879" s="178" t="str">
        <f t="shared" si="24"/>
        <v/>
      </c>
    </row>
    <row r="880" spans="3:5">
      <c r="C880" s="178" t="s">
        <v>557</v>
      </c>
      <c r="D880" s="178" t="s">
        <v>557</v>
      </c>
      <c r="E880" s="178" t="str">
        <f t="shared" si="24"/>
        <v/>
      </c>
    </row>
    <row r="881" spans="3:5">
      <c r="C881" s="178" t="s">
        <v>557</v>
      </c>
      <c r="D881" s="178" t="s">
        <v>557</v>
      </c>
      <c r="E881" s="178" t="str">
        <f t="shared" si="24"/>
        <v/>
      </c>
    </row>
    <row r="882" spans="3:5">
      <c r="C882" s="178" t="s">
        <v>557</v>
      </c>
      <c r="D882" s="178" t="s">
        <v>557</v>
      </c>
      <c r="E882" s="178" t="str">
        <f t="shared" si="24"/>
        <v/>
      </c>
    </row>
    <row r="883" spans="3:5">
      <c r="C883" s="178" t="s">
        <v>557</v>
      </c>
      <c r="D883" s="178" t="s">
        <v>557</v>
      </c>
      <c r="E883" s="178" t="str">
        <f t="shared" si="24"/>
        <v/>
      </c>
    </row>
    <row r="884" spans="3:5">
      <c r="C884" s="178" t="s">
        <v>557</v>
      </c>
      <c r="D884" s="178" t="s">
        <v>557</v>
      </c>
      <c r="E884" s="178" t="str">
        <f t="shared" si="24"/>
        <v/>
      </c>
    </row>
    <row r="885" spans="3:5">
      <c r="C885" s="178" t="s">
        <v>557</v>
      </c>
      <c r="D885" s="178" t="s">
        <v>557</v>
      </c>
      <c r="E885" s="178" t="str">
        <f t="shared" si="24"/>
        <v/>
      </c>
    </row>
    <row r="886" spans="3:5">
      <c r="C886" s="178" t="s">
        <v>557</v>
      </c>
      <c r="D886" s="178" t="s">
        <v>557</v>
      </c>
      <c r="E886" s="178" t="str">
        <f t="shared" si="24"/>
        <v/>
      </c>
    </row>
    <row r="887" spans="3:5">
      <c r="C887" s="178" t="s">
        <v>557</v>
      </c>
      <c r="D887" s="178" t="s">
        <v>557</v>
      </c>
      <c r="E887" s="178" t="str">
        <f t="shared" si="24"/>
        <v/>
      </c>
    </row>
    <row r="888" spans="3:5">
      <c r="C888" s="178" t="s">
        <v>557</v>
      </c>
      <c r="D888" s="178" t="s">
        <v>557</v>
      </c>
      <c r="E888" s="178" t="str">
        <f t="shared" si="24"/>
        <v/>
      </c>
    </row>
    <row r="889" spans="3:5">
      <c r="C889" s="178" t="s">
        <v>557</v>
      </c>
      <c r="D889" s="178" t="s">
        <v>557</v>
      </c>
      <c r="E889" s="178" t="str">
        <f t="shared" si="24"/>
        <v/>
      </c>
    </row>
    <row r="890" spans="3:5">
      <c r="C890" s="178" t="s">
        <v>557</v>
      </c>
      <c r="D890" s="178" t="s">
        <v>557</v>
      </c>
      <c r="E890" s="178" t="str">
        <f t="shared" si="24"/>
        <v/>
      </c>
    </row>
    <row r="891" spans="3:5">
      <c r="C891" s="178" t="s">
        <v>557</v>
      </c>
      <c r="D891" s="178" t="s">
        <v>557</v>
      </c>
      <c r="E891" s="178" t="str">
        <f t="shared" si="24"/>
        <v/>
      </c>
    </row>
    <row r="892" spans="3:5">
      <c r="C892" s="178" t="s">
        <v>557</v>
      </c>
      <c r="D892" s="178" t="s">
        <v>557</v>
      </c>
      <c r="E892" s="178" t="str">
        <f t="shared" si="24"/>
        <v/>
      </c>
    </row>
    <row r="893" spans="3:5">
      <c r="C893" s="178" t="s">
        <v>557</v>
      </c>
      <c r="D893" s="178" t="s">
        <v>557</v>
      </c>
      <c r="E893" s="178" t="str">
        <f t="shared" si="24"/>
        <v/>
      </c>
    </row>
    <row r="894" spans="3:5">
      <c r="C894" s="178" t="s">
        <v>557</v>
      </c>
      <c r="D894" s="178" t="s">
        <v>557</v>
      </c>
      <c r="E894" s="178" t="str">
        <f t="shared" si="24"/>
        <v/>
      </c>
    </row>
    <row r="895" spans="3:5">
      <c r="C895" s="178" t="s">
        <v>557</v>
      </c>
      <c r="D895" s="178" t="s">
        <v>557</v>
      </c>
      <c r="E895" s="178" t="str">
        <f t="shared" si="24"/>
        <v/>
      </c>
    </row>
    <row r="896" spans="3:5">
      <c r="C896" s="178" t="s">
        <v>557</v>
      </c>
      <c r="D896" s="178" t="s">
        <v>557</v>
      </c>
      <c r="E896" s="178" t="str">
        <f t="shared" si="24"/>
        <v/>
      </c>
    </row>
    <row r="897" spans="3:5">
      <c r="C897" s="178" t="s">
        <v>557</v>
      </c>
      <c r="D897" s="178" t="s">
        <v>557</v>
      </c>
      <c r="E897" s="178" t="str">
        <f t="shared" si="24"/>
        <v/>
      </c>
    </row>
    <row r="898" spans="3:5">
      <c r="C898" s="178" t="s">
        <v>557</v>
      </c>
      <c r="D898" s="178" t="s">
        <v>557</v>
      </c>
      <c r="E898" s="178" t="str">
        <f t="shared" si="24"/>
        <v/>
      </c>
    </row>
    <row r="899" spans="3:5">
      <c r="C899" s="178" t="s">
        <v>557</v>
      </c>
      <c r="D899" s="178" t="s">
        <v>557</v>
      </c>
      <c r="E899" s="178" t="str">
        <f t="shared" si="24"/>
        <v/>
      </c>
    </row>
    <row r="900" spans="3:5">
      <c r="C900" s="178" t="s">
        <v>557</v>
      </c>
      <c r="D900" s="178" t="s">
        <v>557</v>
      </c>
      <c r="E900" s="178" t="str">
        <f t="shared" ref="E900:E963" si="25">IF(C900&lt;D900,C900,D900)</f>
        <v/>
      </c>
    </row>
    <row r="901" spans="3:5">
      <c r="C901" s="178" t="s">
        <v>557</v>
      </c>
      <c r="D901" s="178" t="s">
        <v>557</v>
      </c>
      <c r="E901" s="178" t="str">
        <f t="shared" si="25"/>
        <v/>
      </c>
    </row>
    <row r="902" spans="3:5">
      <c r="C902" s="178" t="s">
        <v>557</v>
      </c>
      <c r="D902" s="178" t="s">
        <v>557</v>
      </c>
      <c r="E902" s="178" t="str">
        <f t="shared" si="25"/>
        <v/>
      </c>
    </row>
    <row r="903" spans="3:5">
      <c r="C903" s="178" t="s">
        <v>557</v>
      </c>
      <c r="D903" s="178" t="s">
        <v>557</v>
      </c>
      <c r="E903" s="178" t="str">
        <f t="shared" si="25"/>
        <v/>
      </c>
    </row>
    <row r="904" spans="3:5">
      <c r="C904" s="178" t="s">
        <v>557</v>
      </c>
      <c r="D904" s="178" t="s">
        <v>557</v>
      </c>
      <c r="E904" s="178" t="str">
        <f t="shared" si="25"/>
        <v/>
      </c>
    </row>
    <row r="905" spans="3:5">
      <c r="C905" s="178" t="s">
        <v>557</v>
      </c>
      <c r="D905" s="178" t="s">
        <v>557</v>
      </c>
      <c r="E905" s="178" t="str">
        <f t="shared" si="25"/>
        <v/>
      </c>
    </row>
    <row r="906" spans="3:5">
      <c r="C906" s="178" t="s">
        <v>557</v>
      </c>
      <c r="D906" s="178" t="s">
        <v>557</v>
      </c>
      <c r="E906" s="178" t="str">
        <f t="shared" si="25"/>
        <v/>
      </c>
    </row>
    <row r="907" spans="3:5">
      <c r="C907" s="178" t="s">
        <v>557</v>
      </c>
      <c r="D907" s="178" t="s">
        <v>557</v>
      </c>
      <c r="E907" s="178" t="str">
        <f t="shared" si="25"/>
        <v/>
      </c>
    </row>
    <row r="908" spans="3:5">
      <c r="C908" s="178" t="s">
        <v>557</v>
      </c>
      <c r="D908" s="178" t="s">
        <v>557</v>
      </c>
      <c r="E908" s="178" t="str">
        <f t="shared" si="25"/>
        <v/>
      </c>
    </row>
    <row r="909" spans="3:5">
      <c r="C909" s="178" t="s">
        <v>557</v>
      </c>
      <c r="D909" s="178" t="s">
        <v>557</v>
      </c>
      <c r="E909" s="178" t="str">
        <f t="shared" si="25"/>
        <v/>
      </c>
    </row>
    <row r="910" spans="3:5">
      <c r="C910" s="178" t="s">
        <v>557</v>
      </c>
      <c r="D910" s="178" t="s">
        <v>557</v>
      </c>
      <c r="E910" s="178" t="str">
        <f t="shared" si="25"/>
        <v/>
      </c>
    </row>
    <row r="911" spans="3:5">
      <c r="C911" s="178" t="s">
        <v>557</v>
      </c>
      <c r="D911" s="178" t="s">
        <v>557</v>
      </c>
      <c r="E911" s="178" t="str">
        <f t="shared" si="25"/>
        <v/>
      </c>
    </row>
    <row r="912" spans="3:5">
      <c r="C912" s="178" t="s">
        <v>557</v>
      </c>
      <c r="D912" s="178" t="s">
        <v>557</v>
      </c>
      <c r="E912" s="178" t="str">
        <f t="shared" si="25"/>
        <v/>
      </c>
    </row>
    <row r="913" spans="3:5">
      <c r="C913" s="178" t="s">
        <v>557</v>
      </c>
      <c r="D913" s="178" t="s">
        <v>557</v>
      </c>
      <c r="E913" s="178" t="str">
        <f t="shared" si="25"/>
        <v/>
      </c>
    </row>
    <row r="914" spans="3:5">
      <c r="C914" s="178" t="s">
        <v>557</v>
      </c>
      <c r="D914" s="178" t="s">
        <v>557</v>
      </c>
      <c r="E914" s="178" t="str">
        <f t="shared" si="25"/>
        <v/>
      </c>
    </row>
    <row r="915" spans="3:5">
      <c r="C915" s="178" t="s">
        <v>557</v>
      </c>
      <c r="D915" s="178" t="s">
        <v>557</v>
      </c>
      <c r="E915" s="178" t="str">
        <f t="shared" si="25"/>
        <v/>
      </c>
    </row>
    <row r="916" spans="3:5">
      <c r="C916" s="178" t="s">
        <v>557</v>
      </c>
      <c r="D916" s="178" t="s">
        <v>557</v>
      </c>
      <c r="E916" s="178" t="str">
        <f t="shared" si="25"/>
        <v/>
      </c>
    </row>
    <row r="917" spans="3:5">
      <c r="C917" s="178" t="s">
        <v>557</v>
      </c>
      <c r="D917" s="178" t="s">
        <v>557</v>
      </c>
      <c r="E917" s="178" t="str">
        <f t="shared" si="25"/>
        <v/>
      </c>
    </row>
    <row r="918" spans="3:5">
      <c r="C918" s="178" t="s">
        <v>557</v>
      </c>
      <c r="D918" s="178" t="s">
        <v>557</v>
      </c>
      <c r="E918" s="178" t="str">
        <f t="shared" si="25"/>
        <v/>
      </c>
    </row>
    <row r="919" spans="3:5">
      <c r="C919" s="178" t="s">
        <v>557</v>
      </c>
      <c r="D919" s="178" t="s">
        <v>557</v>
      </c>
      <c r="E919" s="178" t="str">
        <f t="shared" si="25"/>
        <v/>
      </c>
    </row>
    <row r="920" spans="3:5">
      <c r="C920" s="178" t="s">
        <v>557</v>
      </c>
      <c r="D920" s="178" t="s">
        <v>557</v>
      </c>
      <c r="E920" s="178" t="str">
        <f t="shared" si="25"/>
        <v/>
      </c>
    </row>
    <row r="921" spans="3:5">
      <c r="C921" s="178" t="s">
        <v>557</v>
      </c>
      <c r="D921" s="178" t="s">
        <v>557</v>
      </c>
      <c r="E921" s="178" t="str">
        <f t="shared" si="25"/>
        <v/>
      </c>
    </row>
    <row r="922" spans="3:5">
      <c r="C922" s="178" t="s">
        <v>557</v>
      </c>
      <c r="D922" s="178" t="s">
        <v>557</v>
      </c>
      <c r="E922" s="178" t="str">
        <f t="shared" si="25"/>
        <v/>
      </c>
    </row>
    <row r="923" spans="3:5">
      <c r="C923" s="178" t="s">
        <v>557</v>
      </c>
      <c r="D923" s="178" t="s">
        <v>557</v>
      </c>
      <c r="E923" s="178" t="str">
        <f t="shared" si="25"/>
        <v/>
      </c>
    </row>
    <row r="924" spans="3:5">
      <c r="C924" s="178" t="s">
        <v>557</v>
      </c>
      <c r="D924" s="178" t="s">
        <v>557</v>
      </c>
      <c r="E924" s="178" t="str">
        <f t="shared" si="25"/>
        <v/>
      </c>
    </row>
    <row r="925" spans="3:5">
      <c r="C925" s="178" t="s">
        <v>557</v>
      </c>
      <c r="D925" s="178" t="s">
        <v>557</v>
      </c>
      <c r="E925" s="178" t="str">
        <f t="shared" si="25"/>
        <v/>
      </c>
    </row>
    <row r="926" spans="3:5">
      <c r="C926" s="178" t="s">
        <v>557</v>
      </c>
      <c r="D926" s="178" t="s">
        <v>557</v>
      </c>
      <c r="E926" s="178" t="str">
        <f t="shared" si="25"/>
        <v/>
      </c>
    </row>
    <row r="927" spans="3:5">
      <c r="C927" s="178" t="s">
        <v>557</v>
      </c>
      <c r="D927" s="178" t="s">
        <v>557</v>
      </c>
      <c r="E927" s="178" t="str">
        <f t="shared" si="25"/>
        <v/>
      </c>
    </row>
    <row r="928" spans="3:5">
      <c r="C928" s="178" t="s">
        <v>557</v>
      </c>
      <c r="D928" s="178" t="s">
        <v>557</v>
      </c>
      <c r="E928" s="178" t="str">
        <f t="shared" si="25"/>
        <v/>
      </c>
    </row>
    <row r="929" spans="3:5">
      <c r="C929" s="178" t="s">
        <v>557</v>
      </c>
      <c r="D929" s="178" t="s">
        <v>557</v>
      </c>
      <c r="E929" s="178" t="str">
        <f t="shared" si="25"/>
        <v/>
      </c>
    </row>
    <row r="930" spans="3:5">
      <c r="C930" s="178" t="s">
        <v>557</v>
      </c>
      <c r="D930" s="178" t="s">
        <v>557</v>
      </c>
      <c r="E930" s="178" t="str">
        <f t="shared" si="25"/>
        <v/>
      </c>
    </row>
    <row r="931" spans="3:5">
      <c r="C931" s="178" t="s">
        <v>557</v>
      </c>
      <c r="D931" s="178" t="s">
        <v>557</v>
      </c>
      <c r="E931" s="178" t="str">
        <f t="shared" si="25"/>
        <v/>
      </c>
    </row>
    <row r="932" spans="3:5">
      <c r="C932" s="178" t="s">
        <v>557</v>
      </c>
      <c r="D932" s="178" t="s">
        <v>557</v>
      </c>
      <c r="E932" s="178" t="str">
        <f t="shared" si="25"/>
        <v/>
      </c>
    </row>
    <row r="933" spans="3:5">
      <c r="C933" s="178" t="s">
        <v>557</v>
      </c>
      <c r="D933" s="178" t="s">
        <v>557</v>
      </c>
      <c r="E933" s="178" t="str">
        <f t="shared" si="25"/>
        <v/>
      </c>
    </row>
    <row r="934" spans="3:5">
      <c r="C934" s="178" t="s">
        <v>557</v>
      </c>
      <c r="D934" s="178" t="s">
        <v>557</v>
      </c>
      <c r="E934" s="178" t="str">
        <f t="shared" si="25"/>
        <v/>
      </c>
    </row>
    <row r="935" spans="3:5">
      <c r="C935" s="178" t="s">
        <v>557</v>
      </c>
      <c r="D935" s="178" t="s">
        <v>557</v>
      </c>
      <c r="E935" s="178" t="str">
        <f t="shared" si="25"/>
        <v/>
      </c>
    </row>
    <row r="936" spans="3:5">
      <c r="C936" s="178" t="s">
        <v>557</v>
      </c>
      <c r="D936" s="178" t="s">
        <v>557</v>
      </c>
      <c r="E936" s="178" t="str">
        <f t="shared" si="25"/>
        <v/>
      </c>
    </row>
    <row r="937" spans="3:5">
      <c r="C937" s="178" t="s">
        <v>557</v>
      </c>
      <c r="D937" s="178" t="s">
        <v>557</v>
      </c>
      <c r="E937" s="178" t="str">
        <f t="shared" si="25"/>
        <v/>
      </c>
    </row>
    <row r="938" spans="3:5">
      <c r="C938" s="178" t="s">
        <v>557</v>
      </c>
      <c r="D938" s="178" t="s">
        <v>557</v>
      </c>
      <c r="E938" s="178" t="str">
        <f t="shared" si="25"/>
        <v/>
      </c>
    </row>
    <row r="939" spans="3:5">
      <c r="C939" s="178" t="s">
        <v>557</v>
      </c>
      <c r="D939" s="178" t="s">
        <v>557</v>
      </c>
      <c r="E939" s="178" t="str">
        <f t="shared" si="25"/>
        <v/>
      </c>
    </row>
    <row r="940" spans="3:5">
      <c r="C940" s="178" t="s">
        <v>557</v>
      </c>
      <c r="D940" s="178" t="s">
        <v>557</v>
      </c>
      <c r="E940" s="178" t="str">
        <f t="shared" si="25"/>
        <v/>
      </c>
    </row>
    <row r="941" spans="3:5">
      <c r="C941" s="178" t="s">
        <v>557</v>
      </c>
      <c r="D941" s="178" t="s">
        <v>557</v>
      </c>
      <c r="E941" s="178" t="str">
        <f t="shared" si="25"/>
        <v/>
      </c>
    </row>
    <row r="942" spans="3:5">
      <c r="C942" s="178" t="s">
        <v>557</v>
      </c>
      <c r="D942" s="178" t="s">
        <v>557</v>
      </c>
      <c r="E942" s="178" t="str">
        <f t="shared" si="25"/>
        <v/>
      </c>
    </row>
    <row r="943" spans="3:5">
      <c r="C943" s="178" t="s">
        <v>557</v>
      </c>
      <c r="D943" s="178" t="s">
        <v>557</v>
      </c>
      <c r="E943" s="178" t="str">
        <f t="shared" si="25"/>
        <v/>
      </c>
    </row>
    <row r="944" spans="3:5">
      <c r="C944" s="178" t="s">
        <v>557</v>
      </c>
      <c r="D944" s="178" t="s">
        <v>557</v>
      </c>
      <c r="E944" s="178" t="str">
        <f t="shared" si="25"/>
        <v/>
      </c>
    </row>
    <row r="945" spans="3:5">
      <c r="C945" s="178" t="s">
        <v>557</v>
      </c>
      <c r="D945" s="178" t="s">
        <v>557</v>
      </c>
      <c r="E945" s="178" t="str">
        <f t="shared" si="25"/>
        <v/>
      </c>
    </row>
    <row r="946" spans="3:5">
      <c r="C946" s="178" t="s">
        <v>557</v>
      </c>
      <c r="D946" s="178" t="s">
        <v>557</v>
      </c>
      <c r="E946" s="178" t="str">
        <f t="shared" si="25"/>
        <v/>
      </c>
    </row>
    <row r="947" spans="3:5">
      <c r="C947" s="178" t="s">
        <v>557</v>
      </c>
      <c r="D947" s="178" t="s">
        <v>557</v>
      </c>
      <c r="E947" s="178" t="str">
        <f t="shared" si="25"/>
        <v/>
      </c>
    </row>
    <row r="948" spans="3:5">
      <c r="C948" s="178" t="s">
        <v>557</v>
      </c>
      <c r="D948" s="178" t="s">
        <v>557</v>
      </c>
      <c r="E948" s="178" t="str">
        <f t="shared" si="25"/>
        <v/>
      </c>
    </row>
    <row r="949" spans="3:5">
      <c r="C949" s="178" t="s">
        <v>557</v>
      </c>
      <c r="D949" s="178" t="s">
        <v>557</v>
      </c>
      <c r="E949" s="178" t="str">
        <f t="shared" si="25"/>
        <v/>
      </c>
    </row>
    <row r="950" spans="3:5">
      <c r="C950" s="178" t="s">
        <v>557</v>
      </c>
      <c r="D950" s="178" t="s">
        <v>557</v>
      </c>
      <c r="E950" s="178" t="str">
        <f t="shared" si="25"/>
        <v/>
      </c>
    </row>
    <row r="951" spans="3:5">
      <c r="C951" s="178" t="s">
        <v>557</v>
      </c>
      <c r="D951" s="178" t="s">
        <v>557</v>
      </c>
      <c r="E951" s="178" t="str">
        <f t="shared" si="25"/>
        <v/>
      </c>
    </row>
    <row r="952" spans="3:5">
      <c r="C952" s="178" t="s">
        <v>557</v>
      </c>
      <c r="D952" s="178" t="s">
        <v>557</v>
      </c>
      <c r="E952" s="178" t="str">
        <f t="shared" si="25"/>
        <v/>
      </c>
    </row>
    <row r="953" spans="3:5">
      <c r="C953" s="178" t="s">
        <v>557</v>
      </c>
      <c r="D953" s="178" t="s">
        <v>557</v>
      </c>
      <c r="E953" s="178" t="str">
        <f t="shared" si="25"/>
        <v/>
      </c>
    </row>
    <row r="954" spans="3:5">
      <c r="C954" s="178" t="s">
        <v>557</v>
      </c>
      <c r="D954" s="178" t="s">
        <v>557</v>
      </c>
      <c r="E954" s="178" t="str">
        <f t="shared" si="25"/>
        <v/>
      </c>
    </row>
    <row r="955" spans="3:5">
      <c r="C955" s="178" t="s">
        <v>557</v>
      </c>
      <c r="D955" s="178" t="s">
        <v>557</v>
      </c>
      <c r="E955" s="178" t="str">
        <f t="shared" si="25"/>
        <v/>
      </c>
    </row>
    <row r="956" spans="3:5">
      <c r="C956" s="178" t="s">
        <v>557</v>
      </c>
      <c r="D956" s="178" t="s">
        <v>557</v>
      </c>
      <c r="E956" s="178" t="str">
        <f t="shared" si="25"/>
        <v/>
      </c>
    </row>
    <row r="957" spans="3:5">
      <c r="C957" s="178" t="s">
        <v>557</v>
      </c>
      <c r="D957" s="178" t="s">
        <v>557</v>
      </c>
      <c r="E957" s="178" t="str">
        <f t="shared" si="25"/>
        <v/>
      </c>
    </row>
    <row r="958" spans="3:5">
      <c r="C958" s="178" t="s">
        <v>557</v>
      </c>
      <c r="D958" s="178" t="s">
        <v>557</v>
      </c>
      <c r="E958" s="178" t="str">
        <f t="shared" si="25"/>
        <v/>
      </c>
    </row>
    <row r="959" spans="3:5">
      <c r="C959" s="178" t="s">
        <v>557</v>
      </c>
      <c r="D959" s="178" t="s">
        <v>557</v>
      </c>
      <c r="E959" s="178" t="str">
        <f t="shared" si="25"/>
        <v/>
      </c>
    </row>
    <row r="960" spans="3:5">
      <c r="C960" s="178" t="s">
        <v>557</v>
      </c>
      <c r="D960" s="178" t="s">
        <v>557</v>
      </c>
      <c r="E960" s="178" t="str">
        <f t="shared" si="25"/>
        <v/>
      </c>
    </row>
    <row r="961" spans="3:5">
      <c r="C961" s="178" t="s">
        <v>557</v>
      </c>
      <c r="D961" s="178" t="s">
        <v>557</v>
      </c>
      <c r="E961" s="178" t="str">
        <f t="shared" si="25"/>
        <v/>
      </c>
    </row>
    <row r="962" spans="3:5">
      <c r="C962" s="178" t="s">
        <v>557</v>
      </c>
      <c r="D962" s="178" t="s">
        <v>557</v>
      </c>
      <c r="E962" s="178" t="str">
        <f t="shared" si="25"/>
        <v/>
      </c>
    </row>
    <row r="963" spans="3:5">
      <c r="C963" s="178" t="s">
        <v>557</v>
      </c>
      <c r="D963" s="178" t="s">
        <v>557</v>
      </c>
      <c r="E963" s="178" t="str">
        <f t="shared" si="25"/>
        <v/>
      </c>
    </row>
    <row r="964" spans="3:5">
      <c r="C964" s="178" t="s">
        <v>557</v>
      </c>
      <c r="D964" s="178" t="s">
        <v>557</v>
      </c>
      <c r="E964" s="178" t="str">
        <f t="shared" ref="E964:E1027" si="26">IF(C964&lt;D964,C964,D964)</f>
        <v/>
      </c>
    </row>
    <row r="965" spans="3:5">
      <c r="C965" s="178" t="s">
        <v>557</v>
      </c>
      <c r="D965" s="178" t="s">
        <v>557</v>
      </c>
      <c r="E965" s="178" t="str">
        <f t="shared" si="26"/>
        <v/>
      </c>
    </row>
    <row r="966" spans="3:5">
      <c r="C966" s="178" t="s">
        <v>557</v>
      </c>
      <c r="D966" s="178" t="s">
        <v>557</v>
      </c>
      <c r="E966" s="178" t="str">
        <f t="shared" si="26"/>
        <v/>
      </c>
    </row>
    <row r="967" spans="3:5">
      <c r="C967" s="178" t="s">
        <v>557</v>
      </c>
      <c r="D967" s="178" t="s">
        <v>557</v>
      </c>
      <c r="E967" s="178" t="str">
        <f t="shared" si="26"/>
        <v/>
      </c>
    </row>
    <row r="968" spans="3:5">
      <c r="C968" s="178" t="s">
        <v>557</v>
      </c>
      <c r="D968" s="178" t="s">
        <v>557</v>
      </c>
      <c r="E968" s="178" t="str">
        <f t="shared" si="26"/>
        <v/>
      </c>
    </row>
    <row r="969" spans="3:5">
      <c r="C969" s="178" t="s">
        <v>557</v>
      </c>
      <c r="D969" s="178" t="s">
        <v>557</v>
      </c>
      <c r="E969" s="178" t="str">
        <f t="shared" si="26"/>
        <v/>
      </c>
    </row>
    <row r="970" spans="3:5">
      <c r="C970" s="178" t="s">
        <v>557</v>
      </c>
      <c r="D970" s="178" t="s">
        <v>557</v>
      </c>
      <c r="E970" s="178" t="str">
        <f t="shared" si="26"/>
        <v/>
      </c>
    </row>
    <row r="971" spans="3:5">
      <c r="C971" s="178" t="s">
        <v>557</v>
      </c>
      <c r="D971" s="178" t="s">
        <v>557</v>
      </c>
      <c r="E971" s="178" t="str">
        <f t="shared" si="26"/>
        <v/>
      </c>
    </row>
    <row r="972" spans="3:5">
      <c r="C972" s="178" t="s">
        <v>557</v>
      </c>
      <c r="D972" s="178" t="s">
        <v>557</v>
      </c>
      <c r="E972" s="178" t="str">
        <f t="shared" si="26"/>
        <v/>
      </c>
    </row>
    <row r="973" spans="3:5">
      <c r="C973" s="178" t="s">
        <v>557</v>
      </c>
      <c r="D973" s="178" t="s">
        <v>557</v>
      </c>
      <c r="E973" s="178" t="str">
        <f t="shared" si="26"/>
        <v/>
      </c>
    </row>
    <row r="974" spans="3:5">
      <c r="C974" s="178" t="s">
        <v>557</v>
      </c>
      <c r="D974" s="178" t="s">
        <v>557</v>
      </c>
      <c r="E974" s="178" t="str">
        <f t="shared" si="26"/>
        <v/>
      </c>
    </row>
    <row r="975" spans="3:5">
      <c r="C975" s="178" t="s">
        <v>557</v>
      </c>
      <c r="D975" s="178" t="s">
        <v>557</v>
      </c>
      <c r="E975" s="178" t="str">
        <f t="shared" si="26"/>
        <v/>
      </c>
    </row>
    <row r="976" spans="3:5">
      <c r="C976" s="178" t="s">
        <v>557</v>
      </c>
      <c r="D976" s="178" t="s">
        <v>557</v>
      </c>
      <c r="E976" s="178" t="str">
        <f t="shared" si="26"/>
        <v/>
      </c>
    </row>
    <row r="977" spans="3:5">
      <c r="C977" s="178" t="s">
        <v>557</v>
      </c>
      <c r="D977" s="178" t="s">
        <v>557</v>
      </c>
      <c r="E977" s="178" t="str">
        <f t="shared" si="26"/>
        <v/>
      </c>
    </row>
    <row r="978" spans="3:5">
      <c r="C978" s="178" t="s">
        <v>557</v>
      </c>
      <c r="D978" s="178" t="s">
        <v>557</v>
      </c>
      <c r="E978" s="178" t="str">
        <f t="shared" si="26"/>
        <v/>
      </c>
    </row>
    <row r="979" spans="3:5">
      <c r="C979" s="178" t="s">
        <v>557</v>
      </c>
      <c r="D979" s="178" t="s">
        <v>557</v>
      </c>
      <c r="E979" s="178" t="str">
        <f t="shared" si="26"/>
        <v/>
      </c>
    </row>
    <row r="980" spans="3:5">
      <c r="C980" s="178" t="s">
        <v>557</v>
      </c>
      <c r="D980" s="178" t="s">
        <v>557</v>
      </c>
      <c r="E980" s="178" t="str">
        <f t="shared" si="26"/>
        <v/>
      </c>
    </row>
    <row r="981" spans="3:5">
      <c r="C981" s="178" t="s">
        <v>557</v>
      </c>
      <c r="D981" s="178" t="s">
        <v>557</v>
      </c>
      <c r="E981" s="178" t="str">
        <f t="shared" si="26"/>
        <v/>
      </c>
    </row>
    <row r="982" spans="3:5">
      <c r="C982" s="178" t="s">
        <v>557</v>
      </c>
      <c r="D982" s="178" t="s">
        <v>557</v>
      </c>
      <c r="E982" s="178" t="str">
        <f t="shared" si="26"/>
        <v/>
      </c>
    </row>
    <row r="983" spans="3:5">
      <c r="C983" s="178" t="s">
        <v>557</v>
      </c>
      <c r="D983" s="178" t="s">
        <v>557</v>
      </c>
      <c r="E983" s="178" t="str">
        <f t="shared" si="26"/>
        <v/>
      </c>
    </row>
    <row r="984" spans="3:5">
      <c r="C984" s="178" t="s">
        <v>557</v>
      </c>
      <c r="D984" s="178" t="s">
        <v>557</v>
      </c>
      <c r="E984" s="178" t="str">
        <f t="shared" si="26"/>
        <v/>
      </c>
    </row>
    <row r="985" spans="3:5">
      <c r="C985" s="178" t="s">
        <v>557</v>
      </c>
      <c r="D985" s="178" t="s">
        <v>557</v>
      </c>
      <c r="E985" s="178" t="str">
        <f t="shared" si="26"/>
        <v/>
      </c>
    </row>
    <row r="986" spans="3:5">
      <c r="C986" s="178" t="s">
        <v>557</v>
      </c>
      <c r="D986" s="178" t="s">
        <v>557</v>
      </c>
      <c r="E986" s="178" t="str">
        <f t="shared" si="26"/>
        <v/>
      </c>
    </row>
    <row r="987" spans="3:5">
      <c r="C987" s="178" t="s">
        <v>557</v>
      </c>
      <c r="D987" s="178" t="s">
        <v>557</v>
      </c>
      <c r="E987" s="178" t="str">
        <f t="shared" si="26"/>
        <v/>
      </c>
    </row>
    <row r="988" spans="3:5">
      <c r="C988" s="178" t="s">
        <v>557</v>
      </c>
      <c r="D988" s="178" t="s">
        <v>557</v>
      </c>
      <c r="E988" s="178" t="str">
        <f t="shared" si="26"/>
        <v/>
      </c>
    </row>
    <row r="989" spans="3:5">
      <c r="C989" s="178" t="s">
        <v>557</v>
      </c>
      <c r="D989" s="178" t="s">
        <v>557</v>
      </c>
      <c r="E989" s="178" t="str">
        <f t="shared" si="26"/>
        <v/>
      </c>
    </row>
    <row r="990" spans="3:5">
      <c r="C990" s="178" t="s">
        <v>557</v>
      </c>
      <c r="D990" s="178" t="s">
        <v>557</v>
      </c>
      <c r="E990" s="178" t="str">
        <f t="shared" si="26"/>
        <v/>
      </c>
    </row>
    <row r="991" spans="3:5">
      <c r="C991" s="178" t="s">
        <v>557</v>
      </c>
      <c r="D991" s="178" t="s">
        <v>557</v>
      </c>
      <c r="E991" s="178" t="str">
        <f t="shared" si="26"/>
        <v/>
      </c>
    </row>
    <row r="992" spans="3:5">
      <c r="C992" s="178" t="s">
        <v>557</v>
      </c>
      <c r="D992" s="178" t="s">
        <v>557</v>
      </c>
      <c r="E992" s="178" t="str">
        <f t="shared" si="26"/>
        <v/>
      </c>
    </row>
    <row r="993" spans="3:5">
      <c r="C993" s="178" t="s">
        <v>557</v>
      </c>
      <c r="D993" s="178" t="s">
        <v>557</v>
      </c>
      <c r="E993" s="178" t="str">
        <f t="shared" si="26"/>
        <v/>
      </c>
    </row>
    <row r="994" spans="3:5">
      <c r="C994" s="178" t="s">
        <v>557</v>
      </c>
      <c r="D994" s="178" t="s">
        <v>557</v>
      </c>
      <c r="E994" s="178" t="str">
        <f t="shared" si="26"/>
        <v/>
      </c>
    </row>
    <row r="995" spans="3:5">
      <c r="C995" s="178" t="s">
        <v>557</v>
      </c>
      <c r="D995" s="178" t="s">
        <v>557</v>
      </c>
      <c r="E995" s="178" t="str">
        <f t="shared" si="26"/>
        <v/>
      </c>
    </row>
    <row r="996" spans="3:5">
      <c r="C996" s="178" t="s">
        <v>557</v>
      </c>
      <c r="D996" s="178" t="s">
        <v>557</v>
      </c>
      <c r="E996" s="178" t="str">
        <f t="shared" si="26"/>
        <v/>
      </c>
    </row>
    <row r="997" spans="3:5">
      <c r="C997" s="178" t="s">
        <v>557</v>
      </c>
      <c r="D997" s="178" t="s">
        <v>557</v>
      </c>
      <c r="E997" s="178" t="str">
        <f t="shared" si="26"/>
        <v/>
      </c>
    </row>
    <row r="998" spans="3:5">
      <c r="C998" s="178" t="s">
        <v>557</v>
      </c>
      <c r="D998" s="178" t="s">
        <v>557</v>
      </c>
      <c r="E998" s="178" t="str">
        <f t="shared" si="26"/>
        <v/>
      </c>
    </row>
    <row r="999" spans="3:5">
      <c r="C999" s="178" t="s">
        <v>557</v>
      </c>
      <c r="D999" s="178" t="s">
        <v>557</v>
      </c>
      <c r="E999" s="178" t="str">
        <f t="shared" si="26"/>
        <v/>
      </c>
    </row>
    <row r="1000" spans="3:5">
      <c r="C1000" s="178" t="s">
        <v>557</v>
      </c>
      <c r="D1000" s="178" t="s">
        <v>557</v>
      </c>
      <c r="E1000" s="178" t="str">
        <f t="shared" si="26"/>
        <v/>
      </c>
    </row>
    <row r="1001" spans="3:5">
      <c r="C1001" s="178" t="s">
        <v>557</v>
      </c>
      <c r="D1001" s="178" t="s">
        <v>557</v>
      </c>
      <c r="E1001" s="178" t="str">
        <f t="shared" si="26"/>
        <v/>
      </c>
    </row>
    <row r="1002" spans="3:5">
      <c r="C1002" s="178" t="s">
        <v>557</v>
      </c>
      <c r="D1002" s="178" t="s">
        <v>557</v>
      </c>
      <c r="E1002" s="178" t="str">
        <f t="shared" si="26"/>
        <v/>
      </c>
    </row>
    <row r="1003" spans="3:5">
      <c r="C1003" s="178" t="s">
        <v>557</v>
      </c>
      <c r="D1003" s="178" t="s">
        <v>557</v>
      </c>
      <c r="E1003" s="178" t="str">
        <f t="shared" si="26"/>
        <v/>
      </c>
    </row>
    <row r="1004" spans="3:5">
      <c r="C1004" s="178" t="s">
        <v>557</v>
      </c>
      <c r="D1004" s="178" t="s">
        <v>557</v>
      </c>
      <c r="E1004" s="178" t="str">
        <f t="shared" si="26"/>
        <v/>
      </c>
    </row>
    <row r="1005" spans="3:5">
      <c r="C1005" s="178" t="s">
        <v>557</v>
      </c>
      <c r="D1005" s="178" t="s">
        <v>557</v>
      </c>
      <c r="E1005" s="178" t="str">
        <f t="shared" si="26"/>
        <v/>
      </c>
    </row>
    <row r="1006" spans="3:5">
      <c r="C1006" s="178" t="s">
        <v>557</v>
      </c>
      <c r="D1006" s="178" t="s">
        <v>557</v>
      </c>
      <c r="E1006" s="178" t="str">
        <f t="shared" si="26"/>
        <v/>
      </c>
    </row>
    <row r="1007" spans="3:5">
      <c r="C1007" s="178" t="s">
        <v>557</v>
      </c>
      <c r="D1007" s="178" t="s">
        <v>557</v>
      </c>
      <c r="E1007" s="178" t="str">
        <f t="shared" si="26"/>
        <v/>
      </c>
    </row>
    <row r="1008" spans="3:5">
      <c r="C1008" s="178" t="s">
        <v>557</v>
      </c>
      <c r="D1008" s="178" t="s">
        <v>557</v>
      </c>
      <c r="E1008" s="178" t="str">
        <f t="shared" si="26"/>
        <v/>
      </c>
    </row>
    <row r="1009" spans="3:5">
      <c r="C1009" s="178" t="s">
        <v>557</v>
      </c>
      <c r="D1009" s="178" t="s">
        <v>557</v>
      </c>
      <c r="E1009" s="178" t="str">
        <f t="shared" si="26"/>
        <v/>
      </c>
    </row>
    <row r="1010" spans="3:5">
      <c r="C1010" s="178" t="s">
        <v>557</v>
      </c>
      <c r="D1010" s="178" t="s">
        <v>557</v>
      </c>
      <c r="E1010" s="178" t="str">
        <f t="shared" si="26"/>
        <v/>
      </c>
    </row>
    <row r="1011" spans="3:5">
      <c r="C1011" s="178" t="s">
        <v>557</v>
      </c>
      <c r="D1011" s="178" t="s">
        <v>557</v>
      </c>
      <c r="E1011" s="178" t="str">
        <f t="shared" si="26"/>
        <v/>
      </c>
    </row>
    <row r="1012" spans="3:5">
      <c r="C1012" s="178" t="s">
        <v>557</v>
      </c>
      <c r="D1012" s="178" t="s">
        <v>557</v>
      </c>
      <c r="E1012" s="178" t="str">
        <f t="shared" si="26"/>
        <v/>
      </c>
    </row>
    <row r="1013" spans="3:5">
      <c r="C1013" s="178" t="s">
        <v>557</v>
      </c>
      <c r="D1013" s="178" t="s">
        <v>557</v>
      </c>
      <c r="E1013" s="178" t="str">
        <f t="shared" si="26"/>
        <v/>
      </c>
    </row>
    <row r="1014" spans="3:5">
      <c r="C1014" s="178" t="s">
        <v>557</v>
      </c>
      <c r="D1014" s="178" t="s">
        <v>557</v>
      </c>
      <c r="E1014" s="178" t="str">
        <f t="shared" si="26"/>
        <v/>
      </c>
    </row>
    <row r="1015" spans="3:5">
      <c r="C1015" s="178" t="s">
        <v>557</v>
      </c>
      <c r="D1015" s="178" t="s">
        <v>557</v>
      </c>
      <c r="E1015" s="178" t="str">
        <f t="shared" si="26"/>
        <v/>
      </c>
    </row>
    <row r="1016" spans="3:5">
      <c r="C1016" s="178" t="s">
        <v>557</v>
      </c>
      <c r="D1016" s="178" t="s">
        <v>557</v>
      </c>
      <c r="E1016" s="178" t="str">
        <f t="shared" si="26"/>
        <v/>
      </c>
    </row>
    <row r="1017" spans="3:5">
      <c r="C1017" s="178" t="s">
        <v>557</v>
      </c>
      <c r="D1017" s="178" t="s">
        <v>557</v>
      </c>
      <c r="E1017" s="178" t="str">
        <f t="shared" si="26"/>
        <v/>
      </c>
    </row>
    <row r="1018" spans="3:5">
      <c r="C1018" s="178" t="s">
        <v>557</v>
      </c>
      <c r="D1018" s="178" t="s">
        <v>557</v>
      </c>
      <c r="E1018" s="178" t="str">
        <f t="shared" si="26"/>
        <v/>
      </c>
    </row>
    <row r="1019" spans="3:5">
      <c r="C1019" s="178" t="s">
        <v>557</v>
      </c>
      <c r="D1019" s="178" t="s">
        <v>557</v>
      </c>
      <c r="E1019" s="178" t="str">
        <f t="shared" si="26"/>
        <v/>
      </c>
    </row>
    <row r="1020" spans="3:5">
      <c r="C1020" s="178" t="s">
        <v>557</v>
      </c>
      <c r="D1020" s="178" t="s">
        <v>557</v>
      </c>
      <c r="E1020" s="178" t="str">
        <f t="shared" si="26"/>
        <v/>
      </c>
    </row>
    <row r="1021" spans="3:5">
      <c r="C1021" s="178" t="s">
        <v>557</v>
      </c>
      <c r="D1021" s="178" t="s">
        <v>557</v>
      </c>
      <c r="E1021" s="178" t="str">
        <f t="shared" si="26"/>
        <v/>
      </c>
    </row>
    <row r="1022" spans="3:5">
      <c r="C1022" s="178" t="s">
        <v>557</v>
      </c>
      <c r="D1022" s="178" t="s">
        <v>557</v>
      </c>
      <c r="E1022" s="178" t="str">
        <f t="shared" si="26"/>
        <v/>
      </c>
    </row>
    <row r="1023" spans="3:5">
      <c r="C1023" s="178" t="s">
        <v>557</v>
      </c>
      <c r="D1023" s="178" t="s">
        <v>557</v>
      </c>
      <c r="E1023" s="178" t="str">
        <f t="shared" si="26"/>
        <v/>
      </c>
    </row>
    <row r="1024" spans="3:5">
      <c r="C1024" s="178" t="s">
        <v>557</v>
      </c>
      <c r="D1024" s="178" t="s">
        <v>557</v>
      </c>
      <c r="E1024" s="178" t="str">
        <f t="shared" si="26"/>
        <v/>
      </c>
    </row>
    <row r="1025" spans="3:5">
      <c r="C1025" s="178" t="s">
        <v>557</v>
      </c>
      <c r="D1025" s="178" t="s">
        <v>557</v>
      </c>
      <c r="E1025" s="178" t="str">
        <f t="shared" si="26"/>
        <v/>
      </c>
    </row>
    <row r="1026" spans="3:5">
      <c r="C1026" s="178" t="s">
        <v>557</v>
      </c>
      <c r="D1026" s="178" t="s">
        <v>557</v>
      </c>
      <c r="E1026" s="178" t="str">
        <f t="shared" si="26"/>
        <v/>
      </c>
    </row>
    <row r="1027" spans="3:5">
      <c r="C1027" s="178" t="s">
        <v>557</v>
      </c>
      <c r="D1027" s="178" t="s">
        <v>557</v>
      </c>
      <c r="E1027" s="178" t="str">
        <f t="shared" si="26"/>
        <v/>
      </c>
    </row>
    <row r="1028" spans="3:5">
      <c r="C1028" s="178" t="s">
        <v>557</v>
      </c>
      <c r="D1028" s="178" t="s">
        <v>557</v>
      </c>
      <c r="E1028" s="178" t="str">
        <f t="shared" ref="E1028:E1091" si="27">IF(C1028&lt;D1028,C1028,D1028)</f>
        <v/>
      </c>
    </row>
    <row r="1029" spans="3:5">
      <c r="C1029" s="178" t="s">
        <v>557</v>
      </c>
      <c r="D1029" s="178" t="s">
        <v>557</v>
      </c>
      <c r="E1029" s="178" t="str">
        <f t="shared" si="27"/>
        <v/>
      </c>
    </row>
    <row r="1030" spans="3:5">
      <c r="C1030" s="178" t="s">
        <v>557</v>
      </c>
      <c r="D1030" s="178" t="s">
        <v>557</v>
      </c>
      <c r="E1030" s="178" t="str">
        <f t="shared" si="27"/>
        <v/>
      </c>
    </row>
    <row r="1031" spans="3:5">
      <c r="C1031" s="178" t="s">
        <v>557</v>
      </c>
      <c r="D1031" s="178" t="s">
        <v>557</v>
      </c>
      <c r="E1031" s="178" t="str">
        <f t="shared" si="27"/>
        <v/>
      </c>
    </row>
    <row r="1032" spans="3:5">
      <c r="C1032" s="178" t="s">
        <v>557</v>
      </c>
      <c r="D1032" s="178" t="s">
        <v>557</v>
      </c>
      <c r="E1032" s="178" t="str">
        <f t="shared" si="27"/>
        <v/>
      </c>
    </row>
    <row r="1033" spans="3:5">
      <c r="C1033" s="178" t="s">
        <v>557</v>
      </c>
      <c r="D1033" s="178" t="s">
        <v>557</v>
      </c>
      <c r="E1033" s="178" t="str">
        <f t="shared" si="27"/>
        <v/>
      </c>
    </row>
    <row r="1034" spans="3:5">
      <c r="C1034" s="178" t="s">
        <v>557</v>
      </c>
      <c r="D1034" s="178" t="s">
        <v>557</v>
      </c>
      <c r="E1034" s="178" t="str">
        <f t="shared" si="27"/>
        <v/>
      </c>
    </row>
    <row r="1035" spans="3:5">
      <c r="C1035" s="178" t="s">
        <v>557</v>
      </c>
      <c r="D1035" s="178" t="s">
        <v>557</v>
      </c>
      <c r="E1035" s="178" t="str">
        <f t="shared" si="27"/>
        <v/>
      </c>
    </row>
    <row r="1036" spans="3:5">
      <c r="C1036" s="178" t="s">
        <v>557</v>
      </c>
      <c r="D1036" s="178" t="s">
        <v>557</v>
      </c>
      <c r="E1036" s="178" t="str">
        <f t="shared" si="27"/>
        <v/>
      </c>
    </row>
    <row r="1037" spans="3:5">
      <c r="C1037" s="178" t="s">
        <v>557</v>
      </c>
      <c r="D1037" s="178" t="s">
        <v>557</v>
      </c>
      <c r="E1037" s="178" t="str">
        <f t="shared" si="27"/>
        <v/>
      </c>
    </row>
    <row r="1038" spans="3:5">
      <c r="C1038" s="178" t="s">
        <v>557</v>
      </c>
      <c r="D1038" s="178" t="s">
        <v>557</v>
      </c>
      <c r="E1038" s="178" t="str">
        <f t="shared" si="27"/>
        <v/>
      </c>
    </row>
    <row r="1039" spans="3:5">
      <c r="C1039" s="178" t="s">
        <v>557</v>
      </c>
      <c r="D1039" s="178" t="s">
        <v>557</v>
      </c>
      <c r="E1039" s="178" t="str">
        <f t="shared" si="27"/>
        <v/>
      </c>
    </row>
    <row r="1040" spans="3:5">
      <c r="C1040" s="178" t="s">
        <v>557</v>
      </c>
      <c r="D1040" s="178" t="s">
        <v>557</v>
      </c>
      <c r="E1040" s="178" t="str">
        <f t="shared" si="27"/>
        <v/>
      </c>
    </row>
    <row r="1041" spans="3:5">
      <c r="C1041" s="178" t="s">
        <v>557</v>
      </c>
      <c r="D1041" s="178" t="s">
        <v>557</v>
      </c>
      <c r="E1041" s="178" t="str">
        <f t="shared" si="27"/>
        <v/>
      </c>
    </row>
    <row r="1042" spans="3:5">
      <c r="C1042" s="178" t="s">
        <v>557</v>
      </c>
      <c r="D1042" s="178" t="s">
        <v>557</v>
      </c>
      <c r="E1042" s="178" t="str">
        <f t="shared" si="27"/>
        <v/>
      </c>
    </row>
    <row r="1043" spans="3:5">
      <c r="C1043" s="178" t="s">
        <v>557</v>
      </c>
      <c r="D1043" s="178" t="s">
        <v>557</v>
      </c>
      <c r="E1043" s="178" t="str">
        <f t="shared" si="27"/>
        <v/>
      </c>
    </row>
    <row r="1044" spans="3:5">
      <c r="C1044" s="178" t="s">
        <v>557</v>
      </c>
      <c r="D1044" s="178" t="s">
        <v>557</v>
      </c>
      <c r="E1044" s="178" t="str">
        <f t="shared" si="27"/>
        <v/>
      </c>
    </row>
    <row r="1045" spans="3:5">
      <c r="C1045" s="178" t="s">
        <v>557</v>
      </c>
      <c r="D1045" s="178" t="s">
        <v>557</v>
      </c>
      <c r="E1045" s="178" t="str">
        <f t="shared" si="27"/>
        <v/>
      </c>
    </row>
    <row r="1046" spans="3:5">
      <c r="C1046" s="178" t="s">
        <v>557</v>
      </c>
      <c r="D1046" s="178" t="s">
        <v>557</v>
      </c>
      <c r="E1046" s="178" t="str">
        <f t="shared" si="27"/>
        <v/>
      </c>
    </row>
    <row r="1047" spans="3:5">
      <c r="C1047" s="178" t="s">
        <v>557</v>
      </c>
      <c r="D1047" s="178" t="s">
        <v>557</v>
      </c>
      <c r="E1047" s="178" t="str">
        <f t="shared" si="27"/>
        <v/>
      </c>
    </row>
    <row r="1048" spans="3:5">
      <c r="C1048" s="178" t="s">
        <v>557</v>
      </c>
      <c r="D1048" s="178" t="s">
        <v>557</v>
      </c>
      <c r="E1048" s="178" t="str">
        <f t="shared" si="27"/>
        <v/>
      </c>
    </row>
    <row r="1049" spans="3:5">
      <c r="C1049" s="178" t="s">
        <v>557</v>
      </c>
      <c r="D1049" s="178" t="s">
        <v>557</v>
      </c>
      <c r="E1049" s="178" t="str">
        <f t="shared" si="27"/>
        <v/>
      </c>
    </row>
    <row r="1050" spans="3:5">
      <c r="C1050" s="178" t="s">
        <v>557</v>
      </c>
      <c r="D1050" s="178" t="s">
        <v>557</v>
      </c>
      <c r="E1050" s="178" t="str">
        <f t="shared" si="27"/>
        <v/>
      </c>
    </row>
    <row r="1051" spans="3:5">
      <c r="C1051" s="178" t="s">
        <v>557</v>
      </c>
      <c r="D1051" s="178" t="s">
        <v>557</v>
      </c>
      <c r="E1051" s="178" t="str">
        <f t="shared" si="27"/>
        <v/>
      </c>
    </row>
    <row r="1052" spans="3:5">
      <c r="C1052" s="178" t="s">
        <v>557</v>
      </c>
      <c r="D1052" s="178" t="s">
        <v>557</v>
      </c>
      <c r="E1052" s="178" t="str">
        <f t="shared" si="27"/>
        <v/>
      </c>
    </row>
    <row r="1053" spans="3:5">
      <c r="C1053" s="178" t="s">
        <v>557</v>
      </c>
      <c r="D1053" s="178" t="s">
        <v>557</v>
      </c>
      <c r="E1053" s="178" t="str">
        <f t="shared" si="27"/>
        <v/>
      </c>
    </row>
    <row r="1054" spans="3:5">
      <c r="C1054" s="178" t="s">
        <v>557</v>
      </c>
      <c r="D1054" s="178" t="s">
        <v>557</v>
      </c>
      <c r="E1054" s="178" t="str">
        <f t="shared" si="27"/>
        <v/>
      </c>
    </row>
    <row r="1055" spans="3:5">
      <c r="C1055" s="178" t="s">
        <v>557</v>
      </c>
      <c r="D1055" s="178" t="s">
        <v>557</v>
      </c>
      <c r="E1055" s="178" t="str">
        <f t="shared" si="27"/>
        <v/>
      </c>
    </row>
    <row r="1056" spans="3:5">
      <c r="C1056" s="178" t="s">
        <v>557</v>
      </c>
      <c r="D1056" s="178" t="s">
        <v>557</v>
      </c>
      <c r="E1056" s="178" t="str">
        <f t="shared" si="27"/>
        <v/>
      </c>
    </row>
    <row r="1057" spans="3:5">
      <c r="C1057" s="178" t="s">
        <v>557</v>
      </c>
      <c r="D1057" s="178" t="s">
        <v>557</v>
      </c>
      <c r="E1057" s="178" t="str">
        <f t="shared" si="27"/>
        <v/>
      </c>
    </row>
    <row r="1058" spans="3:5">
      <c r="C1058" s="178" t="s">
        <v>557</v>
      </c>
      <c r="D1058" s="178" t="s">
        <v>557</v>
      </c>
      <c r="E1058" s="178" t="str">
        <f t="shared" si="27"/>
        <v/>
      </c>
    </row>
    <row r="1059" spans="3:5">
      <c r="C1059" s="178" t="s">
        <v>557</v>
      </c>
      <c r="D1059" s="178" t="s">
        <v>557</v>
      </c>
      <c r="E1059" s="178" t="str">
        <f t="shared" si="27"/>
        <v/>
      </c>
    </row>
    <row r="1060" spans="3:5">
      <c r="C1060" s="178" t="s">
        <v>557</v>
      </c>
      <c r="D1060" s="178" t="s">
        <v>557</v>
      </c>
      <c r="E1060" s="178" t="str">
        <f t="shared" si="27"/>
        <v/>
      </c>
    </row>
    <row r="1061" spans="3:5">
      <c r="C1061" s="178" t="s">
        <v>557</v>
      </c>
      <c r="D1061" s="178" t="s">
        <v>557</v>
      </c>
      <c r="E1061" s="178" t="str">
        <f t="shared" si="27"/>
        <v/>
      </c>
    </row>
    <row r="1062" spans="3:5">
      <c r="C1062" s="178" t="s">
        <v>557</v>
      </c>
      <c r="D1062" s="178" t="s">
        <v>557</v>
      </c>
      <c r="E1062" s="178" t="str">
        <f t="shared" si="27"/>
        <v/>
      </c>
    </row>
    <row r="1063" spans="3:5">
      <c r="C1063" s="178" t="s">
        <v>557</v>
      </c>
      <c r="D1063" s="178" t="s">
        <v>557</v>
      </c>
      <c r="E1063" s="178" t="str">
        <f t="shared" si="27"/>
        <v/>
      </c>
    </row>
    <row r="1064" spans="3:5">
      <c r="C1064" s="178" t="s">
        <v>557</v>
      </c>
      <c r="D1064" s="178" t="s">
        <v>557</v>
      </c>
      <c r="E1064" s="178" t="str">
        <f t="shared" si="27"/>
        <v/>
      </c>
    </row>
    <row r="1065" spans="3:5">
      <c r="C1065" s="178" t="s">
        <v>557</v>
      </c>
      <c r="D1065" s="178" t="s">
        <v>557</v>
      </c>
      <c r="E1065" s="178" t="str">
        <f t="shared" si="27"/>
        <v/>
      </c>
    </row>
    <row r="1066" spans="3:5">
      <c r="C1066" s="178" t="s">
        <v>557</v>
      </c>
      <c r="D1066" s="178" t="s">
        <v>557</v>
      </c>
      <c r="E1066" s="178" t="str">
        <f t="shared" si="27"/>
        <v/>
      </c>
    </row>
    <row r="1067" spans="3:5">
      <c r="C1067" s="178" t="s">
        <v>557</v>
      </c>
      <c r="D1067" s="178" t="s">
        <v>557</v>
      </c>
      <c r="E1067" s="178" t="str">
        <f t="shared" si="27"/>
        <v/>
      </c>
    </row>
    <row r="1068" spans="3:5">
      <c r="C1068" s="178" t="s">
        <v>557</v>
      </c>
      <c r="D1068" s="178" t="s">
        <v>557</v>
      </c>
      <c r="E1068" s="178" t="str">
        <f t="shared" si="27"/>
        <v/>
      </c>
    </row>
    <row r="1069" spans="3:5">
      <c r="C1069" s="178" t="s">
        <v>557</v>
      </c>
      <c r="D1069" s="178" t="s">
        <v>557</v>
      </c>
      <c r="E1069" s="178" t="str">
        <f t="shared" si="27"/>
        <v/>
      </c>
    </row>
    <row r="1070" spans="3:5">
      <c r="C1070" s="178" t="s">
        <v>557</v>
      </c>
      <c r="D1070" s="178" t="s">
        <v>557</v>
      </c>
      <c r="E1070" s="178" t="str">
        <f t="shared" si="27"/>
        <v/>
      </c>
    </row>
    <row r="1071" spans="3:5">
      <c r="C1071" s="178" t="s">
        <v>557</v>
      </c>
      <c r="D1071" s="178" t="s">
        <v>557</v>
      </c>
      <c r="E1071" s="178" t="str">
        <f t="shared" si="27"/>
        <v/>
      </c>
    </row>
    <row r="1072" spans="3:5">
      <c r="C1072" s="178" t="s">
        <v>557</v>
      </c>
      <c r="D1072" s="178" t="s">
        <v>557</v>
      </c>
      <c r="E1072" s="178" t="str">
        <f t="shared" si="27"/>
        <v/>
      </c>
    </row>
    <row r="1073" spans="3:5">
      <c r="C1073" s="178" t="s">
        <v>557</v>
      </c>
      <c r="D1073" s="178" t="s">
        <v>557</v>
      </c>
      <c r="E1073" s="178" t="str">
        <f t="shared" si="27"/>
        <v/>
      </c>
    </row>
    <row r="1074" spans="3:5">
      <c r="C1074" s="178" t="s">
        <v>557</v>
      </c>
      <c r="D1074" s="178" t="s">
        <v>557</v>
      </c>
      <c r="E1074" s="178" t="str">
        <f t="shared" si="27"/>
        <v/>
      </c>
    </row>
    <row r="1075" spans="3:5">
      <c r="C1075" s="178" t="s">
        <v>557</v>
      </c>
      <c r="D1075" s="178" t="s">
        <v>557</v>
      </c>
      <c r="E1075" s="178" t="str">
        <f t="shared" si="27"/>
        <v/>
      </c>
    </row>
    <row r="1076" spans="3:5">
      <c r="C1076" s="178" t="s">
        <v>557</v>
      </c>
      <c r="D1076" s="178" t="s">
        <v>557</v>
      </c>
      <c r="E1076" s="178" t="str">
        <f t="shared" si="27"/>
        <v/>
      </c>
    </row>
    <row r="1077" spans="3:5">
      <c r="C1077" s="178" t="s">
        <v>557</v>
      </c>
      <c r="D1077" s="178" t="s">
        <v>557</v>
      </c>
      <c r="E1077" s="178" t="str">
        <f t="shared" si="27"/>
        <v/>
      </c>
    </row>
    <row r="1078" spans="3:5">
      <c r="C1078" s="178" t="s">
        <v>557</v>
      </c>
      <c r="D1078" s="178" t="s">
        <v>557</v>
      </c>
      <c r="E1078" s="178" t="str">
        <f t="shared" si="27"/>
        <v/>
      </c>
    </row>
    <row r="1079" spans="3:5">
      <c r="C1079" s="178" t="s">
        <v>557</v>
      </c>
      <c r="D1079" s="178" t="s">
        <v>557</v>
      </c>
      <c r="E1079" s="178" t="str">
        <f t="shared" si="27"/>
        <v/>
      </c>
    </row>
    <row r="1080" spans="3:5">
      <c r="C1080" s="178" t="s">
        <v>557</v>
      </c>
      <c r="D1080" s="178" t="s">
        <v>557</v>
      </c>
      <c r="E1080" s="178" t="str">
        <f t="shared" si="27"/>
        <v/>
      </c>
    </row>
    <row r="1081" spans="3:5">
      <c r="C1081" s="178" t="s">
        <v>557</v>
      </c>
      <c r="D1081" s="178" t="s">
        <v>557</v>
      </c>
      <c r="E1081" s="178" t="str">
        <f t="shared" si="27"/>
        <v/>
      </c>
    </row>
    <row r="1082" spans="3:5">
      <c r="C1082" s="178" t="s">
        <v>557</v>
      </c>
      <c r="D1082" s="178" t="s">
        <v>557</v>
      </c>
      <c r="E1082" s="178" t="str">
        <f t="shared" si="27"/>
        <v/>
      </c>
    </row>
    <row r="1083" spans="3:5">
      <c r="C1083" s="178" t="s">
        <v>557</v>
      </c>
      <c r="D1083" s="178" t="s">
        <v>557</v>
      </c>
      <c r="E1083" s="178" t="str">
        <f t="shared" si="27"/>
        <v/>
      </c>
    </row>
    <row r="1084" spans="3:5">
      <c r="C1084" s="178" t="s">
        <v>557</v>
      </c>
      <c r="D1084" s="178" t="s">
        <v>557</v>
      </c>
      <c r="E1084" s="178" t="str">
        <f t="shared" si="27"/>
        <v/>
      </c>
    </row>
    <row r="1085" spans="3:5">
      <c r="C1085" s="178" t="s">
        <v>557</v>
      </c>
      <c r="D1085" s="178" t="s">
        <v>557</v>
      </c>
      <c r="E1085" s="178" t="str">
        <f t="shared" si="27"/>
        <v/>
      </c>
    </row>
    <row r="1086" spans="3:5">
      <c r="C1086" s="178" t="s">
        <v>557</v>
      </c>
      <c r="D1086" s="178" t="s">
        <v>557</v>
      </c>
      <c r="E1086" s="178" t="str">
        <f t="shared" si="27"/>
        <v/>
      </c>
    </row>
    <row r="1087" spans="3:5">
      <c r="C1087" s="178" t="s">
        <v>557</v>
      </c>
      <c r="D1087" s="178" t="s">
        <v>557</v>
      </c>
      <c r="E1087" s="178" t="str">
        <f t="shared" si="27"/>
        <v/>
      </c>
    </row>
    <row r="1088" spans="3:5">
      <c r="C1088" s="178" t="s">
        <v>557</v>
      </c>
      <c r="D1088" s="178" t="s">
        <v>557</v>
      </c>
      <c r="E1088" s="178" t="str">
        <f t="shared" si="27"/>
        <v/>
      </c>
    </row>
    <row r="1089" spans="3:5">
      <c r="C1089" s="178" t="s">
        <v>557</v>
      </c>
      <c r="D1089" s="178" t="s">
        <v>557</v>
      </c>
      <c r="E1089" s="178" t="str">
        <f t="shared" si="27"/>
        <v/>
      </c>
    </row>
    <row r="1090" spans="3:5">
      <c r="C1090" s="178" t="s">
        <v>557</v>
      </c>
      <c r="D1090" s="178" t="s">
        <v>557</v>
      </c>
      <c r="E1090" s="178" t="str">
        <f t="shared" si="27"/>
        <v/>
      </c>
    </row>
    <row r="1091" spans="3:5">
      <c r="C1091" s="178" t="s">
        <v>557</v>
      </c>
      <c r="D1091" s="178" t="s">
        <v>557</v>
      </c>
      <c r="E1091" s="178" t="str">
        <f t="shared" si="27"/>
        <v/>
      </c>
    </row>
    <row r="1092" spans="3:5">
      <c r="C1092" s="178" t="s">
        <v>557</v>
      </c>
      <c r="D1092" s="178" t="s">
        <v>557</v>
      </c>
      <c r="E1092" s="178" t="str">
        <f t="shared" ref="E1092:E1155" si="28">IF(C1092&lt;D1092,C1092,D1092)</f>
        <v/>
      </c>
    </row>
    <row r="1093" spans="3:5">
      <c r="C1093" s="178" t="s">
        <v>557</v>
      </c>
      <c r="D1093" s="178" t="s">
        <v>557</v>
      </c>
      <c r="E1093" s="178" t="str">
        <f t="shared" si="28"/>
        <v/>
      </c>
    </row>
    <row r="1094" spans="3:5">
      <c r="C1094" s="178" t="s">
        <v>557</v>
      </c>
      <c r="D1094" s="178" t="s">
        <v>557</v>
      </c>
      <c r="E1094" s="178" t="str">
        <f t="shared" si="28"/>
        <v/>
      </c>
    </row>
    <row r="1095" spans="3:5">
      <c r="C1095" s="178" t="s">
        <v>557</v>
      </c>
      <c r="D1095" s="178" t="s">
        <v>557</v>
      </c>
      <c r="E1095" s="178" t="str">
        <f t="shared" si="28"/>
        <v/>
      </c>
    </row>
    <row r="1096" spans="3:5">
      <c r="C1096" s="178" t="s">
        <v>557</v>
      </c>
      <c r="D1096" s="178" t="s">
        <v>557</v>
      </c>
      <c r="E1096" s="178" t="str">
        <f t="shared" si="28"/>
        <v/>
      </c>
    </row>
    <row r="1097" spans="3:5">
      <c r="C1097" s="178" t="s">
        <v>557</v>
      </c>
      <c r="D1097" s="178" t="s">
        <v>557</v>
      </c>
      <c r="E1097" s="178" t="str">
        <f t="shared" si="28"/>
        <v/>
      </c>
    </row>
    <row r="1098" spans="3:5">
      <c r="C1098" s="178" t="s">
        <v>557</v>
      </c>
      <c r="D1098" s="178" t="s">
        <v>557</v>
      </c>
      <c r="E1098" s="178" t="str">
        <f t="shared" si="28"/>
        <v/>
      </c>
    </row>
    <row r="1099" spans="3:5">
      <c r="C1099" s="178" t="s">
        <v>557</v>
      </c>
      <c r="D1099" s="178" t="s">
        <v>557</v>
      </c>
      <c r="E1099" s="178" t="str">
        <f t="shared" si="28"/>
        <v/>
      </c>
    </row>
    <row r="1100" spans="3:5">
      <c r="C1100" s="178" t="s">
        <v>557</v>
      </c>
      <c r="D1100" s="178" t="s">
        <v>557</v>
      </c>
      <c r="E1100" s="178" t="str">
        <f t="shared" si="28"/>
        <v/>
      </c>
    </row>
    <row r="1101" spans="3:5">
      <c r="C1101" s="178" t="s">
        <v>557</v>
      </c>
      <c r="D1101" s="178" t="s">
        <v>557</v>
      </c>
      <c r="E1101" s="178" t="str">
        <f t="shared" si="28"/>
        <v/>
      </c>
    </row>
    <row r="1102" spans="3:5">
      <c r="C1102" s="178" t="s">
        <v>557</v>
      </c>
      <c r="D1102" s="178" t="s">
        <v>557</v>
      </c>
      <c r="E1102" s="178" t="str">
        <f t="shared" si="28"/>
        <v/>
      </c>
    </row>
    <row r="1103" spans="3:5">
      <c r="C1103" s="178" t="s">
        <v>557</v>
      </c>
      <c r="D1103" s="178" t="s">
        <v>557</v>
      </c>
      <c r="E1103" s="178" t="str">
        <f t="shared" si="28"/>
        <v/>
      </c>
    </row>
    <row r="1104" spans="3:5">
      <c r="C1104" s="178" t="s">
        <v>557</v>
      </c>
      <c r="D1104" s="178" t="s">
        <v>557</v>
      </c>
      <c r="E1104" s="178" t="str">
        <f t="shared" si="28"/>
        <v/>
      </c>
    </row>
    <row r="1105" spans="3:5">
      <c r="C1105" s="178" t="s">
        <v>557</v>
      </c>
      <c r="D1105" s="178" t="s">
        <v>557</v>
      </c>
      <c r="E1105" s="178" t="str">
        <f t="shared" si="28"/>
        <v/>
      </c>
    </row>
    <row r="1106" spans="3:5">
      <c r="C1106" s="178" t="s">
        <v>557</v>
      </c>
      <c r="D1106" s="178" t="s">
        <v>557</v>
      </c>
      <c r="E1106" s="178" t="str">
        <f t="shared" si="28"/>
        <v/>
      </c>
    </row>
    <row r="1107" spans="3:5">
      <c r="C1107" s="178" t="s">
        <v>557</v>
      </c>
      <c r="D1107" s="178" t="s">
        <v>557</v>
      </c>
      <c r="E1107" s="178" t="str">
        <f t="shared" si="28"/>
        <v/>
      </c>
    </row>
    <row r="1108" spans="3:5">
      <c r="C1108" s="178" t="s">
        <v>557</v>
      </c>
      <c r="D1108" s="178" t="s">
        <v>557</v>
      </c>
      <c r="E1108" s="178" t="str">
        <f t="shared" si="28"/>
        <v/>
      </c>
    </row>
    <row r="1109" spans="3:5">
      <c r="C1109" s="178" t="s">
        <v>557</v>
      </c>
      <c r="D1109" s="178" t="s">
        <v>557</v>
      </c>
      <c r="E1109" s="178" t="str">
        <f t="shared" si="28"/>
        <v/>
      </c>
    </row>
    <row r="1110" spans="3:5">
      <c r="C1110" s="178" t="s">
        <v>557</v>
      </c>
      <c r="D1110" s="178" t="s">
        <v>557</v>
      </c>
      <c r="E1110" s="178" t="str">
        <f t="shared" si="28"/>
        <v/>
      </c>
    </row>
    <row r="1111" spans="3:5">
      <c r="C1111" s="178" t="s">
        <v>557</v>
      </c>
      <c r="D1111" s="178" t="s">
        <v>557</v>
      </c>
      <c r="E1111" s="178" t="str">
        <f t="shared" si="28"/>
        <v/>
      </c>
    </row>
    <row r="1112" spans="3:5">
      <c r="C1112" s="178" t="s">
        <v>557</v>
      </c>
      <c r="D1112" s="178" t="s">
        <v>557</v>
      </c>
      <c r="E1112" s="178" t="str">
        <f t="shared" si="28"/>
        <v/>
      </c>
    </row>
    <row r="1113" spans="3:5">
      <c r="C1113" s="178" t="s">
        <v>557</v>
      </c>
      <c r="D1113" s="178" t="s">
        <v>557</v>
      </c>
      <c r="E1113" s="178" t="str">
        <f t="shared" si="28"/>
        <v/>
      </c>
    </row>
    <row r="1114" spans="3:5">
      <c r="C1114" s="178" t="s">
        <v>557</v>
      </c>
      <c r="D1114" s="178" t="s">
        <v>557</v>
      </c>
      <c r="E1114" s="178" t="str">
        <f t="shared" si="28"/>
        <v/>
      </c>
    </row>
    <row r="1115" spans="3:5">
      <c r="C1115" s="178" t="s">
        <v>557</v>
      </c>
      <c r="D1115" s="178" t="s">
        <v>557</v>
      </c>
      <c r="E1115" s="178" t="str">
        <f t="shared" si="28"/>
        <v/>
      </c>
    </row>
    <row r="1116" spans="3:5">
      <c r="C1116" s="178" t="s">
        <v>557</v>
      </c>
      <c r="D1116" s="178" t="s">
        <v>557</v>
      </c>
      <c r="E1116" s="178" t="str">
        <f t="shared" si="28"/>
        <v/>
      </c>
    </row>
    <row r="1117" spans="3:5">
      <c r="C1117" s="178" t="s">
        <v>557</v>
      </c>
      <c r="D1117" s="178" t="s">
        <v>557</v>
      </c>
      <c r="E1117" s="178" t="str">
        <f t="shared" si="28"/>
        <v/>
      </c>
    </row>
    <row r="1118" spans="3:5">
      <c r="C1118" s="178" t="s">
        <v>557</v>
      </c>
      <c r="D1118" s="178" t="s">
        <v>557</v>
      </c>
      <c r="E1118" s="178" t="str">
        <f t="shared" si="28"/>
        <v/>
      </c>
    </row>
    <row r="1119" spans="3:5">
      <c r="C1119" s="178" t="s">
        <v>557</v>
      </c>
      <c r="D1119" s="178" t="s">
        <v>557</v>
      </c>
      <c r="E1119" s="178" t="str">
        <f t="shared" si="28"/>
        <v/>
      </c>
    </row>
    <row r="1120" spans="3:5">
      <c r="C1120" s="178" t="s">
        <v>557</v>
      </c>
      <c r="D1120" s="178" t="s">
        <v>557</v>
      </c>
      <c r="E1120" s="178" t="str">
        <f t="shared" si="28"/>
        <v/>
      </c>
    </row>
    <row r="1121" spans="3:5">
      <c r="C1121" s="178" t="s">
        <v>557</v>
      </c>
      <c r="D1121" s="178" t="s">
        <v>557</v>
      </c>
      <c r="E1121" s="178" t="str">
        <f t="shared" si="28"/>
        <v/>
      </c>
    </row>
    <row r="1122" spans="3:5">
      <c r="C1122" s="178" t="s">
        <v>557</v>
      </c>
      <c r="D1122" s="178" t="s">
        <v>557</v>
      </c>
      <c r="E1122" s="178" t="str">
        <f t="shared" si="28"/>
        <v/>
      </c>
    </row>
    <row r="1123" spans="3:5">
      <c r="C1123" s="178" t="s">
        <v>557</v>
      </c>
      <c r="D1123" s="178" t="s">
        <v>557</v>
      </c>
      <c r="E1123" s="178" t="str">
        <f t="shared" si="28"/>
        <v/>
      </c>
    </row>
    <row r="1124" spans="3:5">
      <c r="C1124" s="178" t="s">
        <v>557</v>
      </c>
      <c r="D1124" s="178" t="s">
        <v>557</v>
      </c>
      <c r="E1124" s="178" t="str">
        <f t="shared" si="28"/>
        <v/>
      </c>
    </row>
    <row r="1125" spans="3:5">
      <c r="C1125" s="178" t="s">
        <v>557</v>
      </c>
      <c r="D1125" s="178" t="s">
        <v>557</v>
      </c>
      <c r="E1125" s="178" t="str">
        <f t="shared" si="28"/>
        <v/>
      </c>
    </row>
    <row r="1126" spans="3:5">
      <c r="C1126" s="178" t="s">
        <v>557</v>
      </c>
      <c r="D1126" s="178" t="s">
        <v>557</v>
      </c>
      <c r="E1126" s="178" t="str">
        <f t="shared" si="28"/>
        <v/>
      </c>
    </row>
    <row r="1127" spans="3:5">
      <c r="C1127" s="178" t="s">
        <v>557</v>
      </c>
      <c r="D1127" s="178" t="s">
        <v>557</v>
      </c>
      <c r="E1127" s="178" t="str">
        <f t="shared" si="28"/>
        <v/>
      </c>
    </row>
    <row r="1128" spans="3:5">
      <c r="C1128" s="178" t="s">
        <v>557</v>
      </c>
      <c r="D1128" s="178" t="s">
        <v>557</v>
      </c>
      <c r="E1128" s="178" t="str">
        <f t="shared" si="28"/>
        <v/>
      </c>
    </row>
    <row r="1129" spans="3:5">
      <c r="C1129" s="178" t="s">
        <v>557</v>
      </c>
      <c r="D1129" s="178" t="s">
        <v>557</v>
      </c>
      <c r="E1129" s="178" t="str">
        <f t="shared" si="28"/>
        <v/>
      </c>
    </row>
    <row r="1130" spans="3:5">
      <c r="C1130" s="178" t="s">
        <v>557</v>
      </c>
      <c r="D1130" s="178" t="s">
        <v>557</v>
      </c>
      <c r="E1130" s="178" t="str">
        <f t="shared" si="28"/>
        <v/>
      </c>
    </row>
    <row r="1131" spans="3:5">
      <c r="C1131" s="178" t="s">
        <v>557</v>
      </c>
      <c r="D1131" s="178" t="s">
        <v>557</v>
      </c>
      <c r="E1131" s="178" t="str">
        <f t="shared" si="28"/>
        <v/>
      </c>
    </row>
    <row r="1132" spans="3:5">
      <c r="C1132" s="178" t="s">
        <v>557</v>
      </c>
      <c r="D1132" s="178" t="s">
        <v>557</v>
      </c>
      <c r="E1132" s="178" t="str">
        <f t="shared" si="28"/>
        <v/>
      </c>
    </row>
    <row r="1133" spans="3:5">
      <c r="C1133" s="178" t="s">
        <v>557</v>
      </c>
      <c r="D1133" s="178" t="s">
        <v>557</v>
      </c>
      <c r="E1133" s="178" t="str">
        <f t="shared" si="28"/>
        <v/>
      </c>
    </row>
    <row r="1134" spans="3:5">
      <c r="C1134" s="178" t="s">
        <v>557</v>
      </c>
      <c r="D1134" s="178" t="s">
        <v>557</v>
      </c>
      <c r="E1134" s="178" t="str">
        <f t="shared" si="28"/>
        <v/>
      </c>
    </row>
    <row r="1135" spans="3:5">
      <c r="C1135" s="178" t="s">
        <v>557</v>
      </c>
      <c r="D1135" s="178" t="s">
        <v>557</v>
      </c>
      <c r="E1135" s="178" t="str">
        <f t="shared" si="28"/>
        <v/>
      </c>
    </row>
    <row r="1136" spans="3:5">
      <c r="C1136" s="178" t="s">
        <v>557</v>
      </c>
      <c r="D1136" s="178" t="s">
        <v>557</v>
      </c>
      <c r="E1136" s="178" t="str">
        <f t="shared" si="28"/>
        <v/>
      </c>
    </row>
    <row r="1137" spans="3:5">
      <c r="C1137" s="178" t="s">
        <v>557</v>
      </c>
      <c r="D1137" s="178" t="s">
        <v>557</v>
      </c>
      <c r="E1137" s="178" t="str">
        <f t="shared" si="28"/>
        <v/>
      </c>
    </row>
    <row r="1138" spans="3:5">
      <c r="C1138" s="178" t="s">
        <v>557</v>
      </c>
      <c r="D1138" s="178" t="s">
        <v>557</v>
      </c>
      <c r="E1138" s="178" t="str">
        <f t="shared" si="28"/>
        <v/>
      </c>
    </row>
    <row r="1139" spans="3:5">
      <c r="C1139" s="178" t="s">
        <v>557</v>
      </c>
      <c r="D1139" s="178" t="s">
        <v>557</v>
      </c>
      <c r="E1139" s="178" t="str">
        <f t="shared" si="28"/>
        <v/>
      </c>
    </row>
    <row r="1140" spans="3:5">
      <c r="C1140" s="178" t="s">
        <v>557</v>
      </c>
      <c r="D1140" s="178" t="s">
        <v>557</v>
      </c>
      <c r="E1140" s="178" t="str">
        <f t="shared" si="28"/>
        <v/>
      </c>
    </row>
    <row r="1141" spans="3:5">
      <c r="C1141" s="178" t="s">
        <v>557</v>
      </c>
      <c r="D1141" s="178" t="s">
        <v>557</v>
      </c>
      <c r="E1141" s="178" t="str">
        <f t="shared" si="28"/>
        <v/>
      </c>
    </row>
    <row r="1142" spans="3:5">
      <c r="C1142" s="178" t="s">
        <v>557</v>
      </c>
      <c r="D1142" s="178" t="s">
        <v>557</v>
      </c>
      <c r="E1142" s="178" t="str">
        <f t="shared" si="28"/>
        <v/>
      </c>
    </row>
    <row r="1143" spans="3:5">
      <c r="C1143" s="178" t="s">
        <v>557</v>
      </c>
      <c r="D1143" s="178" t="s">
        <v>557</v>
      </c>
      <c r="E1143" s="178" t="str">
        <f t="shared" si="28"/>
        <v/>
      </c>
    </row>
    <row r="1144" spans="3:5">
      <c r="C1144" s="178" t="s">
        <v>557</v>
      </c>
      <c r="D1144" s="178" t="s">
        <v>557</v>
      </c>
      <c r="E1144" s="178" t="str">
        <f t="shared" si="28"/>
        <v/>
      </c>
    </row>
    <row r="1145" spans="3:5">
      <c r="C1145" s="178" t="s">
        <v>557</v>
      </c>
      <c r="D1145" s="178" t="s">
        <v>557</v>
      </c>
      <c r="E1145" s="178" t="str">
        <f t="shared" si="28"/>
        <v/>
      </c>
    </row>
    <row r="1146" spans="3:5">
      <c r="C1146" s="178" t="s">
        <v>557</v>
      </c>
      <c r="D1146" s="178" t="s">
        <v>557</v>
      </c>
      <c r="E1146" s="178" t="str">
        <f t="shared" si="28"/>
        <v/>
      </c>
    </row>
    <row r="1147" spans="3:5">
      <c r="C1147" s="178" t="s">
        <v>557</v>
      </c>
      <c r="D1147" s="178" t="s">
        <v>557</v>
      </c>
      <c r="E1147" s="178" t="str">
        <f t="shared" si="28"/>
        <v/>
      </c>
    </row>
    <row r="1148" spans="3:5">
      <c r="C1148" s="178" t="s">
        <v>557</v>
      </c>
      <c r="D1148" s="178" t="s">
        <v>557</v>
      </c>
      <c r="E1148" s="178" t="str">
        <f t="shared" si="28"/>
        <v/>
      </c>
    </row>
    <row r="1149" spans="3:5">
      <c r="C1149" s="178" t="s">
        <v>557</v>
      </c>
      <c r="D1149" s="178" t="s">
        <v>557</v>
      </c>
      <c r="E1149" s="178" t="str">
        <f t="shared" si="28"/>
        <v/>
      </c>
    </row>
    <row r="1150" spans="3:5">
      <c r="C1150" s="178" t="s">
        <v>557</v>
      </c>
      <c r="D1150" s="178" t="s">
        <v>557</v>
      </c>
      <c r="E1150" s="178" t="str">
        <f t="shared" si="28"/>
        <v/>
      </c>
    </row>
    <row r="1151" spans="3:5">
      <c r="C1151" s="178" t="s">
        <v>557</v>
      </c>
      <c r="D1151" s="178" t="s">
        <v>557</v>
      </c>
      <c r="E1151" s="178" t="str">
        <f t="shared" si="28"/>
        <v/>
      </c>
    </row>
    <row r="1152" spans="3:5">
      <c r="C1152" s="178" t="s">
        <v>557</v>
      </c>
      <c r="D1152" s="178" t="s">
        <v>557</v>
      </c>
      <c r="E1152" s="178" t="str">
        <f t="shared" si="28"/>
        <v/>
      </c>
    </row>
    <row r="1153" spans="3:5">
      <c r="C1153" s="178" t="s">
        <v>557</v>
      </c>
      <c r="D1153" s="178" t="s">
        <v>557</v>
      </c>
      <c r="E1153" s="178" t="str">
        <f t="shared" si="28"/>
        <v/>
      </c>
    </row>
    <row r="1154" spans="3:5">
      <c r="C1154" s="178" t="s">
        <v>557</v>
      </c>
      <c r="D1154" s="178" t="s">
        <v>557</v>
      </c>
      <c r="E1154" s="178" t="str">
        <f t="shared" si="28"/>
        <v/>
      </c>
    </row>
    <row r="1155" spans="3:5">
      <c r="C1155" s="178" t="s">
        <v>557</v>
      </c>
      <c r="D1155" s="178" t="s">
        <v>557</v>
      </c>
      <c r="E1155" s="178" t="str">
        <f t="shared" si="28"/>
        <v/>
      </c>
    </row>
    <row r="1156" spans="3:5">
      <c r="C1156" s="178" t="s">
        <v>557</v>
      </c>
      <c r="D1156" s="178" t="s">
        <v>557</v>
      </c>
      <c r="E1156" s="178" t="str">
        <f t="shared" ref="E1156:E1209" si="29">IF(C1156&lt;D1156,C1156,D1156)</f>
        <v/>
      </c>
    </row>
    <row r="1157" spans="3:5">
      <c r="C1157" s="178" t="s">
        <v>557</v>
      </c>
      <c r="D1157" s="178" t="s">
        <v>557</v>
      </c>
      <c r="E1157" s="178" t="str">
        <f t="shared" si="29"/>
        <v/>
      </c>
    </row>
    <row r="1158" spans="3:5">
      <c r="C1158" s="178" t="s">
        <v>557</v>
      </c>
      <c r="D1158" s="178" t="s">
        <v>557</v>
      </c>
      <c r="E1158" s="178" t="str">
        <f t="shared" si="29"/>
        <v/>
      </c>
    </row>
    <row r="1159" spans="3:5">
      <c r="C1159" s="178" t="s">
        <v>557</v>
      </c>
      <c r="D1159" s="178" t="s">
        <v>557</v>
      </c>
      <c r="E1159" s="178" t="str">
        <f t="shared" si="29"/>
        <v/>
      </c>
    </row>
    <row r="1160" spans="3:5">
      <c r="C1160" s="178" t="s">
        <v>557</v>
      </c>
      <c r="D1160" s="178" t="s">
        <v>557</v>
      </c>
      <c r="E1160" s="178" t="str">
        <f t="shared" si="29"/>
        <v/>
      </c>
    </row>
    <row r="1161" spans="3:5">
      <c r="C1161" s="178" t="s">
        <v>557</v>
      </c>
      <c r="D1161" s="178" t="s">
        <v>557</v>
      </c>
      <c r="E1161" s="178" t="str">
        <f t="shared" si="29"/>
        <v/>
      </c>
    </row>
    <row r="1162" spans="3:5">
      <c r="C1162" s="178" t="s">
        <v>557</v>
      </c>
      <c r="D1162" s="178" t="s">
        <v>557</v>
      </c>
      <c r="E1162" s="178" t="str">
        <f t="shared" si="29"/>
        <v/>
      </c>
    </row>
    <row r="1163" spans="3:5">
      <c r="C1163" s="178" t="s">
        <v>557</v>
      </c>
      <c r="D1163" s="178" t="s">
        <v>557</v>
      </c>
      <c r="E1163" s="178" t="str">
        <f t="shared" si="29"/>
        <v/>
      </c>
    </row>
    <row r="1164" spans="3:5">
      <c r="C1164" s="178" t="s">
        <v>557</v>
      </c>
      <c r="D1164" s="178" t="s">
        <v>557</v>
      </c>
      <c r="E1164" s="178" t="str">
        <f t="shared" si="29"/>
        <v/>
      </c>
    </row>
    <row r="1165" spans="3:5">
      <c r="C1165" s="178" t="s">
        <v>557</v>
      </c>
      <c r="D1165" s="178" t="s">
        <v>557</v>
      </c>
      <c r="E1165" s="178" t="str">
        <f t="shared" si="29"/>
        <v/>
      </c>
    </row>
    <row r="1166" spans="3:5">
      <c r="C1166" s="178" t="s">
        <v>557</v>
      </c>
      <c r="D1166" s="178" t="s">
        <v>557</v>
      </c>
      <c r="E1166" s="178" t="str">
        <f t="shared" si="29"/>
        <v/>
      </c>
    </row>
    <row r="1167" spans="3:5">
      <c r="C1167" s="178" t="s">
        <v>557</v>
      </c>
      <c r="D1167" s="178" t="s">
        <v>557</v>
      </c>
      <c r="E1167" s="178" t="str">
        <f t="shared" si="29"/>
        <v/>
      </c>
    </row>
    <row r="1168" spans="3:5">
      <c r="C1168" s="178" t="s">
        <v>557</v>
      </c>
      <c r="D1168" s="178" t="s">
        <v>557</v>
      </c>
      <c r="E1168" s="178" t="str">
        <f t="shared" si="29"/>
        <v/>
      </c>
    </row>
    <row r="1169" spans="3:5">
      <c r="C1169" s="178" t="s">
        <v>557</v>
      </c>
      <c r="D1169" s="178" t="s">
        <v>557</v>
      </c>
      <c r="E1169" s="178" t="str">
        <f t="shared" si="29"/>
        <v/>
      </c>
    </row>
    <row r="1170" spans="3:5">
      <c r="C1170" s="178" t="s">
        <v>557</v>
      </c>
      <c r="D1170" s="178" t="s">
        <v>557</v>
      </c>
      <c r="E1170" s="178" t="str">
        <f t="shared" si="29"/>
        <v/>
      </c>
    </row>
    <row r="1171" spans="3:5">
      <c r="C1171" s="178" t="s">
        <v>557</v>
      </c>
      <c r="D1171" s="178" t="s">
        <v>557</v>
      </c>
      <c r="E1171" s="178" t="str">
        <f t="shared" si="29"/>
        <v/>
      </c>
    </row>
    <row r="1172" spans="3:5">
      <c r="C1172" s="178" t="s">
        <v>557</v>
      </c>
      <c r="D1172" s="178" t="s">
        <v>557</v>
      </c>
      <c r="E1172" s="178" t="str">
        <f t="shared" si="29"/>
        <v/>
      </c>
    </row>
    <row r="1173" spans="3:5">
      <c r="C1173" s="178" t="s">
        <v>557</v>
      </c>
      <c r="D1173" s="178" t="s">
        <v>557</v>
      </c>
      <c r="E1173" s="178" t="str">
        <f t="shared" si="29"/>
        <v/>
      </c>
    </row>
    <row r="1174" spans="3:5">
      <c r="C1174" s="178" t="s">
        <v>557</v>
      </c>
      <c r="D1174" s="178" t="s">
        <v>557</v>
      </c>
      <c r="E1174" s="178" t="str">
        <f t="shared" si="29"/>
        <v/>
      </c>
    </row>
    <row r="1175" spans="3:5">
      <c r="C1175" s="178" t="s">
        <v>557</v>
      </c>
      <c r="D1175" s="178" t="s">
        <v>557</v>
      </c>
      <c r="E1175" s="178" t="str">
        <f t="shared" si="29"/>
        <v/>
      </c>
    </row>
    <row r="1176" spans="3:5">
      <c r="C1176" s="178" t="s">
        <v>557</v>
      </c>
      <c r="D1176" s="178" t="s">
        <v>557</v>
      </c>
      <c r="E1176" s="178" t="str">
        <f t="shared" si="29"/>
        <v/>
      </c>
    </row>
    <row r="1177" spans="3:5">
      <c r="C1177" s="178" t="s">
        <v>557</v>
      </c>
      <c r="D1177" s="178" t="s">
        <v>557</v>
      </c>
      <c r="E1177" s="178" t="str">
        <f t="shared" si="29"/>
        <v/>
      </c>
    </row>
    <row r="1178" spans="3:5">
      <c r="C1178" s="178" t="s">
        <v>557</v>
      </c>
      <c r="D1178" s="178" t="s">
        <v>557</v>
      </c>
      <c r="E1178" s="178" t="str">
        <f t="shared" si="29"/>
        <v/>
      </c>
    </row>
    <row r="1179" spans="3:5">
      <c r="C1179" s="178" t="s">
        <v>557</v>
      </c>
      <c r="D1179" s="178" t="s">
        <v>557</v>
      </c>
      <c r="E1179" s="178" t="str">
        <f t="shared" si="29"/>
        <v/>
      </c>
    </row>
    <row r="1180" spans="3:5">
      <c r="C1180" s="178" t="s">
        <v>557</v>
      </c>
      <c r="D1180" s="178" t="s">
        <v>557</v>
      </c>
      <c r="E1180" s="178" t="str">
        <f t="shared" si="29"/>
        <v/>
      </c>
    </row>
    <row r="1181" spans="3:5">
      <c r="C1181" s="178" t="s">
        <v>557</v>
      </c>
      <c r="D1181" s="178" t="s">
        <v>557</v>
      </c>
      <c r="E1181" s="178" t="str">
        <f t="shared" si="29"/>
        <v/>
      </c>
    </row>
    <row r="1182" spans="3:5">
      <c r="C1182" s="178" t="s">
        <v>557</v>
      </c>
      <c r="D1182" s="178" t="s">
        <v>557</v>
      </c>
      <c r="E1182" s="178" t="str">
        <f t="shared" si="29"/>
        <v/>
      </c>
    </row>
    <row r="1183" spans="3:5">
      <c r="C1183" s="178" t="s">
        <v>557</v>
      </c>
      <c r="D1183" s="178" t="s">
        <v>557</v>
      </c>
      <c r="E1183" s="178" t="str">
        <f t="shared" si="29"/>
        <v/>
      </c>
    </row>
    <row r="1184" spans="3:5">
      <c r="C1184" s="178" t="s">
        <v>557</v>
      </c>
      <c r="D1184" s="178" t="s">
        <v>557</v>
      </c>
      <c r="E1184" s="178" t="str">
        <f t="shared" si="29"/>
        <v/>
      </c>
    </row>
    <row r="1185" spans="3:5">
      <c r="C1185" s="178" t="s">
        <v>557</v>
      </c>
      <c r="D1185" s="178" t="s">
        <v>557</v>
      </c>
      <c r="E1185" s="178" t="str">
        <f t="shared" si="29"/>
        <v/>
      </c>
    </row>
    <row r="1186" spans="3:5">
      <c r="C1186" s="178" t="s">
        <v>557</v>
      </c>
      <c r="D1186" s="178" t="s">
        <v>557</v>
      </c>
      <c r="E1186" s="178" t="str">
        <f t="shared" si="29"/>
        <v/>
      </c>
    </row>
    <row r="1187" spans="3:5">
      <c r="C1187" s="178" t="s">
        <v>557</v>
      </c>
      <c r="D1187" s="178" t="s">
        <v>557</v>
      </c>
      <c r="E1187" s="178" t="str">
        <f t="shared" si="29"/>
        <v/>
      </c>
    </row>
    <row r="1188" spans="3:5">
      <c r="C1188" s="178" t="s">
        <v>557</v>
      </c>
      <c r="D1188" s="178" t="s">
        <v>557</v>
      </c>
      <c r="E1188" s="178" t="str">
        <f t="shared" si="29"/>
        <v/>
      </c>
    </row>
    <row r="1189" spans="3:5">
      <c r="C1189" s="178" t="s">
        <v>557</v>
      </c>
      <c r="D1189" s="178" t="s">
        <v>557</v>
      </c>
      <c r="E1189" s="178" t="str">
        <f t="shared" si="29"/>
        <v/>
      </c>
    </row>
    <row r="1190" spans="3:5">
      <c r="C1190" s="178" t="s">
        <v>557</v>
      </c>
      <c r="D1190" s="178" t="s">
        <v>557</v>
      </c>
      <c r="E1190" s="178" t="str">
        <f t="shared" si="29"/>
        <v/>
      </c>
    </row>
    <row r="1191" spans="3:5">
      <c r="C1191" s="178" t="s">
        <v>557</v>
      </c>
      <c r="D1191" s="178" t="s">
        <v>557</v>
      </c>
      <c r="E1191" s="178" t="str">
        <f t="shared" si="29"/>
        <v/>
      </c>
    </row>
    <row r="1192" spans="3:5">
      <c r="C1192" s="178" t="s">
        <v>557</v>
      </c>
      <c r="D1192" s="178" t="s">
        <v>557</v>
      </c>
      <c r="E1192" s="178" t="str">
        <f t="shared" si="29"/>
        <v/>
      </c>
    </row>
    <row r="1193" spans="3:5">
      <c r="C1193" s="178" t="s">
        <v>557</v>
      </c>
      <c r="D1193" s="178" t="s">
        <v>557</v>
      </c>
      <c r="E1193" s="178" t="str">
        <f t="shared" si="29"/>
        <v/>
      </c>
    </row>
    <row r="1194" spans="3:5">
      <c r="C1194" s="178" t="s">
        <v>557</v>
      </c>
      <c r="D1194" s="178" t="s">
        <v>557</v>
      </c>
      <c r="E1194" s="178" t="str">
        <f t="shared" si="29"/>
        <v/>
      </c>
    </row>
    <row r="1195" spans="3:5">
      <c r="C1195" s="178" t="s">
        <v>557</v>
      </c>
      <c r="D1195" s="178" t="s">
        <v>557</v>
      </c>
      <c r="E1195" s="178" t="str">
        <f t="shared" si="29"/>
        <v/>
      </c>
    </row>
    <row r="1196" spans="3:5">
      <c r="C1196" s="178" t="s">
        <v>557</v>
      </c>
      <c r="D1196" s="178" t="s">
        <v>557</v>
      </c>
      <c r="E1196" s="178" t="str">
        <f t="shared" si="29"/>
        <v/>
      </c>
    </row>
    <row r="1197" spans="3:5">
      <c r="C1197" s="178" t="s">
        <v>557</v>
      </c>
      <c r="D1197" s="178" t="s">
        <v>557</v>
      </c>
      <c r="E1197" s="178" t="str">
        <f t="shared" si="29"/>
        <v/>
      </c>
    </row>
    <row r="1198" spans="3:5">
      <c r="C1198" s="178" t="s">
        <v>557</v>
      </c>
      <c r="D1198" s="178" t="s">
        <v>557</v>
      </c>
      <c r="E1198" s="178" t="str">
        <f t="shared" si="29"/>
        <v/>
      </c>
    </row>
    <row r="1199" spans="3:5">
      <c r="C1199" s="178" t="s">
        <v>557</v>
      </c>
      <c r="D1199" s="178" t="s">
        <v>557</v>
      </c>
      <c r="E1199" s="178" t="str">
        <f t="shared" si="29"/>
        <v/>
      </c>
    </row>
    <row r="1200" spans="3:5">
      <c r="C1200" s="178" t="s">
        <v>557</v>
      </c>
      <c r="D1200" s="178" t="s">
        <v>557</v>
      </c>
      <c r="E1200" s="178" t="str">
        <f t="shared" si="29"/>
        <v/>
      </c>
    </row>
    <row r="1201" spans="3:5">
      <c r="C1201" s="178" t="s">
        <v>557</v>
      </c>
      <c r="D1201" s="178" t="s">
        <v>557</v>
      </c>
      <c r="E1201" s="178" t="str">
        <f t="shared" si="29"/>
        <v/>
      </c>
    </row>
    <row r="1202" spans="3:5">
      <c r="C1202" s="178" t="s">
        <v>557</v>
      </c>
      <c r="D1202" s="178" t="s">
        <v>557</v>
      </c>
      <c r="E1202" s="178" t="str">
        <f t="shared" si="29"/>
        <v/>
      </c>
    </row>
    <row r="1203" spans="3:5">
      <c r="C1203" s="178" t="s">
        <v>557</v>
      </c>
      <c r="D1203" s="178" t="s">
        <v>557</v>
      </c>
      <c r="E1203" s="178" t="str">
        <f t="shared" si="29"/>
        <v/>
      </c>
    </row>
    <row r="1204" spans="3:5">
      <c r="C1204" s="178" t="s">
        <v>557</v>
      </c>
      <c r="D1204" s="178" t="s">
        <v>557</v>
      </c>
      <c r="E1204" s="178" t="str">
        <f t="shared" si="29"/>
        <v/>
      </c>
    </row>
    <row r="1205" spans="3:5">
      <c r="C1205" s="178" t="s">
        <v>557</v>
      </c>
      <c r="D1205" s="178" t="s">
        <v>557</v>
      </c>
      <c r="E1205" s="178" t="str">
        <f t="shared" si="29"/>
        <v/>
      </c>
    </row>
    <row r="1206" spans="3:5">
      <c r="C1206" s="178" t="s">
        <v>557</v>
      </c>
      <c r="D1206" s="178" t="s">
        <v>557</v>
      </c>
      <c r="E1206" s="178" t="str">
        <f t="shared" si="29"/>
        <v/>
      </c>
    </row>
    <row r="1207" spans="3:5">
      <c r="C1207" s="178" t="s">
        <v>557</v>
      </c>
      <c r="D1207" s="178" t="s">
        <v>557</v>
      </c>
      <c r="E1207" s="178" t="str">
        <f t="shared" si="29"/>
        <v/>
      </c>
    </row>
    <row r="1208" spans="3:5">
      <c r="C1208" s="178" t="s">
        <v>557</v>
      </c>
      <c r="D1208" s="178" t="s">
        <v>557</v>
      </c>
      <c r="E1208" s="178" t="str">
        <f t="shared" si="29"/>
        <v/>
      </c>
    </row>
    <row r="1209" spans="3:5">
      <c r="C1209" s="178" t="s">
        <v>557</v>
      </c>
      <c r="D1209" s="178" t="s">
        <v>557</v>
      </c>
      <c r="E1209" s="178" t="str">
        <f t="shared" si="2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631</v>
      </c>
    </row>
    <row r="2" spans="1:2">
      <c r="A2" t="s">
        <v>627</v>
      </c>
    </row>
    <row r="3" spans="1:2">
      <c r="A3" t="s">
        <v>630</v>
      </c>
    </row>
    <row r="4" spans="1:2">
      <c r="A4" t="s">
        <v>625</v>
      </c>
    </row>
    <row r="5" spans="1:2">
      <c r="A5" t="s">
        <v>622</v>
      </c>
    </row>
    <row r="6" spans="1:2">
      <c r="A6" t="s">
        <v>629</v>
      </c>
    </row>
    <row r="7" spans="1:2">
      <c r="A7" t="s">
        <v>628</v>
      </c>
    </row>
    <row r="8" spans="1:2">
      <c r="A8" t="s">
        <v>619</v>
      </c>
    </row>
    <row r="9" spans="1:2">
      <c r="A9" t="s">
        <v>620</v>
      </c>
    </row>
    <row r="10" spans="1:2">
      <c r="A10" t="s">
        <v>624</v>
      </c>
    </row>
    <row r="11" spans="1:2">
      <c r="A11" t="s">
        <v>632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54" zoomScale="90" zoomScaleNormal="90" workbookViewId="0">
      <selection activeCell="H73" sqref="H73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3" t="s">
        <v>36</v>
      </c>
      <c r="G3" s="343"/>
      <c r="H3" s="343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01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7">
        <f t="shared" ref="I5:I52" si="0">D5/E5*100</f>
        <v>34.266770523211392</v>
      </c>
      <c r="J5" s="119"/>
      <c r="P5" s="299"/>
      <c r="Q5" s="299"/>
      <c r="R5" s="299"/>
      <c r="S5" s="299"/>
      <c r="T5" s="299"/>
      <c r="U5" s="299"/>
      <c r="V5" s="299"/>
    </row>
    <row r="6" spans="2:22">
      <c r="B6" s="303"/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7">
        <f t="shared" si="0"/>
        <v>44.241559496670391</v>
      </c>
      <c r="J6" s="119"/>
      <c r="P6" s="299"/>
      <c r="Q6" s="299"/>
      <c r="R6" s="299"/>
      <c r="S6" s="299"/>
      <c r="T6" s="299"/>
    </row>
    <row r="7" spans="2:22">
      <c r="B7" s="303"/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7">
        <f t="shared" si="0"/>
        <v>44.078424243816954</v>
      </c>
      <c r="J7" s="119"/>
      <c r="P7" s="299"/>
      <c r="Q7" s="299"/>
      <c r="R7" s="299"/>
      <c r="S7" s="299"/>
      <c r="T7" s="299"/>
    </row>
    <row r="8" spans="2:22">
      <c r="B8" s="303"/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7">
        <f t="shared" si="0"/>
        <v>43.167805059113221</v>
      </c>
      <c r="J8" s="119"/>
      <c r="P8" s="299"/>
      <c r="Q8" s="299"/>
      <c r="R8" s="299"/>
      <c r="S8" s="299"/>
      <c r="T8" s="299"/>
    </row>
    <row r="9" spans="2:22">
      <c r="B9" s="303"/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7">
        <f t="shared" si="0"/>
        <v>43.523138146358377</v>
      </c>
      <c r="J9" s="119"/>
      <c r="P9" s="299"/>
      <c r="Q9" s="299"/>
      <c r="R9" s="299"/>
      <c r="S9" s="299"/>
      <c r="T9" s="299"/>
    </row>
    <row r="10" spans="2:22">
      <c r="B10" s="303"/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7">
        <f t="shared" si="0"/>
        <v>40.482495384767923</v>
      </c>
      <c r="J10" s="119"/>
      <c r="P10" s="299"/>
      <c r="Q10" s="299"/>
      <c r="R10" s="299"/>
      <c r="S10" s="299"/>
      <c r="T10" s="299"/>
    </row>
    <row r="11" spans="2:22">
      <c r="B11" s="303"/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7">
        <f t="shared" si="0"/>
        <v>37.05218568857569</v>
      </c>
      <c r="J11" s="119"/>
      <c r="P11" s="299"/>
      <c r="Q11" s="299"/>
      <c r="R11" s="299"/>
      <c r="S11" s="299"/>
      <c r="T11" s="299"/>
    </row>
    <row r="12" spans="2:22">
      <c r="B12" s="303"/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7">
        <f t="shared" si="0"/>
        <v>32.561662095263308</v>
      </c>
      <c r="J12" s="119"/>
      <c r="P12" s="299"/>
      <c r="Q12" s="299"/>
      <c r="R12" s="299"/>
      <c r="S12" s="299"/>
      <c r="T12" s="299"/>
    </row>
    <row r="13" spans="2:22">
      <c r="B13" s="303"/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7">
        <f t="shared" si="0"/>
        <v>27.702503847352833</v>
      </c>
      <c r="J13" s="119"/>
      <c r="P13" s="299"/>
      <c r="Q13" s="299"/>
      <c r="R13" s="299"/>
      <c r="S13" s="299"/>
      <c r="T13" s="299"/>
    </row>
    <row r="14" spans="2:22">
      <c r="B14" s="303"/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7">
        <f t="shared" si="0"/>
        <v>25.396591231094106</v>
      </c>
      <c r="J14" s="119"/>
      <c r="P14" s="299"/>
      <c r="Q14" s="299"/>
      <c r="R14" s="299"/>
      <c r="S14" s="299"/>
      <c r="T14" s="299"/>
    </row>
    <row r="15" spans="2:22">
      <c r="B15" s="303"/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7">
        <f t="shared" si="0"/>
        <v>23.755816454689381</v>
      </c>
      <c r="J15" s="119"/>
      <c r="P15" s="299"/>
      <c r="Q15" s="299"/>
      <c r="R15" s="299"/>
      <c r="S15" s="299"/>
      <c r="T15" s="299"/>
    </row>
    <row r="16" spans="2:22">
      <c r="B16" s="303"/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7">
        <f t="shared" si="0"/>
        <v>26.342611299740948</v>
      </c>
      <c r="J16" s="119"/>
      <c r="P16" s="299"/>
      <c r="Q16" s="299"/>
      <c r="R16" s="299"/>
      <c r="S16" s="299"/>
      <c r="T16" s="299"/>
    </row>
    <row r="17" spans="2:20">
      <c r="B17" s="301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7">
        <f t="shared" si="0"/>
        <v>29.11965349577094</v>
      </c>
      <c r="J17" s="119"/>
      <c r="P17" s="299"/>
      <c r="Q17" s="299"/>
      <c r="R17" s="299"/>
      <c r="S17" s="299"/>
      <c r="T17" s="299"/>
    </row>
    <row r="18" spans="2:20">
      <c r="B18" s="303"/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7">
        <f t="shared" si="0"/>
        <v>30.296627556340678</v>
      </c>
      <c r="J18" s="119"/>
      <c r="P18" s="299"/>
      <c r="Q18" s="299"/>
      <c r="R18" s="299"/>
      <c r="S18" s="299"/>
      <c r="T18" s="299"/>
    </row>
    <row r="19" spans="2:20">
      <c r="B19" s="303"/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7">
        <f t="shared" si="0"/>
        <v>52.321900930253207</v>
      </c>
      <c r="J19" s="119"/>
      <c r="P19" s="299"/>
      <c r="Q19" s="299"/>
      <c r="R19" s="299"/>
      <c r="S19" s="299"/>
      <c r="T19" s="299"/>
    </row>
    <row r="20" spans="2:20">
      <c r="B20" s="303"/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7">
        <f t="shared" si="0"/>
        <v>64.178887075143905</v>
      </c>
      <c r="J20" s="119"/>
      <c r="P20" s="299"/>
      <c r="Q20" s="299"/>
      <c r="R20" s="299"/>
      <c r="S20" s="299"/>
      <c r="T20" s="299"/>
    </row>
    <row r="21" spans="2:20">
      <c r="B21" s="303"/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7">
        <f t="shared" si="0"/>
        <v>65.248014461698844</v>
      </c>
      <c r="J21" s="119"/>
      <c r="P21" s="299"/>
      <c r="Q21" s="299"/>
      <c r="R21" s="299"/>
      <c r="S21" s="299"/>
      <c r="T21" s="299"/>
    </row>
    <row r="22" spans="2:20">
      <c r="B22" s="303"/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7">
        <f t="shared" si="0"/>
        <v>64.064404856362884</v>
      </c>
      <c r="J22" s="119"/>
      <c r="P22" s="299"/>
      <c r="Q22" s="299"/>
      <c r="R22" s="299"/>
      <c r="S22" s="299"/>
      <c r="T22" s="299"/>
    </row>
    <row r="23" spans="2:20">
      <c r="B23" s="303"/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7">
        <f t="shared" si="0"/>
        <v>55.272756847246953</v>
      </c>
      <c r="J23" s="119"/>
      <c r="P23" s="299"/>
      <c r="Q23" s="299"/>
      <c r="R23" s="299"/>
      <c r="S23" s="299"/>
      <c r="T23" s="299"/>
    </row>
    <row r="24" spans="2:20">
      <c r="B24" s="303"/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7">
        <f t="shared" si="0"/>
        <v>50.24833230337039</v>
      </c>
      <c r="J24" s="119"/>
      <c r="P24" s="299"/>
      <c r="Q24" s="299"/>
      <c r="R24" s="299"/>
      <c r="S24" s="299"/>
      <c r="T24" s="299"/>
    </row>
    <row r="25" spans="2:20">
      <c r="B25" s="303"/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7">
        <f t="shared" si="0"/>
        <v>44.195205491877687</v>
      </c>
      <c r="J25" s="119"/>
      <c r="P25" s="299"/>
      <c r="Q25" s="299"/>
      <c r="R25" s="299"/>
      <c r="S25" s="299"/>
      <c r="T25" s="299"/>
    </row>
    <row r="26" spans="2:20">
      <c r="B26" s="303"/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7">
        <f t="shared" si="0"/>
        <v>41.151199282396519</v>
      </c>
      <c r="J26" s="119"/>
      <c r="P26" s="299"/>
      <c r="Q26" s="299"/>
      <c r="R26" s="299"/>
      <c r="S26" s="299"/>
      <c r="T26" s="299"/>
    </row>
    <row r="27" spans="2:20">
      <c r="B27" s="303"/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7">
        <f t="shared" si="0"/>
        <v>43.202874896349378</v>
      </c>
      <c r="J27" s="119"/>
      <c r="P27" s="299"/>
      <c r="Q27" s="299"/>
      <c r="R27" s="299"/>
      <c r="S27" s="299"/>
      <c r="T27" s="299"/>
    </row>
    <row r="28" spans="2:20">
      <c r="B28" s="303"/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7">
        <f t="shared" si="0"/>
        <v>44.083442278851507</v>
      </c>
      <c r="J28" s="119"/>
      <c r="P28" s="299"/>
      <c r="Q28" s="299"/>
      <c r="R28" s="299"/>
      <c r="S28" s="299"/>
      <c r="T28" s="299"/>
    </row>
    <row r="29" spans="2:20">
      <c r="B29" s="301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7">
        <f t="shared" si="0"/>
        <v>43.538300722274641</v>
      </c>
      <c r="J29" s="119"/>
      <c r="P29" s="299"/>
      <c r="Q29" s="299"/>
      <c r="R29" s="299"/>
      <c r="S29" s="299"/>
      <c r="T29" s="299"/>
    </row>
    <row r="30" spans="2:20">
      <c r="B30" s="303"/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7">
        <f t="shared" si="0"/>
        <v>47.828359907801087</v>
      </c>
      <c r="J30" s="119"/>
      <c r="P30" s="299"/>
      <c r="Q30" s="299"/>
      <c r="R30" s="299"/>
      <c r="S30" s="299"/>
      <c r="T30" s="299"/>
    </row>
    <row r="31" spans="2:20">
      <c r="B31" s="303"/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7">
        <f t="shared" si="0"/>
        <v>48.506383217619621</v>
      </c>
      <c r="J31" s="119"/>
      <c r="P31" s="299"/>
      <c r="Q31" s="299"/>
      <c r="R31" s="299"/>
      <c r="S31" s="299"/>
      <c r="T31" s="299"/>
    </row>
    <row r="32" spans="2:20">
      <c r="B32" s="303"/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7">
        <f t="shared" si="0"/>
        <v>51.467426212881392</v>
      </c>
      <c r="J32" s="119"/>
      <c r="P32" s="299"/>
      <c r="Q32" s="299"/>
      <c r="R32" s="299"/>
      <c r="S32" s="299"/>
      <c r="T32" s="299"/>
    </row>
    <row r="33" spans="2:20">
      <c r="B33" s="303"/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7">
        <f t="shared" si="0"/>
        <v>53.306551719571146</v>
      </c>
      <c r="J33" s="119"/>
      <c r="P33" s="299"/>
      <c r="Q33" s="299"/>
      <c r="R33" s="299"/>
      <c r="S33" s="299"/>
      <c r="T33" s="299"/>
    </row>
    <row r="34" spans="2:20">
      <c r="B34" s="303"/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7">
        <f t="shared" si="0"/>
        <v>50.315777986750398</v>
      </c>
      <c r="J34" s="119"/>
      <c r="P34" s="299"/>
      <c r="Q34" s="299"/>
      <c r="R34" s="299"/>
      <c r="S34" s="299"/>
      <c r="T34" s="299"/>
    </row>
    <row r="35" spans="2:20">
      <c r="B35" s="303"/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7">
        <f t="shared" si="0"/>
        <v>44.022028578778936</v>
      </c>
      <c r="J35" s="119"/>
      <c r="P35" s="299"/>
      <c r="Q35" s="299"/>
      <c r="R35" s="299"/>
      <c r="S35" s="299"/>
      <c r="T35" s="299"/>
    </row>
    <row r="36" spans="2:20">
      <c r="B36" s="303"/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7">
        <f t="shared" si="0"/>
        <v>39.182452615476933</v>
      </c>
      <c r="J36" s="119"/>
      <c r="P36" s="299"/>
      <c r="Q36" s="299"/>
      <c r="R36" s="299"/>
      <c r="S36" s="299"/>
      <c r="T36" s="299"/>
    </row>
    <row r="37" spans="2:20">
      <c r="B37" s="303"/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7">
        <f t="shared" si="0"/>
        <v>34.881367865337658</v>
      </c>
      <c r="J37" s="119"/>
      <c r="P37" s="299"/>
      <c r="Q37" s="299"/>
      <c r="R37" s="299"/>
      <c r="S37" s="299"/>
      <c r="T37" s="299"/>
    </row>
    <row r="38" spans="2:20">
      <c r="B38" s="303"/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7">
        <f t="shared" si="0"/>
        <v>34.29721911637845</v>
      </c>
      <c r="J38" s="119"/>
      <c r="P38" s="299"/>
      <c r="Q38" s="299"/>
      <c r="R38" s="299"/>
      <c r="S38" s="299"/>
      <c r="T38" s="299"/>
    </row>
    <row r="39" spans="2:20">
      <c r="B39" s="303"/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7">
        <f t="shared" si="0"/>
        <v>42.119738625367766</v>
      </c>
      <c r="J39" s="119"/>
      <c r="P39" s="299"/>
      <c r="Q39" s="299"/>
      <c r="R39" s="299"/>
      <c r="S39" s="299"/>
      <c r="T39" s="299"/>
    </row>
    <row r="40" spans="2:20">
      <c r="B40" s="303"/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7">
        <f t="shared" si="0"/>
        <v>50.986604410821059</v>
      </c>
      <c r="J40" s="119"/>
      <c r="P40" s="299"/>
      <c r="Q40" s="299"/>
      <c r="R40" s="299"/>
      <c r="S40" s="299"/>
      <c r="T40" s="299"/>
    </row>
    <row r="41" spans="2:20">
      <c r="B41" s="301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7">
        <f t="shared" si="0"/>
        <v>55.042640853161586</v>
      </c>
      <c r="J41" s="119"/>
      <c r="P41" s="299"/>
      <c r="Q41" s="299"/>
      <c r="R41" s="299"/>
      <c r="S41" s="299"/>
      <c r="T41" s="299"/>
    </row>
    <row r="42" spans="2:20">
      <c r="B42" s="303"/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7">
        <f t="shared" si="0"/>
        <v>55.52746896161257</v>
      </c>
      <c r="J42" s="119"/>
      <c r="P42" s="299"/>
      <c r="Q42" s="299"/>
      <c r="R42" s="299"/>
      <c r="S42" s="299"/>
      <c r="T42" s="299"/>
    </row>
    <row r="43" spans="2:20">
      <c r="B43" s="303"/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7">
        <f t="shared" si="0"/>
        <v>58.919090912210883</v>
      </c>
      <c r="J43" s="119"/>
      <c r="P43" s="299"/>
      <c r="Q43" s="299"/>
      <c r="R43" s="299"/>
      <c r="S43" s="299"/>
      <c r="T43" s="299"/>
    </row>
    <row r="44" spans="2:20">
      <c r="B44" s="303"/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7">
        <f t="shared" si="0"/>
        <v>67.336916337072509</v>
      </c>
      <c r="J44" s="119"/>
      <c r="P44" s="299"/>
      <c r="Q44" s="299"/>
      <c r="R44" s="299"/>
      <c r="S44" s="299"/>
      <c r="T44" s="299"/>
    </row>
    <row r="45" spans="2:20">
      <c r="B45" s="303"/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7">
        <f t="shared" si="0"/>
        <v>69.955199066882429</v>
      </c>
      <c r="J45" s="119"/>
      <c r="P45" s="299"/>
      <c r="Q45" s="299"/>
      <c r="R45" s="299"/>
      <c r="S45" s="299"/>
      <c r="T45" s="299"/>
    </row>
    <row r="46" spans="2:20">
      <c r="B46" s="303"/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7">
        <f t="shared" si="0"/>
        <v>66.26490489074672</v>
      </c>
      <c r="J46" s="119"/>
      <c r="P46" s="299"/>
      <c r="Q46" s="299"/>
      <c r="R46" s="299"/>
      <c r="S46" s="299"/>
      <c r="T46" s="299"/>
    </row>
    <row r="47" spans="2:20">
      <c r="B47" s="303"/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7">
        <f t="shared" si="0"/>
        <v>59.75954745397781</v>
      </c>
      <c r="J47" s="119"/>
      <c r="P47" s="299"/>
      <c r="Q47" s="299"/>
      <c r="R47" s="299"/>
      <c r="S47" s="299"/>
      <c r="T47" s="299"/>
    </row>
    <row r="48" spans="2:20">
      <c r="B48" s="303"/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7">
        <f t="shared" si="0"/>
        <v>51.211213009427951</v>
      </c>
      <c r="J48" s="119"/>
      <c r="P48" s="299"/>
      <c r="Q48" s="299"/>
      <c r="R48" s="299"/>
      <c r="S48" s="299"/>
      <c r="T48" s="299"/>
    </row>
    <row r="49" spans="2:20">
      <c r="B49" s="303"/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7">
        <f t="shared" si="0"/>
        <v>45.388776477225008</v>
      </c>
      <c r="J49" s="119"/>
      <c r="P49" s="299"/>
      <c r="Q49" s="299"/>
      <c r="R49" s="299"/>
      <c r="S49" s="299"/>
      <c r="T49" s="299"/>
    </row>
    <row r="50" spans="2:20">
      <c r="B50" s="303"/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7">
        <f t="shared" si="0"/>
        <v>45.6828487671049</v>
      </c>
      <c r="J50" s="119"/>
      <c r="P50" s="299"/>
      <c r="Q50" s="299"/>
      <c r="R50" s="299"/>
      <c r="S50" s="299"/>
      <c r="T50" s="299"/>
    </row>
    <row r="51" spans="2:20">
      <c r="B51" s="303"/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7">
        <f t="shared" si="0"/>
        <v>45.354955207238064</v>
      </c>
      <c r="J51" s="119"/>
      <c r="P51" s="299"/>
      <c r="Q51" s="299"/>
      <c r="R51" s="299"/>
      <c r="S51" s="299"/>
      <c r="T51" s="299"/>
    </row>
    <row r="52" spans="2:20">
      <c r="B52" s="303"/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7">
        <f t="shared" si="0"/>
        <v>50.808578826076833</v>
      </c>
      <c r="J52" s="302"/>
      <c r="P52" s="299"/>
      <c r="Q52" s="299"/>
      <c r="R52" s="299"/>
      <c r="S52" s="299"/>
      <c r="T52" s="299"/>
    </row>
    <row r="53" spans="2:20">
      <c r="B53" s="301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7">
        <f t="shared" ref="I53" si="1">D53/E53*100</f>
        <v>52.640405448971414</v>
      </c>
      <c r="K53" s="282"/>
    </row>
    <row r="54" spans="2:20">
      <c r="B54" s="303"/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7">
        <f t="shared" ref="I54:I64" si="2">D54/E54*100</f>
        <v>68.300017896507143</v>
      </c>
      <c r="J54" s="302">
        <f>I55-I54</f>
        <v>-2.7865848539942562</v>
      </c>
    </row>
    <row r="55" spans="2:20">
      <c r="B55" s="303"/>
      <c r="C55" s="162" t="s">
        <v>87</v>
      </c>
      <c r="D55" s="157">
        <v>12144.9267319585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7">
        <f t="shared" si="2"/>
        <v>65.513433042512887</v>
      </c>
      <c r="J55" s="302">
        <f>I55-I43</f>
        <v>6.5943421303020031</v>
      </c>
    </row>
    <row r="56" spans="2:20">
      <c r="B56" s="303"/>
      <c r="C56" s="162" t="s">
        <v>88</v>
      </c>
      <c r="D56" s="157"/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7">
        <f t="shared" si="2"/>
        <v>0</v>
      </c>
    </row>
    <row r="57" spans="2:20">
      <c r="B57" s="303"/>
      <c r="C57" s="162" t="s">
        <v>87</v>
      </c>
      <c r="D57" s="157"/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7">
        <f t="shared" si="2"/>
        <v>0</v>
      </c>
      <c r="J57" s="302"/>
    </row>
    <row r="58" spans="2:20">
      <c r="B58" s="303"/>
      <c r="C58" s="162" t="s">
        <v>89</v>
      </c>
      <c r="D58" s="157"/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7">
        <f t="shared" si="2"/>
        <v>0</v>
      </c>
      <c r="J58" s="302"/>
    </row>
    <row r="59" spans="2:20">
      <c r="B59" s="303"/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7">
        <f t="shared" si="2"/>
        <v>0</v>
      </c>
      <c r="J59" s="302"/>
    </row>
    <row r="60" spans="2:20">
      <c r="B60" s="303"/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7">
        <f t="shared" si="2"/>
        <v>0</v>
      </c>
      <c r="J60" s="302"/>
    </row>
    <row r="61" spans="2:20">
      <c r="B61" s="303"/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7">
        <f t="shared" si="2"/>
        <v>0</v>
      </c>
      <c r="J61" s="302"/>
    </row>
    <row r="62" spans="2:20">
      <c r="B62" s="303"/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7">
        <f t="shared" si="2"/>
        <v>0</v>
      </c>
      <c r="J62" s="302"/>
    </row>
    <row r="63" spans="2:20">
      <c r="B63" s="303"/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7">
        <f t="shared" si="2"/>
        <v>0</v>
      </c>
      <c r="J63" s="302"/>
    </row>
    <row r="64" spans="2:20">
      <c r="B64" s="303"/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7">
        <f t="shared" si="2"/>
        <v>0</v>
      </c>
      <c r="J64" s="302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5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2021 por cuencas</v>
      </c>
      <c r="C67" s="266"/>
      <c r="D67" s="266"/>
      <c r="E67" s="266"/>
      <c r="F67" s="266"/>
      <c r="G67" s="118"/>
      <c r="H67" s="118"/>
      <c r="I67" s="119"/>
      <c r="J67" s="119"/>
    </row>
    <row r="68" spans="2:11">
      <c r="B68" s="120"/>
      <c r="C68" s="342" t="s">
        <v>53</v>
      </c>
      <c r="D68" s="342" t="s">
        <v>53</v>
      </c>
      <c r="E68" s="120"/>
      <c r="F68" s="342" t="s">
        <v>42</v>
      </c>
      <c r="G68" s="342"/>
      <c r="H68" s="342" t="s">
        <v>43</v>
      </c>
      <c r="I68" s="342"/>
      <c r="J68" s="342" t="s">
        <v>44</v>
      </c>
      <c r="K68" s="342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7">
        <v>5204.4719067636097</v>
      </c>
      <c r="F70" s="268">
        <f>G70/C70</f>
        <v>0.73030964391553377</v>
      </c>
      <c r="G70" s="267">
        <v>1859.9657466976721</v>
      </c>
      <c r="H70" s="268">
        <f t="shared" ref="H70:H75" si="3">I70/D70</f>
        <v>0.77695958108329644</v>
      </c>
      <c r="I70" s="125">
        <v>706.62609196531207</v>
      </c>
      <c r="J70" s="150">
        <f>K70/SUM(C70:D70)</f>
        <v>0.74258493017752081</v>
      </c>
      <c r="K70" s="125">
        <f t="shared" ref="K70:K75" si="4">SUM(G70,I70)</f>
        <v>2566.5918386629842</v>
      </c>
    </row>
    <row r="71" spans="2:11">
      <c r="B71" s="124" t="s">
        <v>47</v>
      </c>
      <c r="C71" s="125">
        <v>1681</v>
      </c>
      <c r="D71" s="125">
        <v>3120.6</v>
      </c>
      <c r="E71" s="267">
        <v>3968.2132952293318</v>
      </c>
      <c r="F71" s="268">
        <f>G71/C71</f>
        <v>0.79220183350478213</v>
      </c>
      <c r="G71" s="267">
        <v>1331.6912821215387</v>
      </c>
      <c r="H71" s="268">
        <f t="shared" si="3"/>
        <v>0.79981691336760818</v>
      </c>
      <c r="I71" s="125">
        <v>2495.9086598549579</v>
      </c>
      <c r="J71" s="150">
        <f t="shared" ref="J71:J76" si="5">K71/SUM(C71:D71)</f>
        <v>0.79715093759923705</v>
      </c>
      <c r="K71" s="125">
        <f t="shared" si="4"/>
        <v>3827.5999419764967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7">
        <v>3618.5651686053225</v>
      </c>
      <c r="F72" s="268">
        <f>G72/C72</f>
        <v>0.77047859557741949</v>
      </c>
      <c r="G72" s="267">
        <v>1868.3512674233828</v>
      </c>
      <c r="H72" s="268">
        <f t="shared" si="3"/>
        <v>0.4442304123490543</v>
      </c>
      <c r="I72" s="125">
        <v>1684.4648621348331</v>
      </c>
      <c r="J72" s="150">
        <f t="shared" si="5"/>
        <v>0.57148677567109996</v>
      </c>
      <c r="K72" s="125">
        <f t="shared" si="4"/>
        <v>3552.8161295582158</v>
      </c>
    </row>
    <row r="73" spans="2:11">
      <c r="B73" s="124" t="s">
        <v>49</v>
      </c>
      <c r="C73" s="125"/>
      <c r="D73" s="125">
        <v>835.14400000000001</v>
      </c>
      <c r="E73" s="267">
        <v>241.15919611927043</v>
      </c>
      <c r="F73" s="268" t="s">
        <v>18</v>
      </c>
      <c r="G73" s="267" t="s">
        <v>18</v>
      </c>
      <c r="H73" s="268">
        <f t="shared" si="3"/>
        <v>9.8394664889335987E-2</v>
      </c>
      <c r="I73" s="125">
        <v>82.173714014339609</v>
      </c>
      <c r="J73" s="150">
        <f t="shared" si="5"/>
        <v>9.8394664889335987E-2</v>
      </c>
      <c r="K73" s="125">
        <f t="shared" si="4"/>
        <v>82.173714014339609</v>
      </c>
    </row>
    <row r="74" spans="2:11">
      <c r="B74" s="124" t="s">
        <v>50</v>
      </c>
      <c r="C74" s="125">
        <v>180.3</v>
      </c>
      <c r="D74" s="125">
        <v>669.1</v>
      </c>
      <c r="E74" s="267">
        <v>569.24482711132248</v>
      </c>
      <c r="F74" s="268">
        <f>G74/C74</f>
        <v>0.79214380618718327</v>
      </c>
      <c r="G74" s="267">
        <v>142.82352825554915</v>
      </c>
      <c r="H74" s="268">
        <f t="shared" si="3"/>
        <v>0.31058269898705443</v>
      </c>
      <c r="I74" s="125">
        <v>207.81088389223814</v>
      </c>
      <c r="J74" s="150">
        <f t="shared" si="5"/>
        <v>0.41280246308898905</v>
      </c>
      <c r="K74" s="125">
        <f t="shared" si="4"/>
        <v>350.63441214778732</v>
      </c>
    </row>
    <row r="75" spans="2:11">
      <c r="B75" s="124" t="s">
        <v>51</v>
      </c>
      <c r="C75" s="125">
        <v>2133.8380000000002</v>
      </c>
      <c r="D75" s="125">
        <v>245</v>
      </c>
      <c r="E75" s="267">
        <v>3445.1482361711401</v>
      </c>
      <c r="F75" s="268">
        <f>G75/C75</f>
        <v>0.74047604766110375</v>
      </c>
      <c r="G75" s="267">
        <v>1580.0559285890745</v>
      </c>
      <c r="H75" s="268">
        <f t="shared" si="3"/>
        <v>0.75532557963118196</v>
      </c>
      <c r="I75" s="125">
        <v>185.05476700963959</v>
      </c>
      <c r="J75" s="150">
        <f t="shared" si="5"/>
        <v>0.74200542264698732</v>
      </c>
      <c r="K75" s="125">
        <f t="shared" si="4"/>
        <v>1765.1106955987141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9">
        <f>G76/C76</f>
        <v>0.75643797056782136</v>
      </c>
      <c r="G76" s="126">
        <f>SUM(G70:G75)</f>
        <v>6782.887753087216</v>
      </c>
      <c r="H76" s="269">
        <f>I76/D76</f>
        <v>0.56022687444482566</v>
      </c>
      <c r="I76" s="126">
        <f>SUM(I70:I75)</f>
        <v>5362.0389788713201</v>
      </c>
      <c r="J76" s="151">
        <f t="shared" si="5"/>
        <v>0.65513433042513081</v>
      </c>
      <c r="K76" s="126">
        <f>SUM(K70:K75)</f>
        <v>12144.926731958538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34" zoomScale="77" zoomScaleNormal="77" workbookViewId="0">
      <selection activeCell="F351" sqref="F351"/>
    </sheetView>
  </sheetViews>
  <sheetFormatPr baseColWidth="10" defaultColWidth="11.42578125" defaultRowHeight="15"/>
  <cols>
    <col min="1" max="1" width="11.42578125" style="293"/>
    <col min="2" max="2" width="12.7109375" style="293" bestFit="1" customWidth="1"/>
    <col min="3" max="7" width="11.42578125" style="293"/>
    <col min="8" max="8" width="11.85546875" style="293" bestFit="1" customWidth="1"/>
    <col min="9" max="21" width="11.42578125" style="293"/>
    <col min="22" max="22" width="11.42578125" style="293" customWidth="1"/>
    <col min="23" max="28" width="11.42578125" style="293"/>
    <col min="29" max="29" width="11.85546875" style="293" bestFit="1" customWidth="1"/>
    <col min="30" max="16384" width="11.42578125" style="293"/>
  </cols>
  <sheetData>
    <row r="1" spans="1:9" ht="60">
      <c r="B1" s="292" t="s">
        <v>144</v>
      </c>
      <c r="C1" s="292" t="s">
        <v>597</v>
      </c>
      <c r="D1" s="292" t="s">
        <v>598</v>
      </c>
    </row>
    <row r="2" spans="1:9">
      <c r="A2" s="293">
        <v>0</v>
      </c>
      <c r="B2" s="294">
        <v>43891</v>
      </c>
      <c r="C2" s="295">
        <v>356.06030500000003</v>
      </c>
      <c r="D2" s="296">
        <v>197.76062025665911</v>
      </c>
      <c r="E2" s="295">
        <f>IF(C2&gt;D2,D2,C2)</f>
        <v>197.76062025665911</v>
      </c>
      <c r="F2" s="298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7" t="str">
        <f>IF(DAY($B2)=15,TEXT(D2,"#,0"),"")</f>
        <v/>
      </c>
      <c r="I2" s="298"/>
    </row>
    <row r="3" spans="1:9">
      <c r="A3" s="293">
        <v>1</v>
      </c>
      <c r="B3" s="294">
        <v>43892</v>
      </c>
      <c r="C3" s="295">
        <v>343.43933399999997</v>
      </c>
      <c r="D3" s="296">
        <v>191.3812454096701</v>
      </c>
      <c r="E3" s="295">
        <f t="shared" ref="E3:E66" si="0">IF(C3&gt;D3,D3,C3)</f>
        <v>191.3812454096701</v>
      </c>
      <c r="F3" s="305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7" t="str">
        <f t="shared" ref="H3:H66" si="2">IF(DAY($B3)=15,TEXT(D3,"#,0"),"")</f>
        <v/>
      </c>
      <c r="I3" s="298"/>
    </row>
    <row r="4" spans="1:9">
      <c r="A4" s="293">
        <v>2</v>
      </c>
      <c r="B4" s="294">
        <v>43893</v>
      </c>
      <c r="C4" s="295">
        <v>343.36612700000001</v>
      </c>
      <c r="D4" s="296">
        <v>191.3812454096701</v>
      </c>
      <c r="E4" s="295">
        <f t="shared" si="0"/>
        <v>191.3812454096701</v>
      </c>
      <c r="F4" s="305"/>
      <c r="G4" s="205" t="str">
        <f t="shared" si="1"/>
        <v/>
      </c>
      <c r="H4" s="297" t="str">
        <f t="shared" si="2"/>
        <v/>
      </c>
      <c r="I4" s="298"/>
    </row>
    <row r="5" spans="1:9">
      <c r="A5" s="293">
        <v>3</v>
      </c>
      <c r="B5" s="294">
        <v>43894</v>
      </c>
      <c r="C5" s="295">
        <v>292.942429</v>
      </c>
      <c r="D5" s="296">
        <v>191.3812454096701</v>
      </c>
      <c r="E5" s="295">
        <f t="shared" si="0"/>
        <v>191.3812454096701</v>
      </c>
      <c r="F5" s="305"/>
      <c r="G5" s="205" t="str">
        <f t="shared" si="1"/>
        <v/>
      </c>
      <c r="H5" s="297" t="str">
        <f t="shared" si="2"/>
        <v/>
      </c>
      <c r="I5" s="298"/>
    </row>
    <row r="6" spans="1:9">
      <c r="A6" s="293">
        <v>4</v>
      </c>
      <c r="B6" s="294">
        <v>43895</v>
      </c>
      <c r="C6" s="295">
        <v>350.05911199999997</v>
      </c>
      <c r="D6" s="296">
        <v>191.3812454096701</v>
      </c>
      <c r="E6" s="295">
        <f t="shared" si="0"/>
        <v>191.3812454096701</v>
      </c>
      <c r="F6" s="305"/>
      <c r="G6" s="205" t="str">
        <f t="shared" si="1"/>
        <v/>
      </c>
      <c r="H6" s="297" t="str">
        <f t="shared" si="2"/>
        <v/>
      </c>
      <c r="I6" s="298"/>
    </row>
    <row r="7" spans="1:9">
      <c r="A7" s="293">
        <v>5</v>
      </c>
      <c r="B7" s="294">
        <v>43896</v>
      </c>
      <c r="C7" s="295">
        <v>353.81008299999996</v>
      </c>
      <c r="D7" s="296">
        <v>191.3812454096701</v>
      </c>
      <c r="E7" s="295">
        <f t="shared" si="0"/>
        <v>191.3812454096701</v>
      </c>
      <c r="F7" s="305"/>
      <c r="G7" s="205" t="str">
        <f t="shared" si="1"/>
        <v/>
      </c>
      <c r="H7" s="297" t="str">
        <f t="shared" si="2"/>
        <v/>
      </c>
      <c r="I7" s="298"/>
    </row>
    <row r="8" spans="1:9">
      <c r="A8" s="293">
        <v>6</v>
      </c>
      <c r="B8" s="294">
        <v>43897</v>
      </c>
      <c r="C8" s="295">
        <v>206.33933100000002</v>
      </c>
      <c r="D8" s="296">
        <v>191.3812454096701</v>
      </c>
      <c r="E8" s="295">
        <f t="shared" si="0"/>
        <v>191.3812454096701</v>
      </c>
      <c r="F8" s="305"/>
      <c r="G8" s="205" t="str">
        <f t="shared" si="1"/>
        <v/>
      </c>
      <c r="H8" s="297" t="str">
        <f t="shared" si="2"/>
        <v/>
      </c>
      <c r="I8" s="298"/>
    </row>
    <row r="9" spans="1:9">
      <c r="A9" s="293">
        <v>7</v>
      </c>
      <c r="B9" s="294">
        <v>43898</v>
      </c>
      <c r="C9" s="295">
        <v>172.75144299999999</v>
      </c>
      <c r="D9" s="296">
        <v>191.3812454096701</v>
      </c>
      <c r="E9" s="295">
        <f t="shared" si="0"/>
        <v>172.75144299999999</v>
      </c>
      <c r="F9" s="305"/>
      <c r="G9" s="205" t="str">
        <f t="shared" si="1"/>
        <v/>
      </c>
      <c r="H9" s="297" t="str">
        <f t="shared" si="2"/>
        <v/>
      </c>
      <c r="I9" s="298"/>
    </row>
    <row r="10" spans="1:9">
      <c r="A10" s="293">
        <v>8</v>
      </c>
      <c r="B10" s="294">
        <v>43899</v>
      </c>
      <c r="C10" s="295">
        <v>226.30976100000001</v>
      </c>
      <c r="D10" s="296">
        <v>191.3812454096701</v>
      </c>
      <c r="E10" s="295">
        <f t="shared" si="0"/>
        <v>191.3812454096701</v>
      </c>
      <c r="F10" s="305"/>
      <c r="G10" s="205" t="str">
        <f t="shared" si="1"/>
        <v/>
      </c>
      <c r="H10" s="297" t="str">
        <f t="shared" si="2"/>
        <v/>
      </c>
      <c r="I10" s="298"/>
    </row>
    <row r="11" spans="1:9">
      <c r="A11" s="293">
        <v>9</v>
      </c>
      <c r="B11" s="294">
        <v>43900</v>
      </c>
      <c r="C11" s="295">
        <v>149.84728000000001</v>
      </c>
      <c r="D11" s="296">
        <v>191.3812454096701</v>
      </c>
      <c r="E11" s="295">
        <f t="shared" si="0"/>
        <v>149.84728000000001</v>
      </c>
      <c r="F11" s="305"/>
      <c r="G11" s="205" t="str">
        <f t="shared" si="1"/>
        <v/>
      </c>
      <c r="H11" s="297" t="str">
        <f t="shared" si="2"/>
        <v/>
      </c>
      <c r="I11" s="298"/>
    </row>
    <row r="12" spans="1:9">
      <c r="A12" s="293">
        <v>10</v>
      </c>
      <c r="B12" s="294">
        <v>43901</v>
      </c>
      <c r="C12" s="295">
        <v>74.675634000000002</v>
      </c>
      <c r="D12" s="296">
        <v>191.3812454096701</v>
      </c>
      <c r="E12" s="295">
        <f t="shared" si="0"/>
        <v>74.675634000000002</v>
      </c>
      <c r="F12" s="305"/>
      <c r="G12" s="205" t="str">
        <f t="shared" si="1"/>
        <v/>
      </c>
      <c r="H12" s="297" t="str">
        <f t="shared" si="2"/>
        <v/>
      </c>
      <c r="I12" s="298"/>
    </row>
    <row r="13" spans="1:9">
      <c r="A13" s="293">
        <v>11</v>
      </c>
      <c r="B13" s="294">
        <v>43902</v>
      </c>
      <c r="C13" s="295">
        <v>89.801458999999994</v>
      </c>
      <c r="D13" s="296">
        <v>191.3812454096701</v>
      </c>
      <c r="E13" s="295">
        <f t="shared" si="0"/>
        <v>89.801458999999994</v>
      </c>
      <c r="F13" s="305"/>
      <c r="G13" s="205" t="str">
        <f t="shared" si="1"/>
        <v/>
      </c>
      <c r="H13" s="297" t="str">
        <f t="shared" si="2"/>
        <v/>
      </c>
      <c r="I13" s="298"/>
    </row>
    <row r="14" spans="1:9">
      <c r="A14" s="293">
        <v>12</v>
      </c>
      <c r="B14" s="294">
        <v>43903</v>
      </c>
      <c r="C14" s="295">
        <v>148.69305599999998</v>
      </c>
      <c r="D14" s="296">
        <v>191.3812454096701</v>
      </c>
      <c r="E14" s="295">
        <f t="shared" si="0"/>
        <v>148.69305599999998</v>
      </c>
      <c r="F14" s="305"/>
      <c r="G14" s="205" t="str">
        <f t="shared" si="1"/>
        <v/>
      </c>
      <c r="H14" s="297" t="str">
        <f t="shared" si="2"/>
        <v/>
      </c>
      <c r="I14" s="298"/>
    </row>
    <row r="15" spans="1:9">
      <c r="A15" s="293">
        <v>13</v>
      </c>
      <c r="B15" s="294">
        <v>43904</v>
      </c>
      <c r="C15" s="295">
        <v>56.137732999999997</v>
      </c>
      <c r="D15" s="296">
        <v>191.3812454096701</v>
      </c>
      <c r="E15" s="295">
        <f t="shared" si="0"/>
        <v>56.137732999999997</v>
      </c>
      <c r="F15" s="305"/>
      <c r="G15" s="205" t="str">
        <f t="shared" si="1"/>
        <v/>
      </c>
      <c r="H15" s="297" t="str">
        <f t="shared" si="2"/>
        <v/>
      </c>
      <c r="I15" s="298"/>
    </row>
    <row r="16" spans="1:9">
      <c r="A16" s="293">
        <v>14</v>
      </c>
      <c r="B16" s="294">
        <v>43905</v>
      </c>
      <c r="C16" s="295">
        <v>149.07385099999999</v>
      </c>
      <c r="D16" s="296">
        <v>191.3812454096701</v>
      </c>
      <c r="E16" s="295">
        <f t="shared" si="0"/>
        <v>149.07385099999999</v>
      </c>
      <c r="F16" s="305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297" t="str">
        <f t="shared" si="2"/>
        <v>191,4</v>
      </c>
      <c r="I16" s="298"/>
    </row>
    <row r="17" spans="1:9">
      <c r="A17" s="293">
        <v>15</v>
      </c>
      <c r="B17" s="294">
        <v>43906</v>
      </c>
      <c r="C17" s="295">
        <v>246.60707600000001</v>
      </c>
      <c r="D17" s="296">
        <v>191.3812454096701</v>
      </c>
      <c r="E17" s="295">
        <f t="shared" si="0"/>
        <v>191.3812454096701</v>
      </c>
      <c r="F17" s="305"/>
      <c r="G17" s="205" t="str">
        <f t="shared" si="1"/>
        <v/>
      </c>
      <c r="H17" s="297" t="str">
        <f t="shared" si="2"/>
        <v/>
      </c>
      <c r="I17" s="205"/>
    </row>
    <row r="18" spans="1:9">
      <c r="A18" s="293">
        <v>16</v>
      </c>
      <c r="B18" s="294">
        <v>43907</v>
      </c>
      <c r="C18" s="295">
        <v>220.31973499999998</v>
      </c>
      <c r="D18" s="296">
        <v>191.3812454096701</v>
      </c>
      <c r="E18" s="295">
        <f t="shared" si="0"/>
        <v>191.3812454096701</v>
      </c>
      <c r="F18" s="305"/>
      <c r="G18" s="205" t="str">
        <f t="shared" si="1"/>
        <v/>
      </c>
      <c r="H18" s="297" t="str">
        <f t="shared" si="2"/>
        <v/>
      </c>
      <c r="I18" s="298"/>
    </row>
    <row r="19" spans="1:9">
      <c r="A19" s="293">
        <v>17</v>
      </c>
      <c r="B19" s="294">
        <v>43908</v>
      </c>
      <c r="C19" s="295">
        <v>113.821556</v>
      </c>
      <c r="D19" s="296">
        <v>191.3812454096701</v>
      </c>
      <c r="E19" s="295">
        <f t="shared" si="0"/>
        <v>113.821556</v>
      </c>
      <c r="F19" s="305"/>
      <c r="G19" s="205" t="str">
        <f t="shared" si="1"/>
        <v/>
      </c>
      <c r="H19" s="297" t="str">
        <f t="shared" si="2"/>
        <v/>
      </c>
      <c r="I19" s="298"/>
    </row>
    <row r="20" spans="1:9">
      <c r="A20" s="293">
        <v>18</v>
      </c>
      <c r="B20" s="294">
        <v>43909</v>
      </c>
      <c r="C20" s="295">
        <v>116.58457199999999</v>
      </c>
      <c r="D20" s="296">
        <v>191.3812454096701</v>
      </c>
      <c r="E20" s="295">
        <f t="shared" si="0"/>
        <v>116.58457199999999</v>
      </c>
      <c r="F20" s="305"/>
      <c r="G20" s="205" t="str">
        <f t="shared" si="1"/>
        <v/>
      </c>
      <c r="H20" s="297" t="str">
        <f t="shared" si="2"/>
        <v/>
      </c>
      <c r="I20" s="298"/>
    </row>
    <row r="21" spans="1:9">
      <c r="A21" s="293">
        <v>19</v>
      </c>
      <c r="B21" s="294">
        <v>43910</v>
      </c>
      <c r="C21" s="295">
        <v>130.32207099999999</v>
      </c>
      <c r="D21" s="296">
        <v>191.3812454096701</v>
      </c>
      <c r="E21" s="295">
        <f t="shared" si="0"/>
        <v>130.32207099999999</v>
      </c>
      <c r="F21" s="305"/>
      <c r="G21" s="205" t="str">
        <f t="shared" si="1"/>
        <v/>
      </c>
      <c r="H21" s="297" t="str">
        <f t="shared" si="2"/>
        <v/>
      </c>
      <c r="I21" s="298"/>
    </row>
    <row r="22" spans="1:9">
      <c r="A22" s="293">
        <v>20</v>
      </c>
      <c r="B22" s="294">
        <v>43911</v>
      </c>
      <c r="C22" s="295">
        <v>70.128062999999997</v>
      </c>
      <c r="D22" s="296">
        <v>191.3812454096701</v>
      </c>
      <c r="E22" s="295">
        <f t="shared" si="0"/>
        <v>70.128062999999997</v>
      </c>
      <c r="F22" s="305"/>
      <c r="G22" s="205" t="str">
        <f t="shared" si="1"/>
        <v/>
      </c>
      <c r="H22" s="297" t="str">
        <f t="shared" si="2"/>
        <v/>
      </c>
      <c r="I22" s="298"/>
    </row>
    <row r="23" spans="1:9">
      <c r="A23" s="293">
        <v>21</v>
      </c>
      <c r="B23" s="294">
        <v>43912</v>
      </c>
      <c r="C23" s="295">
        <v>47.946801000000001</v>
      </c>
      <c r="D23" s="296">
        <v>191.3812454096701</v>
      </c>
      <c r="E23" s="295">
        <f t="shared" si="0"/>
        <v>47.946801000000001</v>
      </c>
      <c r="F23" s="305"/>
      <c r="G23" s="205" t="str">
        <f t="shared" si="1"/>
        <v/>
      </c>
      <c r="H23" s="297" t="str">
        <f t="shared" si="2"/>
        <v/>
      </c>
      <c r="I23" s="298"/>
    </row>
    <row r="24" spans="1:9">
      <c r="A24" s="293">
        <v>22</v>
      </c>
      <c r="B24" s="294">
        <v>43913</v>
      </c>
      <c r="C24" s="295">
        <v>120.01166000000001</v>
      </c>
      <c r="D24" s="296">
        <v>191.3812454096701</v>
      </c>
      <c r="E24" s="295">
        <f t="shared" si="0"/>
        <v>120.01166000000001</v>
      </c>
      <c r="F24" s="305"/>
      <c r="G24" s="205" t="str">
        <f t="shared" si="1"/>
        <v/>
      </c>
      <c r="H24" s="297" t="str">
        <f t="shared" si="2"/>
        <v/>
      </c>
      <c r="I24" s="298"/>
    </row>
    <row r="25" spans="1:9">
      <c r="A25" s="293">
        <v>23</v>
      </c>
      <c r="B25" s="294">
        <v>43914</v>
      </c>
      <c r="C25" s="295">
        <v>133.16797599999998</v>
      </c>
      <c r="D25" s="296">
        <v>191.3812454096701</v>
      </c>
      <c r="E25" s="295">
        <f t="shared" si="0"/>
        <v>133.16797599999998</v>
      </c>
      <c r="F25" s="305"/>
      <c r="G25" s="205" t="str">
        <f t="shared" si="1"/>
        <v/>
      </c>
      <c r="H25" s="297" t="str">
        <f t="shared" si="2"/>
        <v/>
      </c>
      <c r="I25" s="298"/>
    </row>
    <row r="26" spans="1:9">
      <c r="A26" s="293">
        <v>24</v>
      </c>
      <c r="B26" s="294">
        <v>43915</v>
      </c>
      <c r="C26" s="295">
        <v>54.625858000000001</v>
      </c>
      <c r="D26" s="296">
        <v>191.3812454096701</v>
      </c>
      <c r="E26" s="295">
        <f t="shared" si="0"/>
        <v>54.625858000000001</v>
      </c>
      <c r="F26" s="305"/>
      <c r="G26" s="205" t="str">
        <f t="shared" si="1"/>
        <v/>
      </c>
      <c r="H26" s="297" t="str">
        <f t="shared" si="2"/>
        <v/>
      </c>
      <c r="I26" s="298"/>
    </row>
    <row r="27" spans="1:9">
      <c r="A27" s="293">
        <v>25</v>
      </c>
      <c r="B27" s="294">
        <v>43916</v>
      </c>
      <c r="C27" s="295">
        <v>196.67629500000001</v>
      </c>
      <c r="D27" s="296">
        <v>191.3812454096701</v>
      </c>
      <c r="E27" s="295">
        <f t="shared" si="0"/>
        <v>191.3812454096701</v>
      </c>
      <c r="F27" s="305"/>
      <c r="G27" s="205" t="str">
        <f t="shared" si="1"/>
        <v/>
      </c>
      <c r="H27" s="297" t="str">
        <f t="shared" si="2"/>
        <v/>
      </c>
      <c r="I27" s="298"/>
    </row>
    <row r="28" spans="1:9">
      <c r="A28" s="293">
        <v>26</v>
      </c>
      <c r="B28" s="294">
        <v>43917</v>
      </c>
      <c r="C28" s="295">
        <v>110.13828100000001</v>
      </c>
      <c r="D28" s="296">
        <v>191.3812454096701</v>
      </c>
      <c r="E28" s="295">
        <f t="shared" si="0"/>
        <v>110.13828100000001</v>
      </c>
      <c r="F28" s="305"/>
      <c r="G28" s="205" t="str">
        <f t="shared" si="1"/>
        <v/>
      </c>
      <c r="H28" s="297" t="str">
        <f t="shared" si="2"/>
        <v/>
      </c>
      <c r="I28" s="298"/>
    </row>
    <row r="29" spans="1:9">
      <c r="A29" s="293">
        <v>27</v>
      </c>
      <c r="B29" s="294">
        <v>43918</v>
      </c>
      <c r="C29" s="295">
        <v>36.911139999999996</v>
      </c>
      <c r="D29" s="296">
        <v>191.3812454096701</v>
      </c>
      <c r="E29" s="295">
        <f t="shared" si="0"/>
        <v>36.911139999999996</v>
      </c>
      <c r="F29" s="305"/>
      <c r="G29" s="205" t="str">
        <f t="shared" si="1"/>
        <v/>
      </c>
      <c r="H29" s="297" t="str">
        <f t="shared" si="2"/>
        <v/>
      </c>
      <c r="I29" s="298"/>
    </row>
    <row r="30" spans="1:9">
      <c r="A30" s="293">
        <v>28</v>
      </c>
      <c r="B30" s="294">
        <v>43919</v>
      </c>
      <c r="C30" s="295">
        <v>154.92047699999998</v>
      </c>
      <c r="D30" s="296">
        <v>191.3812454096701</v>
      </c>
      <c r="E30" s="295">
        <f t="shared" si="0"/>
        <v>154.92047699999998</v>
      </c>
      <c r="F30" s="305"/>
      <c r="G30" s="205" t="str">
        <f t="shared" si="1"/>
        <v/>
      </c>
      <c r="H30" s="297" t="str">
        <f t="shared" si="2"/>
        <v/>
      </c>
      <c r="I30" s="298"/>
    </row>
    <row r="31" spans="1:9">
      <c r="A31" s="293">
        <v>29</v>
      </c>
      <c r="B31" s="294">
        <v>43920</v>
      </c>
      <c r="C31" s="295">
        <v>234.37427</v>
      </c>
      <c r="D31" s="296">
        <v>191.3812454096701</v>
      </c>
      <c r="E31" s="295">
        <f t="shared" si="0"/>
        <v>191.3812454096701</v>
      </c>
      <c r="F31" s="305"/>
      <c r="G31" s="205" t="str">
        <f t="shared" si="1"/>
        <v/>
      </c>
      <c r="H31" s="297" t="str">
        <f t="shared" si="2"/>
        <v/>
      </c>
      <c r="I31" s="298"/>
    </row>
    <row r="32" spans="1:9">
      <c r="A32" s="293">
        <v>30</v>
      </c>
      <c r="B32" s="294">
        <v>43921</v>
      </c>
      <c r="C32" s="295">
        <v>209.10333300000002</v>
      </c>
      <c r="D32" s="296">
        <v>191.3812454096701</v>
      </c>
      <c r="E32" s="295">
        <f t="shared" si="0"/>
        <v>191.3812454096701</v>
      </c>
      <c r="F32" s="305"/>
      <c r="G32" s="205" t="str">
        <f t="shared" si="1"/>
        <v/>
      </c>
      <c r="H32" s="297" t="str">
        <f t="shared" si="2"/>
        <v/>
      </c>
      <c r="I32" s="298"/>
    </row>
    <row r="33" spans="1:9">
      <c r="A33" s="293">
        <v>31</v>
      </c>
      <c r="B33" s="294">
        <v>43922</v>
      </c>
      <c r="C33" s="295">
        <v>85.539471000000006</v>
      </c>
      <c r="D33" s="296">
        <v>158.01159077028419</v>
      </c>
      <c r="E33" s="295">
        <f t="shared" si="0"/>
        <v>85.539471000000006</v>
      </c>
      <c r="F33" s="298"/>
      <c r="G33" s="205" t="str">
        <f t="shared" si="1"/>
        <v/>
      </c>
      <c r="H33" s="297" t="str">
        <f t="shared" si="2"/>
        <v/>
      </c>
      <c r="I33" s="298"/>
    </row>
    <row r="34" spans="1:9">
      <c r="A34" s="293">
        <v>32</v>
      </c>
      <c r="B34" s="294">
        <v>43923</v>
      </c>
      <c r="C34" s="295">
        <v>120.510924</v>
      </c>
      <c r="D34" s="296">
        <v>158.01159077028419</v>
      </c>
      <c r="E34" s="295">
        <f t="shared" si="0"/>
        <v>120.510924</v>
      </c>
      <c r="F34" s="305"/>
      <c r="G34" s="205" t="str">
        <f t="shared" si="1"/>
        <v/>
      </c>
      <c r="H34" s="297" t="str">
        <f t="shared" si="2"/>
        <v/>
      </c>
      <c r="I34" s="298"/>
    </row>
    <row r="35" spans="1:9">
      <c r="A35" s="293">
        <v>33</v>
      </c>
      <c r="B35" s="294">
        <v>43924</v>
      </c>
      <c r="C35" s="295">
        <v>95.716239000000002</v>
      </c>
      <c r="D35" s="296">
        <v>158.01159077028419</v>
      </c>
      <c r="E35" s="295">
        <f t="shared" si="0"/>
        <v>95.716239000000002</v>
      </c>
      <c r="F35" s="305"/>
      <c r="G35" s="205" t="str">
        <f t="shared" si="1"/>
        <v/>
      </c>
      <c r="H35" s="297" t="str">
        <f t="shared" si="2"/>
        <v/>
      </c>
      <c r="I35" s="298"/>
    </row>
    <row r="36" spans="1:9">
      <c r="A36" s="293">
        <v>34</v>
      </c>
      <c r="B36" s="294">
        <v>43925</v>
      </c>
      <c r="C36" s="295">
        <v>188.43539000000001</v>
      </c>
      <c r="D36" s="296">
        <v>158.01159077028419</v>
      </c>
      <c r="E36" s="295">
        <f t="shared" si="0"/>
        <v>158.01159077028419</v>
      </c>
      <c r="F36" s="305"/>
      <c r="G36" s="205" t="str">
        <f t="shared" si="1"/>
        <v/>
      </c>
      <c r="H36" s="297" t="str">
        <f t="shared" si="2"/>
        <v/>
      </c>
      <c r="I36" s="298"/>
    </row>
    <row r="37" spans="1:9">
      <c r="A37" s="293">
        <v>35</v>
      </c>
      <c r="B37" s="294">
        <v>43926</v>
      </c>
      <c r="C37" s="295">
        <v>188.59655600000002</v>
      </c>
      <c r="D37" s="296">
        <v>158.01159077028419</v>
      </c>
      <c r="E37" s="295">
        <f t="shared" si="0"/>
        <v>158.01159077028419</v>
      </c>
      <c r="F37" s="305"/>
      <c r="G37" s="205" t="str">
        <f t="shared" si="1"/>
        <v/>
      </c>
      <c r="H37" s="297" t="str">
        <f t="shared" si="2"/>
        <v/>
      </c>
      <c r="I37" s="298"/>
    </row>
    <row r="38" spans="1:9">
      <c r="A38" s="293">
        <v>36</v>
      </c>
      <c r="B38" s="294">
        <v>43927</v>
      </c>
      <c r="C38" s="295">
        <v>87.856709000000009</v>
      </c>
      <c r="D38" s="296">
        <v>158.01159077028419</v>
      </c>
      <c r="E38" s="295">
        <f t="shared" si="0"/>
        <v>87.856709000000009</v>
      </c>
      <c r="F38" s="305"/>
      <c r="G38" s="205" t="str">
        <f t="shared" si="1"/>
        <v/>
      </c>
      <c r="H38" s="297" t="str">
        <f t="shared" si="2"/>
        <v/>
      </c>
      <c r="I38" s="298"/>
    </row>
    <row r="39" spans="1:9">
      <c r="A39" s="293">
        <v>37</v>
      </c>
      <c r="B39" s="294">
        <v>43928</v>
      </c>
      <c r="C39" s="295">
        <v>75.264637000000008</v>
      </c>
      <c r="D39" s="296">
        <v>158.01159077028419</v>
      </c>
      <c r="E39" s="295">
        <f t="shared" si="0"/>
        <v>75.264637000000008</v>
      </c>
      <c r="F39" s="305"/>
      <c r="G39" s="205" t="str">
        <f t="shared" si="1"/>
        <v/>
      </c>
      <c r="H39" s="297" t="str">
        <f t="shared" si="2"/>
        <v/>
      </c>
      <c r="I39" s="298"/>
    </row>
    <row r="40" spans="1:9">
      <c r="A40" s="293">
        <v>38</v>
      </c>
      <c r="B40" s="294">
        <v>43929</v>
      </c>
      <c r="C40" s="295">
        <v>64.523510000000002</v>
      </c>
      <c r="D40" s="296">
        <v>158.01159077028419</v>
      </c>
      <c r="E40" s="295">
        <f t="shared" si="0"/>
        <v>64.523510000000002</v>
      </c>
      <c r="F40" s="305"/>
      <c r="G40" s="205" t="str">
        <f t="shared" si="1"/>
        <v/>
      </c>
      <c r="H40" s="297" t="str">
        <f t="shared" si="2"/>
        <v/>
      </c>
      <c r="I40" s="298"/>
    </row>
    <row r="41" spans="1:9">
      <c r="A41" s="293">
        <v>39</v>
      </c>
      <c r="B41" s="294">
        <v>43930</v>
      </c>
      <c r="C41" s="295">
        <v>87.742482999999993</v>
      </c>
      <c r="D41" s="296">
        <v>158.01159077028419</v>
      </c>
      <c r="E41" s="295">
        <f t="shared" si="0"/>
        <v>87.742482999999993</v>
      </c>
      <c r="F41" s="305"/>
      <c r="G41" s="205" t="str">
        <f t="shared" si="1"/>
        <v/>
      </c>
      <c r="H41" s="297" t="str">
        <f t="shared" si="2"/>
        <v/>
      </c>
      <c r="I41" s="298"/>
    </row>
    <row r="42" spans="1:9">
      <c r="A42" s="293">
        <v>40</v>
      </c>
      <c r="B42" s="294">
        <v>43931</v>
      </c>
      <c r="C42" s="295">
        <v>81.504300000000001</v>
      </c>
      <c r="D42" s="296">
        <v>158.01159077028419</v>
      </c>
      <c r="E42" s="295">
        <f t="shared" si="0"/>
        <v>81.504300000000001</v>
      </c>
      <c r="F42" s="305"/>
      <c r="G42" s="205" t="str">
        <f t="shared" si="1"/>
        <v/>
      </c>
      <c r="H42" s="297" t="str">
        <f t="shared" si="2"/>
        <v/>
      </c>
      <c r="I42" s="298"/>
    </row>
    <row r="43" spans="1:9">
      <c r="A43" s="293">
        <v>41</v>
      </c>
      <c r="B43" s="294">
        <v>43932</v>
      </c>
      <c r="C43" s="295">
        <v>70.530736000000005</v>
      </c>
      <c r="D43" s="296">
        <v>158.01159077028419</v>
      </c>
      <c r="E43" s="295">
        <f t="shared" si="0"/>
        <v>70.530736000000005</v>
      </c>
      <c r="F43" s="305"/>
      <c r="G43" s="205" t="str">
        <f t="shared" si="1"/>
        <v/>
      </c>
      <c r="H43" s="297" t="str">
        <f t="shared" si="2"/>
        <v/>
      </c>
      <c r="I43" s="298"/>
    </row>
    <row r="44" spans="1:9">
      <c r="A44" s="293">
        <v>42</v>
      </c>
      <c r="B44" s="294">
        <v>43933</v>
      </c>
      <c r="C44" s="295">
        <v>103.155056</v>
      </c>
      <c r="D44" s="296">
        <v>158.01159077028419</v>
      </c>
      <c r="E44" s="295">
        <f t="shared" si="0"/>
        <v>103.155056</v>
      </c>
      <c r="F44" s="305"/>
      <c r="G44" s="205" t="str">
        <f t="shared" si="1"/>
        <v/>
      </c>
      <c r="H44" s="297" t="str">
        <f t="shared" si="2"/>
        <v/>
      </c>
      <c r="I44" s="298"/>
    </row>
    <row r="45" spans="1:9">
      <c r="A45" s="293">
        <v>43</v>
      </c>
      <c r="B45" s="294">
        <v>43934</v>
      </c>
      <c r="C45" s="295">
        <v>74.568534999999997</v>
      </c>
      <c r="D45" s="296">
        <v>158.01159077028419</v>
      </c>
      <c r="E45" s="295">
        <f t="shared" si="0"/>
        <v>74.568534999999997</v>
      </c>
      <c r="F45" s="305"/>
      <c r="G45" s="205" t="str">
        <f t="shared" si="1"/>
        <v/>
      </c>
      <c r="H45" s="297" t="str">
        <f t="shared" si="2"/>
        <v/>
      </c>
      <c r="I45" s="298"/>
    </row>
    <row r="46" spans="1:9">
      <c r="A46" s="293">
        <v>44</v>
      </c>
      <c r="B46" s="294">
        <v>43935</v>
      </c>
      <c r="C46" s="295">
        <v>98.351004000000003</v>
      </c>
      <c r="D46" s="296">
        <v>158.01159077028419</v>
      </c>
      <c r="E46" s="295">
        <f t="shared" si="0"/>
        <v>98.351004000000003</v>
      </c>
      <c r="F46" s="305"/>
      <c r="G46" s="205" t="str">
        <f t="shared" si="1"/>
        <v/>
      </c>
      <c r="H46" s="297" t="str">
        <f t="shared" si="2"/>
        <v/>
      </c>
      <c r="I46" s="298"/>
    </row>
    <row r="47" spans="1:9">
      <c r="A47" s="293">
        <v>45</v>
      </c>
      <c r="B47" s="294">
        <v>43936</v>
      </c>
      <c r="C47" s="295">
        <v>189.98884200000001</v>
      </c>
      <c r="D47" s="296">
        <v>158.01159077028419</v>
      </c>
      <c r="E47" s="295">
        <f t="shared" si="0"/>
        <v>158.01159077028419</v>
      </c>
      <c r="F47" s="305"/>
      <c r="G47" s="205" t="str">
        <f t="shared" si="1"/>
        <v>A</v>
      </c>
      <c r="H47" s="297" t="str">
        <f t="shared" si="2"/>
        <v>158,0</v>
      </c>
      <c r="I47" s="298"/>
    </row>
    <row r="48" spans="1:9">
      <c r="A48" s="293">
        <v>46</v>
      </c>
      <c r="B48" s="294">
        <v>43937</v>
      </c>
      <c r="C48" s="295">
        <v>210.43480300000002</v>
      </c>
      <c r="D48" s="296">
        <v>158.01159077028419</v>
      </c>
      <c r="E48" s="295">
        <f t="shared" si="0"/>
        <v>158.01159077028419</v>
      </c>
      <c r="F48" s="305"/>
      <c r="G48" s="205" t="str">
        <f t="shared" si="1"/>
        <v/>
      </c>
      <c r="H48" s="297" t="str">
        <f t="shared" si="2"/>
        <v/>
      </c>
      <c r="I48" s="298"/>
    </row>
    <row r="49" spans="1:9">
      <c r="A49" s="293">
        <v>47</v>
      </c>
      <c r="B49" s="294">
        <v>43938</v>
      </c>
      <c r="C49" s="295">
        <v>160.61517699999999</v>
      </c>
      <c r="D49" s="296">
        <v>158.01159077028419</v>
      </c>
      <c r="E49" s="295">
        <f t="shared" si="0"/>
        <v>158.01159077028419</v>
      </c>
      <c r="F49" s="305"/>
      <c r="G49" s="205" t="str">
        <f t="shared" si="1"/>
        <v/>
      </c>
      <c r="H49" s="297" t="str">
        <f t="shared" si="2"/>
        <v/>
      </c>
      <c r="I49" s="298"/>
    </row>
    <row r="50" spans="1:9">
      <c r="A50" s="293">
        <v>48</v>
      </c>
      <c r="B50" s="294">
        <v>43939</v>
      </c>
      <c r="C50" s="295">
        <v>47.134428999999997</v>
      </c>
      <c r="D50" s="296">
        <v>158.01159077028419</v>
      </c>
      <c r="E50" s="295">
        <f t="shared" si="0"/>
        <v>47.134428999999997</v>
      </c>
      <c r="F50" s="305"/>
      <c r="G50" s="205" t="str">
        <f t="shared" si="1"/>
        <v/>
      </c>
      <c r="H50" s="297" t="str">
        <f t="shared" si="2"/>
        <v/>
      </c>
      <c r="I50" s="298"/>
    </row>
    <row r="51" spans="1:9">
      <c r="A51" s="293">
        <v>49</v>
      </c>
      <c r="B51" s="294">
        <v>43940</v>
      </c>
      <c r="C51" s="295">
        <v>72.963836999999998</v>
      </c>
      <c r="D51" s="296">
        <v>158.01159077028419</v>
      </c>
      <c r="E51" s="295">
        <f t="shared" si="0"/>
        <v>72.963836999999998</v>
      </c>
      <c r="F51" s="305"/>
      <c r="G51" s="205" t="str">
        <f t="shared" si="1"/>
        <v/>
      </c>
      <c r="H51" s="297" t="str">
        <f t="shared" si="2"/>
        <v/>
      </c>
      <c r="I51" s="298"/>
    </row>
    <row r="52" spans="1:9">
      <c r="A52" s="293">
        <v>50</v>
      </c>
      <c r="B52" s="294">
        <v>43941</v>
      </c>
      <c r="C52" s="295">
        <v>133.63817300000002</v>
      </c>
      <c r="D52" s="296">
        <v>158.01159077028419</v>
      </c>
      <c r="E52" s="295">
        <f t="shared" si="0"/>
        <v>133.63817300000002</v>
      </c>
      <c r="F52" s="305"/>
      <c r="G52" s="205" t="str">
        <f t="shared" si="1"/>
        <v/>
      </c>
      <c r="H52" s="297" t="str">
        <f t="shared" si="2"/>
        <v/>
      </c>
      <c r="I52" s="298"/>
    </row>
    <row r="53" spans="1:9">
      <c r="A53" s="293">
        <v>51</v>
      </c>
      <c r="B53" s="294">
        <v>43942</v>
      </c>
      <c r="C53" s="295">
        <v>176.23869699999997</v>
      </c>
      <c r="D53" s="296">
        <v>158.01159077028419</v>
      </c>
      <c r="E53" s="295">
        <f t="shared" si="0"/>
        <v>158.01159077028419</v>
      </c>
      <c r="F53" s="305"/>
      <c r="G53" s="205" t="str">
        <f t="shared" si="1"/>
        <v/>
      </c>
      <c r="H53" s="297" t="str">
        <f t="shared" si="2"/>
        <v/>
      </c>
      <c r="I53" s="298"/>
    </row>
    <row r="54" spans="1:9">
      <c r="A54" s="293">
        <v>52</v>
      </c>
      <c r="B54" s="294">
        <v>43943</v>
      </c>
      <c r="C54" s="295">
        <v>131.03707499999999</v>
      </c>
      <c r="D54" s="296">
        <v>158.01159077028419</v>
      </c>
      <c r="E54" s="295">
        <f t="shared" si="0"/>
        <v>131.03707499999999</v>
      </c>
      <c r="F54" s="305"/>
      <c r="G54" s="205" t="str">
        <f t="shared" si="1"/>
        <v/>
      </c>
      <c r="H54" s="297" t="str">
        <f t="shared" si="2"/>
        <v/>
      </c>
      <c r="I54" s="298"/>
    </row>
    <row r="55" spans="1:9">
      <c r="A55" s="293">
        <v>53</v>
      </c>
      <c r="B55" s="294">
        <v>43944</v>
      </c>
      <c r="C55" s="295">
        <v>60.851399999999998</v>
      </c>
      <c r="D55" s="296">
        <v>158.01159077028419</v>
      </c>
      <c r="E55" s="295">
        <f t="shared" si="0"/>
        <v>60.851399999999998</v>
      </c>
      <c r="F55" s="305"/>
      <c r="G55" s="205" t="str">
        <f t="shared" si="1"/>
        <v/>
      </c>
      <c r="H55" s="297" t="str">
        <f t="shared" si="2"/>
        <v/>
      </c>
      <c r="I55" s="298"/>
    </row>
    <row r="56" spans="1:9">
      <c r="A56" s="293">
        <v>54</v>
      </c>
      <c r="B56" s="294">
        <v>43945</v>
      </c>
      <c r="C56" s="295">
        <v>82.625647000000001</v>
      </c>
      <c r="D56" s="296">
        <v>158.01159077028419</v>
      </c>
      <c r="E56" s="295">
        <f t="shared" si="0"/>
        <v>82.625647000000001</v>
      </c>
      <c r="F56" s="305"/>
      <c r="G56" s="205" t="str">
        <f t="shared" si="1"/>
        <v/>
      </c>
      <c r="H56" s="297" t="str">
        <f t="shared" si="2"/>
        <v/>
      </c>
      <c r="I56" s="298"/>
    </row>
    <row r="57" spans="1:9">
      <c r="A57" s="293">
        <v>55</v>
      </c>
      <c r="B57" s="294">
        <v>43946</v>
      </c>
      <c r="C57" s="295">
        <v>35.889004</v>
      </c>
      <c r="D57" s="296">
        <v>158.01159077028419</v>
      </c>
      <c r="E57" s="295">
        <f t="shared" si="0"/>
        <v>35.889004</v>
      </c>
      <c r="F57" s="305"/>
      <c r="G57" s="205" t="str">
        <f t="shared" si="1"/>
        <v/>
      </c>
      <c r="H57" s="297" t="str">
        <f t="shared" si="2"/>
        <v/>
      </c>
      <c r="I57" s="298"/>
    </row>
    <row r="58" spans="1:9">
      <c r="A58" s="293">
        <v>56</v>
      </c>
      <c r="B58" s="294">
        <v>43947</v>
      </c>
      <c r="C58" s="295">
        <v>57.683177000000001</v>
      </c>
      <c r="D58" s="296">
        <v>158.01159077028419</v>
      </c>
      <c r="E58" s="295">
        <f t="shared" si="0"/>
        <v>57.683177000000001</v>
      </c>
      <c r="F58" s="305"/>
      <c r="G58" s="205" t="str">
        <f t="shared" si="1"/>
        <v/>
      </c>
      <c r="H58" s="297" t="str">
        <f t="shared" si="2"/>
        <v/>
      </c>
      <c r="I58" s="298"/>
    </row>
    <row r="59" spans="1:9">
      <c r="A59" s="293">
        <v>57</v>
      </c>
      <c r="B59" s="294">
        <v>43948</v>
      </c>
      <c r="C59" s="295">
        <v>114.835515</v>
      </c>
      <c r="D59" s="296">
        <v>158.01159077028419</v>
      </c>
      <c r="E59" s="295">
        <f t="shared" si="0"/>
        <v>114.835515</v>
      </c>
      <c r="F59" s="305"/>
      <c r="G59" s="205" t="str">
        <f t="shared" si="1"/>
        <v/>
      </c>
      <c r="H59" s="297" t="str">
        <f t="shared" si="2"/>
        <v/>
      </c>
      <c r="I59" s="298"/>
    </row>
    <row r="60" spans="1:9">
      <c r="A60" s="293">
        <v>58</v>
      </c>
      <c r="B60" s="294">
        <v>43949</v>
      </c>
      <c r="C60" s="295">
        <v>180.68583699999999</v>
      </c>
      <c r="D60" s="296">
        <v>158.01159077028419</v>
      </c>
      <c r="E60" s="295">
        <f t="shared" si="0"/>
        <v>158.01159077028419</v>
      </c>
      <c r="F60" s="305"/>
      <c r="G60" s="205" t="str">
        <f t="shared" si="1"/>
        <v/>
      </c>
      <c r="H60" s="297" t="str">
        <f t="shared" si="2"/>
        <v/>
      </c>
      <c r="I60" s="298"/>
    </row>
    <row r="61" spans="1:9">
      <c r="A61" s="293">
        <v>59</v>
      </c>
      <c r="B61" s="294">
        <v>43950</v>
      </c>
      <c r="C61" s="295">
        <v>246.38619200000002</v>
      </c>
      <c r="D61" s="296">
        <v>158.01159077028419</v>
      </c>
      <c r="E61" s="295">
        <f t="shared" si="0"/>
        <v>158.01159077028419</v>
      </c>
      <c r="F61" s="305"/>
      <c r="G61" s="205" t="str">
        <f t="shared" si="1"/>
        <v/>
      </c>
      <c r="H61" s="297" t="str">
        <f t="shared" si="2"/>
        <v/>
      </c>
      <c r="I61" s="298"/>
    </row>
    <row r="62" spans="1:9">
      <c r="A62" s="293">
        <v>60</v>
      </c>
      <c r="B62" s="294">
        <v>43951</v>
      </c>
      <c r="C62" s="295">
        <v>316.74570599999998</v>
      </c>
      <c r="D62" s="296">
        <v>158.01159077028419</v>
      </c>
      <c r="E62" s="295">
        <f t="shared" si="0"/>
        <v>158.01159077028419</v>
      </c>
      <c r="F62" s="305"/>
      <c r="G62" s="205" t="str">
        <f t="shared" si="1"/>
        <v/>
      </c>
      <c r="H62" s="297" t="str">
        <f t="shared" si="2"/>
        <v/>
      </c>
      <c r="I62" s="298"/>
    </row>
    <row r="63" spans="1:9">
      <c r="A63" s="293">
        <v>61</v>
      </c>
      <c r="B63" s="294">
        <v>43952</v>
      </c>
      <c r="C63" s="295">
        <v>265.82726800000006</v>
      </c>
      <c r="D63" s="296">
        <v>142.06440754422852</v>
      </c>
      <c r="E63" s="295">
        <f t="shared" si="0"/>
        <v>142.06440754422852</v>
      </c>
      <c r="F63" s="305"/>
      <c r="G63" s="205" t="str">
        <f t="shared" si="1"/>
        <v/>
      </c>
      <c r="H63" s="297" t="str">
        <f t="shared" si="2"/>
        <v/>
      </c>
      <c r="I63" s="298"/>
    </row>
    <row r="64" spans="1:9">
      <c r="A64" s="293">
        <v>62</v>
      </c>
      <c r="B64" s="294">
        <v>43953</v>
      </c>
      <c r="C64" s="295">
        <v>151.97775799999999</v>
      </c>
      <c r="D64" s="296">
        <v>142.06440754422852</v>
      </c>
      <c r="E64" s="295">
        <f t="shared" si="0"/>
        <v>142.06440754422852</v>
      </c>
      <c r="F64" s="305"/>
      <c r="G64" s="205" t="str">
        <f t="shared" si="1"/>
        <v/>
      </c>
      <c r="H64" s="297" t="str">
        <f t="shared" si="2"/>
        <v/>
      </c>
      <c r="I64" s="298"/>
    </row>
    <row r="65" spans="1:9">
      <c r="A65" s="293">
        <v>63</v>
      </c>
      <c r="B65" s="294">
        <v>43954</v>
      </c>
      <c r="C65" s="295">
        <v>63.665613</v>
      </c>
      <c r="D65" s="296">
        <v>142.06440754422852</v>
      </c>
      <c r="E65" s="295">
        <f t="shared" si="0"/>
        <v>63.665613</v>
      </c>
      <c r="F65" s="305"/>
      <c r="G65" s="205" t="str">
        <f t="shared" si="1"/>
        <v/>
      </c>
      <c r="H65" s="297" t="str">
        <f t="shared" si="2"/>
        <v/>
      </c>
      <c r="I65" s="298"/>
    </row>
    <row r="66" spans="1:9">
      <c r="A66" s="293">
        <v>64</v>
      </c>
      <c r="B66" s="294">
        <v>43955</v>
      </c>
      <c r="C66" s="295">
        <v>223.58004699999998</v>
      </c>
      <c r="D66" s="296">
        <v>142.06440754422852</v>
      </c>
      <c r="E66" s="295">
        <f t="shared" si="0"/>
        <v>142.06440754422852</v>
      </c>
      <c r="F66" s="305"/>
      <c r="G66" s="205" t="str">
        <f t="shared" si="1"/>
        <v/>
      </c>
      <c r="H66" s="297" t="str">
        <f t="shared" si="2"/>
        <v/>
      </c>
      <c r="I66" s="298"/>
    </row>
    <row r="67" spans="1:9">
      <c r="A67" s="293">
        <v>65</v>
      </c>
      <c r="B67" s="294">
        <v>43956</v>
      </c>
      <c r="C67" s="295">
        <v>106.92597499999999</v>
      </c>
      <c r="D67" s="296">
        <v>142.06440754422852</v>
      </c>
      <c r="E67" s="295">
        <f t="shared" ref="E67:E130" si="3">IF(C67&gt;D67,D67,C67)</f>
        <v>106.92597499999999</v>
      </c>
      <c r="F67" s="305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7" t="str">
        <f t="shared" ref="H67:H130" si="5">IF(DAY($B67)=15,TEXT(D67,"#,0"),"")</f>
        <v/>
      </c>
      <c r="I67" s="298"/>
    </row>
    <row r="68" spans="1:9">
      <c r="A68" s="293">
        <v>66</v>
      </c>
      <c r="B68" s="294">
        <v>43957</v>
      </c>
      <c r="C68" s="295">
        <v>49.506938999999996</v>
      </c>
      <c r="D68" s="296">
        <v>142.06440754422852</v>
      </c>
      <c r="E68" s="295">
        <f t="shared" si="3"/>
        <v>49.506938999999996</v>
      </c>
      <c r="F68" s="305"/>
      <c r="G68" s="205" t="str">
        <f t="shared" si="4"/>
        <v/>
      </c>
      <c r="H68" s="297" t="str">
        <f t="shared" si="5"/>
        <v/>
      </c>
      <c r="I68" s="298"/>
    </row>
    <row r="69" spans="1:9">
      <c r="A69" s="293">
        <v>67</v>
      </c>
      <c r="B69" s="294">
        <v>43958</v>
      </c>
      <c r="C69" s="295">
        <v>153.99167399999999</v>
      </c>
      <c r="D69" s="296">
        <v>142.06440754422852</v>
      </c>
      <c r="E69" s="295">
        <f t="shared" si="3"/>
        <v>142.06440754422852</v>
      </c>
      <c r="F69" s="305"/>
      <c r="G69" s="205" t="str">
        <f t="shared" si="4"/>
        <v/>
      </c>
      <c r="H69" s="297" t="str">
        <f t="shared" si="5"/>
        <v/>
      </c>
      <c r="I69" s="298"/>
    </row>
    <row r="70" spans="1:9">
      <c r="A70" s="293">
        <v>68</v>
      </c>
      <c r="B70" s="294">
        <v>43959</v>
      </c>
      <c r="C70" s="295">
        <v>115.455065</v>
      </c>
      <c r="D70" s="296">
        <v>142.06440754422852</v>
      </c>
      <c r="E70" s="295">
        <f t="shared" si="3"/>
        <v>115.455065</v>
      </c>
      <c r="F70" s="305"/>
      <c r="G70" s="205" t="str">
        <f t="shared" si="4"/>
        <v/>
      </c>
      <c r="H70" s="297" t="str">
        <f t="shared" si="5"/>
        <v/>
      </c>
      <c r="I70" s="298"/>
    </row>
    <row r="71" spans="1:9">
      <c r="A71" s="293">
        <v>69</v>
      </c>
      <c r="B71" s="294">
        <v>43960</v>
      </c>
      <c r="C71" s="295">
        <v>108.09086500000001</v>
      </c>
      <c r="D71" s="296">
        <v>142.06440754422852</v>
      </c>
      <c r="E71" s="295">
        <f t="shared" si="3"/>
        <v>108.09086500000001</v>
      </c>
      <c r="F71" s="305"/>
      <c r="G71" s="205" t="str">
        <f t="shared" si="4"/>
        <v/>
      </c>
      <c r="H71" s="297" t="str">
        <f t="shared" si="5"/>
        <v/>
      </c>
      <c r="I71" s="298"/>
    </row>
    <row r="72" spans="1:9">
      <c r="A72" s="293">
        <v>70</v>
      </c>
      <c r="B72" s="294">
        <v>43961</v>
      </c>
      <c r="C72" s="295">
        <v>151.32789700000001</v>
      </c>
      <c r="D72" s="296">
        <v>142.06440754422852</v>
      </c>
      <c r="E72" s="295">
        <f t="shared" si="3"/>
        <v>142.06440754422852</v>
      </c>
      <c r="F72" s="305"/>
      <c r="G72" s="205" t="str">
        <f t="shared" si="4"/>
        <v/>
      </c>
      <c r="H72" s="297" t="str">
        <f t="shared" si="5"/>
        <v/>
      </c>
      <c r="I72" s="298"/>
    </row>
    <row r="73" spans="1:9">
      <c r="A73" s="293">
        <v>71</v>
      </c>
      <c r="B73" s="294">
        <v>43962</v>
      </c>
      <c r="C73" s="295">
        <v>185.10229000000001</v>
      </c>
      <c r="D73" s="296">
        <v>142.06440754422852</v>
      </c>
      <c r="E73" s="295">
        <f t="shared" si="3"/>
        <v>142.06440754422852</v>
      </c>
      <c r="F73" s="305"/>
      <c r="G73" s="205" t="str">
        <f t="shared" si="4"/>
        <v/>
      </c>
      <c r="H73" s="297" t="str">
        <f t="shared" si="5"/>
        <v/>
      </c>
      <c r="I73" s="298"/>
    </row>
    <row r="74" spans="1:9">
      <c r="A74" s="293">
        <v>72</v>
      </c>
      <c r="B74" s="294">
        <v>43963</v>
      </c>
      <c r="C74" s="295">
        <v>61.266795999999999</v>
      </c>
      <c r="D74" s="296">
        <v>142.06440754422852</v>
      </c>
      <c r="E74" s="295">
        <f t="shared" si="3"/>
        <v>61.266795999999999</v>
      </c>
      <c r="F74" s="305"/>
      <c r="G74" s="205" t="str">
        <f t="shared" si="4"/>
        <v/>
      </c>
      <c r="H74" s="297" t="str">
        <f t="shared" si="5"/>
        <v/>
      </c>
      <c r="I74" s="298"/>
    </row>
    <row r="75" spans="1:9">
      <c r="A75" s="293">
        <v>73</v>
      </c>
      <c r="B75" s="294">
        <v>43964</v>
      </c>
      <c r="C75" s="295">
        <v>67.756039999999999</v>
      </c>
      <c r="D75" s="296">
        <v>142.06440754422852</v>
      </c>
      <c r="E75" s="295">
        <f t="shared" si="3"/>
        <v>67.756039999999999</v>
      </c>
      <c r="F75" s="305"/>
      <c r="G75" s="205" t="str">
        <f t="shared" si="4"/>
        <v/>
      </c>
      <c r="H75" s="297" t="str">
        <f t="shared" si="5"/>
        <v/>
      </c>
      <c r="I75" s="298"/>
    </row>
    <row r="76" spans="1:9">
      <c r="A76" s="293">
        <v>74</v>
      </c>
      <c r="B76" s="294">
        <v>43965</v>
      </c>
      <c r="C76" s="295">
        <v>148.54701399999999</v>
      </c>
      <c r="D76" s="296">
        <v>142.06440754422852</v>
      </c>
      <c r="E76" s="295">
        <f t="shared" si="3"/>
        <v>142.06440754422852</v>
      </c>
      <c r="F76" s="305"/>
      <c r="G76" s="205" t="str">
        <f t="shared" si="4"/>
        <v/>
      </c>
      <c r="H76" s="297" t="str">
        <f t="shared" si="5"/>
        <v/>
      </c>
      <c r="I76" s="298"/>
    </row>
    <row r="77" spans="1:9">
      <c r="A77" s="293">
        <v>75</v>
      </c>
      <c r="B77" s="294">
        <v>43966</v>
      </c>
      <c r="C77" s="295">
        <v>178.96913000000001</v>
      </c>
      <c r="D77" s="296">
        <v>142.06440754422852</v>
      </c>
      <c r="E77" s="295">
        <f t="shared" si="3"/>
        <v>142.06440754422852</v>
      </c>
      <c r="F77" s="305"/>
      <c r="G77" s="205" t="str">
        <f t="shared" si="4"/>
        <v>M</v>
      </c>
      <c r="H77" s="297" t="str">
        <f t="shared" si="5"/>
        <v>142,1</v>
      </c>
      <c r="I77" s="298"/>
    </row>
    <row r="78" spans="1:9">
      <c r="A78" s="293">
        <v>76</v>
      </c>
      <c r="B78" s="294">
        <v>43967</v>
      </c>
      <c r="C78" s="295">
        <v>189.75271300000003</v>
      </c>
      <c r="D78" s="296">
        <v>142.06440754422852</v>
      </c>
      <c r="E78" s="295">
        <f t="shared" si="3"/>
        <v>142.06440754422852</v>
      </c>
      <c r="F78" s="305"/>
      <c r="G78" s="205" t="str">
        <f t="shared" si="4"/>
        <v/>
      </c>
      <c r="H78" s="297" t="str">
        <f t="shared" si="5"/>
        <v/>
      </c>
      <c r="I78" s="298"/>
    </row>
    <row r="79" spans="1:9">
      <c r="A79" s="293">
        <v>77</v>
      </c>
      <c r="B79" s="294">
        <v>43968</v>
      </c>
      <c r="C79" s="295">
        <v>114.187898</v>
      </c>
      <c r="D79" s="296">
        <v>142.06440754422852</v>
      </c>
      <c r="E79" s="295">
        <f t="shared" si="3"/>
        <v>114.187898</v>
      </c>
      <c r="F79" s="305"/>
      <c r="G79" s="205" t="str">
        <f t="shared" si="4"/>
        <v/>
      </c>
      <c r="H79" s="297" t="str">
        <f t="shared" si="5"/>
        <v/>
      </c>
      <c r="I79" s="298"/>
    </row>
    <row r="80" spans="1:9">
      <c r="A80" s="293">
        <v>78</v>
      </c>
      <c r="B80" s="294">
        <v>43969</v>
      </c>
      <c r="C80" s="295">
        <v>100.416403</v>
      </c>
      <c r="D80" s="296">
        <v>142.06440754422852</v>
      </c>
      <c r="E80" s="295">
        <f t="shared" si="3"/>
        <v>100.416403</v>
      </c>
      <c r="F80" s="305"/>
      <c r="G80" s="205" t="str">
        <f t="shared" si="4"/>
        <v/>
      </c>
      <c r="H80" s="297" t="str">
        <f t="shared" si="5"/>
        <v/>
      </c>
      <c r="I80" s="298"/>
    </row>
    <row r="81" spans="1:9">
      <c r="A81" s="293">
        <v>79</v>
      </c>
      <c r="B81" s="294">
        <v>43970</v>
      </c>
      <c r="C81" s="295">
        <v>108.03171299999998</v>
      </c>
      <c r="D81" s="296">
        <v>142.06440754422852</v>
      </c>
      <c r="E81" s="295">
        <f t="shared" si="3"/>
        <v>108.03171299999998</v>
      </c>
      <c r="F81" s="305"/>
      <c r="G81" s="205" t="str">
        <f t="shared" si="4"/>
        <v/>
      </c>
      <c r="H81" s="297" t="str">
        <f t="shared" si="5"/>
        <v/>
      </c>
      <c r="I81" s="298"/>
    </row>
    <row r="82" spans="1:9">
      <c r="A82" s="293">
        <v>80</v>
      </c>
      <c r="B82" s="294">
        <v>43971</v>
      </c>
      <c r="C82" s="295">
        <v>48.323577000000007</v>
      </c>
      <c r="D82" s="296">
        <v>142.06440754422852</v>
      </c>
      <c r="E82" s="295">
        <f t="shared" si="3"/>
        <v>48.323577000000007</v>
      </c>
      <c r="F82" s="305"/>
      <c r="G82" s="205" t="str">
        <f t="shared" si="4"/>
        <v/>
      </c>
      <c r="H82" s="297" t="str">
        <f t="shared" si="5"/>
        <v/>
      </c>
      <c r="I82" s="298"/>
    </row>
    <row r="83" spans="1:9">
      <c r="A83" s="293">
        <v>81</v>
      </c>
      <c r="B83" s="294">
        <v>43972</v>
      </c>
      <c r="C83" s="295">
        <v>46.978437000000007</v>
      </c>
      <c r="D83" s="296">
        <v>142.06440754422852</v>
      </c>
      <c r="E83" s="295">
        <f t="shared" si="3"/>
        <v>46.978437000000007</v>
      </c>
      <c r="F83" s="305"/>
      <c r="G83" s="205" t="str">
        <f t="shared" si="4"/>
        <v/>
      </c>
      <c r="H83" s="297" t="str">
        <f t="shared" si="5"/>
        <v/>
      </c>
      <c r="I83" s="298"/>
    </row>
    <row r="84" spans="1:9">
      <c r="A84" s="293">
        <v>82</v>
      </c>
      <c r="B84" s="294">
        <v>43973</v>
      </c>
      <c r="C84" s="295">
        <v>46.023482999999999</v>
      </c>
      <c r="D84" s="296">
        <v>142.06440754422852</v>
      </c>
      <c r="E84" s="295">
        <f t="shared" si="3"/>
        <v>46.023482999999999</v>
      </c>
      <c r="F84" s="305"/>
      <c r="G84" s="205" t="str">
        <f t="shared" si="4"/>
        <v/>
      </c>
      <c r="H84" s="297" t="str">
        <f t="shared" si="5"/>
        <v/>
      </c>
      <c r="I84" s="298"/>
    </row>
    <row r="85" spans="1:9">
      <c r="A85" s="293">
        <v>83</v>
      </c>
      <c r="B85" s="294">
        <v>43974</v>
      </c>
      <c r="C85" s="295">
        <v>151.513091</v>
      </c>
      <c r="D85" s="296">
        <v>142.06440754422852</v>
      </c>
      <c r="E85" s="295">
        <f t="shared" si="3"/>
        <v>142.06440754422852</v>
      </c>
      <c r="F85" s="305"/>
      <c r="G85" s="205" t="str">
        <f t="shared" si="4"/>
        <v/>
      </c>
      <c r="H85" s="297" t="str">
        <f t="shared" si="5"/>
        <v/>
      </c>
      <c r="I85" s="298"/>
    </row>
    <row r="86" spans="1:9">
      <c r="A86" s="293">
        <v>84</v>
      </c>
      <c r="B86" s="294">
        <v>43975</v>
      </c>
      <c r="C86" s="295">
        <v>160.250204</v>
      </c>
      <c r="D86" s="296">
        <v>142.06440754422852</v>
      </c>
      <c r="E86" s="295">
        <f t="shared" si="3"/>
        <v>142.06440754422852</v>
      </c>
      <c r="F86" s="305"/>
      <c r="G86" s="205" t="str">
        <f t="shared" si="4"/>
        <v/>
      </c>
      <c r="H86" s="297" t="str">
        <f t="shared" si="5"/>
        <v/>
      </c>
      <c r="I86" s="298"/>
    </row>
    <row r="87" spans="1:9">
      <c r="A87" s="293">
        <v>85</v>
      </c>
      <c r="B87" s="294">
        <v>43976</v>
      </c>
      <c r="C87" s="295">
        <v>153.39779800000002</v>
      </c>
      <c r="D87" s="296">
        <v>142.06440754422852</v>
      </c>
      <c r="E87" s="295">
        <f t="shared" si="3"/>
        <v>142.06440754422852</v>
      </c>
      <c r="F87" s="305"/>
      <c r="G87" s="205" t="str">
        <f t="shared" si="4"/>
        <v/>
      </c>
      <c r="H87" s="297" t="str">
        <f t="shared" si="5"/>
        <v/>
      </c>
      <c r="I87" s="298"/>
    </row>
    <row r="88" spans="1:9">
      <c r="A88" s="293">
        <v>86</v>
      </c>
      <c r="B88" s="294">
        <v>43977</v>
      </c>
      <c r="C88" s="295">
        <v>203.94939300000001</v>
      </c>
      <c r="D88" s="296">
        <v>142.06440754422852</v>
      </c>
      <c r="E88" s="295">
        <f t="shared" si="3"/>
        <v>142.06440754422852</v>
      </c>
      <c r="F88" s="305"/>
      <c r="G88" s="205" t="str">
        <f t="shared" si="4"/>
        <v/>
      </c>
      <c r="H88" s="297" t="str">
        <f t="shared" si="5"/>
        <v/>
      </c>
      <c r="I88" s="298"/>
    </row>
    <row r="89" spans="1:9">
      <c r="A89" s="293">
        <v>87</v>
      </c>
      <c r="B89" s="294">
        <v>43978</v>
      </c>
      <c r="C89" s="295">
        <v>171.222363</v>
      </c>
      <c r="D89" s="296">
        <v>142.06440754422852</v>
      </c>
      <c r="E89" s="295">
        <f t="shared" si="3"/>
        <v>142.06440754422852</v>
      </c>
      <c r="F89" s="305"/>
      <c r="G89" s="205" t="str">
        <f t="shared" si="4"/>
        <v/>
      </c>
      <c r="H89" s="297" t="str">
        <f t="shared" si="5"/>
        <v/>
      </c>
      <c r="I89" s="298"/>
    </row>
    <row r="90" spans="1:9">
      <c r="A90" s="293">
        <v>88</v>
      </c>
      <c r="B90" s="294">
        <v>43979</v>
      </c>
      <c r="C90" s="295">
        <v>117.99189100000001</v>
      </c>
      <c r="D90" s="296">
        <v>142.06440754422852</v>
      </c>
      <c r="E90" s="295">
        <f t="shared" si="3"/>
        <v>117.99189100000001</v>
      </c>
      <c r="F90" s="305"/>
      <c r="G90" s="205" t="str">
        <f t="shared" si="4"/>
        <v/>
      </c>
      <c r="H90" s="297" t="str">
        <f t="shared" si="5"/>
        <v/>
      </c>
      <c r="I90" s="298"/>
    </row>
    <row r="91" spans="1:9">
      <c r="A91" s="293">
        <v>89</v>
      </c>
      <c r="B91" s="294">
        <v>43980</v>
      </c>
      <c r="C91" s="295">
        <v>72.955702000000002</v>
      </c>
      <c r="D91" s="296">
        <v>142.06440754422852</v>
      </c>
      <c r="E91" s="295">
        <f t="shared" si="3"/>
        <v>72.955702000000002</v>
      </c>
      <c r="F91" s="305"/>
      <c r="G91" s="205" t="str">
        <f t="shared" si="4"/>
        <v/>
      </c>
      <c r="H91" s="297" t="str">
        <f t="shared" si="5"/>
        <v/>
      </c>
      <c r="I91" s="298"/>
    </row>
    <row r="92" spans="1:9">
      <c r="A92" s="293">
        <v>90</v>
      </c>
      <c r="B92" s="294">
        <v>43981</v>
      </c>
      <c r="C92" s="295">
        <v>97.517275999999995</v>
      </c>
      <c r="D92" s="296">
        <v>142.06440754422852</v>
      </c>
      <c r="E92" s="295">
        <f t="shared" si="3"/>
        <v>97.517275999999995</v>
      </c>
      <c r="F92" s="305"/>
      <c r="G92" s="205" t="str">
        <f t="shared" si="4"/>
        <v/>
      </c>
      <c r="H92" s="297" t="str">
        <f t="shared" si="5"/>
        <v/>
      </c>
      <c r="I92" s="298"/>
    </row>
    <row r="93" spans="1:9">
      <c r="A93" s="293">
        <v>91</v>
      </c>
      <c r="B93" s="294">
        <v>43982</v>
      </c>
      <c r="C93" s="295">
        <v>92.474085000000002</v>
      </c>
      <c r="D93" s="296">
        <v>142.06440754422852</v>
      </c>
      <c r="E93" s="295">
        <f t="shared" si="3"/>
        <v>92.474085000000002</v>
      </c>
      <c r="F93" s="305"/>
      <c r="G93" s="205" t="str">
        <f t="shared" si="4"/>
        <v/>
      </c>
      <c r="H93" s="297" t="str">
        <f t="shared" si="5"/>
        <v/>
      </c>
      <c r="I93" s="298"/>
    </row>
    <row r="94" spans="1:9">
      <c r="A94" s="293">
        <v>92</v>
      </c>
      <c r="B94" s="294">
        <v>43983</v>
      </c>
      <c r="C94" s="295">
        <v>46.178159000000001</v>
      </c>
      <c r="D94" s="296">
        <v>117.97239938550773</v>
      </c>
      <c r="E94" s="295">
        <f t="shared" si="3"/>
        <v>46.178159000000001</v>
      </c>
      <c r="F94" s="298"/>
      <c r="G94" s="205" t="str">
        <f t="shared" si="4"/>
        <v/>
      </c>
      <c r="H94" s="297" t="str">
        <f t="shared" si="5"/>
        <v/>
      </c>
      <c r="I94" s="298"/>
    </row>
    <row r="95" spans="1:9">
      <c r="A95" s="293">
        <v>93</v>
      </c>
      <c r="B95" s="294">
        <v>43984</v>
      </c>
      <c r="C95" s="295">
        <v>41.050605000000004</v>
      </c>
      <c r="D95" s="296">
        <v>117.97239938550773</v>
      </c>
      <c r="E95" s="295">
        <f t="shared" si="3"/>
        <v>41.050605000000004</v>
      </c>
      <c r="F95" s="305"/>
      <c r="G95" s="205" t="str">
        <f t="shared" si="4"/>
        <v/>
      </c>
      <c r="H95" s="297" t="str">
        <f t="shared" si="5"/>
        <v/>
      </c>
      <c r="I95" s="298"/>
    </row>
    <row r="96" spans="1:9">
      <c r="A96" s="293">
        <v>94</v>
      </c>
      <c r="B96" s="294">
        <v>43985</v>
      </c>
      <c r="C96" s="295">
        <v>85.875314000000003</v>
      </c>
      <c r="D96" s="296">
        <v>117.97239938550773</v>
      </c>
      <c r="E96" s="295">
        <f t="shared" si="3"/>
        <v>85.875314000000003</v>
      </c>
      <c r="F96" s="305"/>
      <c r="G96" s="205" t="str">
        <f t="shared" si="4"/>
        <v/>
      </c>
      <c r="H96" s="297" t="str">
        <f t="shared" si="5"/>
        <v/>
      </c>
      <c r="I96" s="298"/>
    </row>
    <row r="97" spans="1:9">
      <c r="A97" s="293">
        <v>95</v>
      </c>
      <c r="B97" s="294">
        <v>43986</v>
      </c>
      <c r="C97" s="295">
        <v>204.54746699999998</v>
      </c>
      <c r="D97" s="296">
        <v>117.97239938550773</v>
      </c>
      <c r="E97" s="295">
        <f t="shared" si="3"/>
        <v>117.97239938550773</v>
      </c>
      <c r="F97" s="305"/>
      <c r="G97" s="205" t="str">
        <f t="shared" si="4"/>
        <v/>
      </c>
      <c r="H97" s="297" t="str">
        <f t="shared" si="5"/>
        <v/>
      </c>
      <c r="I97" s="298"/>
    </row>
    <row r="98" spans="1:9">
      <c r="A98" s="293">
        <v>96</v>
      </c>
      <c r="B98" s="294">
        <v>43987</v>
      </c>
      <c r="C98" s="295">
        <v>116.340019</v>
      </c>
      <c r="D98" s="296">
        <v>117.97239938550773</v>
      </c>
      <c r="E98" s="295">
        <f t="shared" si="3"/>
        <v>116.340019</v>
      </c>
      <c r="F98" s="305"/>
      <c r="G98" s="205" t="str">
        <f t="shared" si="4"/>
        <v/>
      </c>
      <c r="H98" s="297" t="str">
        <f t="shared" si="5"/>
        <v/>
      </c>
      <c r="I98" s="298"/>
    </row>
    <row r="99" spans="1:9">
      <c r="A99" s="293">
        <v>97</v>
      </c>
      <c r="B99" s="294">
        <v>43988</v>
      </c>
      <c r="C99" s="295">
        <v>90.861163000000005</v>
      </c>
      <c r="D99" s="296">
        <v>117.97239938550773</v>
      </c>
      <c r="E99" s="295">
        <f t="shared" si="3"/>
        <v>90.861163000000005</v>
      </c>
      <c r="F99" s="305"/>
      <c r="G99" s="205" t="str">
        <f t="shared" si="4"/>
        <v/>
      </c>
      <c r="H99" s="297" t="str">
        <f t="shared" si="5"/>
        <v/>
      </c>
      <c r="I99" s="298"/>
    </row>
    <row r="100" spans="1:9">
      <c r="A100" s="293">
        <v>98</v>
      </c>
      <c r="B100" s="294">
        <v>43989</v>
      </c>
      <c r="C100" s="295">
        <v>193.785405</v>
      </c>
      <c r="D100" s="296">
        <v>117.97239938550773</v>
      </c>
      <c r="E100" s="295">
        <f t="shared" si="3"/>
        <v>117.97239938550773</v>
      </c>
      <c r="F100" s="305"/>
      <c r="G100" s="205" t="str">
        <f t="shared" si="4"/>
        <v/>
      </c>
      <c r="H100" s="297" t="str">
        <f t="shared" si="5"/>
        <v/>
      </c>
      <c r="I100" s="298"/>
    </row>
    <row r="101" spans="1:9">
      <c r="A101" s="293">
        <v>99</v>
      </c>
      <c r="B101" s="294">
        <v>43990</v>
      </c>
      <c r="C101" s="295">
        <v>177.117988</v>
      </c>
      <c r="D101" s="296">
        <v>117.97239938550773</v>
      </c>
      <c r="E101" s="295">
        <f t="shared" si="3"/>
        <v>117.97239938550773</v>
      </c>
      <c r="F101" s="305"/>
      <c r="G101" s="205" t="str">
        <f t="shared" si="4"/>
        <v/>
      </c>
      <c r="H101" s="297" t="str">
        <f t="shared" si="5"/>
        <v/>
      </c>
      <c r="I101" s="298"/>
    </row>
    <row r="102" spans="1:9">
      <c r="A102" s="293">
        <v>100</v>
      </c>
      <c r="B102" s="294">
        <v>43991</v>
      </c>
      <c r="C102" s="295">
        <v>138.041811</v>
      </c>
      <c r="D102" s="296">
        <v>117.97239938550773</v>
      </c>
      <c r="E102" s="295">
        <f t="shared" si="3"/>
        <v>117.97239938550773</v>
      </c>
      <c r="F102" s="305"/>
      <c r="G102" s="205" t="str">
        <f t="shared" si="4"/>
        <v/>
      </c>
      <c r="H102" s="297" t="str">
        <f t="shared" si="5"/>
        <v/>
      </c>
      <c r="I102" s="298"/>
    </row>
    <row r="103" spans="1:9">
      <c r="A103" s="293">
        <v>101</v>
      </c>
      <c r="B103" s="294">
        <v>43992</v>
      </c>
      <c r="C103" s="295">
        <v>86.257854999999992</v>
      </c>
      <c r="D103" s="296">
        <v>117.97239938550773</v>
      </c>
      <c r="E103" s="295">
        <f t="shared" si="3"/>
        <v>86.257854999999992</v>
      </c>
      <c r="F103" s="305"/>
      <c r="G103" s="205" t="str">
        <f t="shared" si="4"/>
        <v/>
      </c>
      <c r="H103" s="297" t="str">
        <f t="shared" si="5"/>
        <v/>
      </c>
      <c r="I103" s="298"/>
    </row>
    <row r="104" spans="1:9">
      <c r="A104" s="293">
        <v>102</v>
      </c>
      <c r="B104" s="294">
        <v>43993</v>
      </c>
      <c r="C104" s="295">
        <v>209.45251400000001</v>
      </c>
      <c r="D104" s="296">
        <v>117.97239938550773</v>
      </c>
      <c r="E104" s="295">
        <f t="shared" si="3"/>
        <v>117.97239938550773</v>
      </c>
      <c r="F104" s="305"/>
      <c r="G104" s="205" t="str">
        <f t="shared" si="4"/>
        <v/>
      </c>
      <c r="H104" s="297" t="str">
        <f t="shared" si="5"/>
        <v/>
      </c>
      <c r="I104" s="298"/>
    </row>
    <row r="105" spans="1:9">
      <c r="A105" s="293">
        <v>103</v>
      </c>
      <c r="B105" s="294">
        <v>43994</v>
      </c>
      <c r="C105" s="295">
        <v>253.76880400000002</v>
      </c>
      <c r="D105" s="296">
        <v>117.97239938550773</v>
      </c>
      <c r="E105" s="295">
        <f t="shared" si="3"/>
        <v>117.97239938550773</v>
      </c>
      <c r="F105" s="305"/>
      <c r="G105" s="205" t="str">
        <f t="shared" si="4"/>
        <v/>
      </c>
      <c r="H105" s="297" t="str">
        <f t="shared" si="5"/>
        <v/>
      </c>
      <c r="I105" s="298"/>
    </row>
    <row r="106" spans="1:9">
      <c r="A106" s="293">
        <v>104</v>
      </c>
      <c r="B106" s="294">
        <v>43995</v>
      </c>
      <c r="C106" s="295">
        <v>169.01291399999999</v>
      </c>
      <c r="D106" s="296">
        <v>117.97239938550773</v>
      </c>
      <c r="E106" s="295">
        <f t="shared" si="3"/>
        <v>117.97239938550773</v>
      </c>
      <c r="F106" s="305"/>
      <c r="G106" s="205" t="str">
        <f t="shared" si="4"/>
        <v/>
      </c>
      <c r="H106" s="297" t="str">
        <f t="shared" si="5"/>
        <v/>
      </c>
      <c r="I106" s="298"/>
    </row>
    <row r="107" spans="1:9">
      <c r="A107" s="293">
        <v>105</v>
      </c>
      <c r="B107" s="294">
        <v>43996</v>
      </c>
      <c r="C107" s="295">
        <v>79.483800000000002</v>
      </c>
      <c r="D107" s="296">
        <v>117.97239938550773</v>
      </c>
      <c r="E107" s="295">
        <f t="shared" si="3"/>
        <v>79.483800000000002</v>
      </c>
      <c r="F107" s="305"/>
      <c r="G107" s="205" t="str">
        <f t="shared" si="4"/>
        <v/>
      </c>
      <c r="H107" s="297" t="str">
        <f t="shared" si="5"/>
        <v/>
      </c>
      <c r="I107" s="298"/>
    </row>
    <row r="108" spans="1:9">
      <c r="A108" s="293">
        <v>106</v>
      </c>
      <c r="B108" s="294">
        <v>43997</v>
      </c>
      <c r="C108" s="295">
        <v>83.080436000000006</v>
      </c>
      <c r="D108" s="296">
        <v>117.97239938550773</v>
      </c>
      <c r="E108" s="295">
        <f t="shared" si="3"/>
        <v>83.080436000000006</v>
      </c>
      <c r="F108" s="305"/>
      <c r="G108" s="205" t="str">
        <f t="shared" si="4"/>
        <v>J</v>
      </c>
      <c r="H108" s="297" t="str">
        <f t="shared" si="5"/>
        <v>118,0</v>
      </c>
      <c r="I108" s="298"/>
    </row>
    <row r="109" spans="1:9">
      <c r="A109" s="293">
        <v>107</v>
      </c>
      <c r="B109" s="294">
        <v>43998</v>
      </c>
      <c r="C109" s="295">
        <v>113.04704600000001</v>
      </c>
      <c r="D109" s="296">
        <v>117.97239938550773</v>
      </c>
      <c r="E109" s="295">
        <f t="shared" si="3"/>
        <v>113.04704600000001</v>
      </c>
      <c r="F109" s="305"/>
      <c r="G109" s="205" t="str">
        <f t="shared" si="4"/>
        <v/>
      </c>
      <c r="H109" s="297" t="str">
        <f t="shared" si="5"/>
        <v/>
      </c>
      <c r="I109" s="298"/>
    </row>
    <row r="110" spans="1:9">
      <c r="A110" s="293">
        <v>108</v>
      </c>
      <c r="B110" s="294">
        <v>43999</v>
      </c>
      <c r="C110" s="295">
        <v>64.599300999999997</v>
      </c>
      <c r="D110" s="296">
        <v>117.97239938550773</v>
      </c>
      <c r="E110" s="295">
        <f t="shared" si="3"/>
        <v>64.599300999999997</v>
      </c>
      <c r="F110" s="305"/>
      <c r="G110" s="205" t="str">
        <f t="shared" si="4"/>
        <v/>
      </c>
      <c r="H110" s="297" t="str">
        <f t="shared" si="5"/>
        <v/>
      </c>
      <c r="I110" s="298"/>
    </row>
    <row r="111" spans="1:9">
      <c r="A111" s="293">
        <v>109</v>
      </c>
      <c r="B111" s="294">
        <v>44000</v>
      </c>
      <c r="C111" s="295">
        <v>48.089708999999992</v>
      </c>
      <c r="D111" s="296">
        <v>117.97239938550773</v>
      </c>
      <c r="E111" s="295">
        <f t="shared" si="3"/>
        <v>48.089708999999992</v>
      </c>
      <c r="F111" s="305"/>
      <c r="G111" s="205" t="str">
        <f t="shared" si="4"/>
        <v/>
      </c>
      <c r="H111" s="297" t="str">
        <f t="shared" si="5"/>
        <v/>
      </c>
      <c r="I111" s="298"/>
    </row>
    <row r="112" spans="1:9">
      <c r="A112" s="293">
        <v>110</v>
      </c>
      <c r="B112" s="294">
        <v>44001</v>
      </c>
      <c r="C112" s="295">
        <v>56.372277000000004</v>
      </c>
      <c r="D112" s="296">
        <v>117.97239938550773</v>
      </c>
      <c r="E112" s="295">
        <f t="shared" si="3"/>
        <v>56.372277000000004</v>
      </c>
      <c r="F112" s="305"/>
      <c r="G112" s="205" t="str">
        <f t="shared" si="4"/>
        <v/>
      </c>
      <c r="H112" s="297" t="str">
        <f t="shared" si="5"/>
        <v/>
      </c>
      <c r="I112" s="298"/>
    </row>
    <row r="113" spans="1:9">
      <c r="A113" s="293">
        <v>111</v>
      </c>
      <c r="B113" s="294">
        <v>44002</v>
      </c>
      <c r="C113" s="295">
        <v>56.804864999999999</v>
      </c>
      <c r="D113" s="296">
        <v>117.97239938550773</v>
      </c>
      <c r="E113" s="295">
        <f t="shared" si="3"/>
        <v>56.804864999999999</v>
      </c>
      <c r="F113" s="305"/>
      <c r="G113" s="205" t="str">
        <f t="shared" si="4"/>
        <v/>
      </c>
      <c r="H113" s="297" t="str">
        <f t="shared" si="5"/>
        <v/>
      </c>
      <c r="I113" s="298"/>
    </row>
    <row r="114" spans="1:9">
      <c r="A114" s="293">
        <v>112</v>
      </c>
      <c r="B114" s="294">
        <v>44003</v>
      </c>
      <c r="C114" s="295">
        <v>93.508899999999997</v>
      </c>
      <c r="D114" s="296">
        <v>117.97239938550773</v>
      </c>
      <c r="E114" s="295">
        <f t="shared" si="3"/>
        <v>93.508899999999997</v>
      </c>
      <c r="F114" s="305"/>
      <c r="G114" s="205" t="str">
        <f t="shared" si="4"/>
        <v/>
      </c>
      <c r="H114" s="297" t="str">
        <f t="shared" si="5"/>
        <v/>
      </c>
      <c r="I114" s="298"/>
    </row>
    <row r="115" spans="1:9">
      <c r="A115" s="293">
        <v>113</v>
      </c>
      <c r="B115" s="294">
        <v>44004</v>
      </c>
      <c r="C115" s="295">
        <v>131.33819</v>
      </c>
      <c r="D115" s="296">
        <v>117.97239938550773</v>
      </c>
      <c r="E115" s="295">
        <f t="shared" si="3"/>
        <v>117.97239938550773</v>
      </c>
      <c r="F115" s="305"/>
      <c r="G115" s="205" t="str">
        <f t="shared" si="4"/>
        <v/>
      </c>
      <c r="H115" s="297" t="str">
        <f t="shared" si="5"/>
        <v/>
      </c>
      <c r="I115" s="298"/>
    </row>
    <row r="116" spans="1:9">
      <c r="A116" s="293">
        <v>114</v>
      </c>
      <c r="B116" s="294">
        <v>44005</v>
      </c>
      <c r="C116" s="295">
        <v>101.87642300000002</v>
      </c>
      <c r="D116" s="296">
        <v>117.97239938550773</v>
      </c>
      <c r="E116" s="295">
        <f t="shared" si="3"/>
        <v>101.87642300000002</v>
      </c>
      <c r="F116" s="305"/>
      <c r="G116" s="205" t="str">
        <f t="shared" si="4"/>
        <v/>
      </c>
      <c r="H116" s="297" t="str">
        <f t="shared" si="5"/>
        <v/>
      </c>
      <c r="I116" s="298"/>
    </row>
    <row r="117" spans="1:9">
      <c r="A117" s="293">
        <v>115</v>
      </c>
      <c r="B117" s="294">
        <v>44006</v>
      </c>
      <c r="C117" s="295">
        <v>89.438376000000005</v>
      </c>
      <c r="D117" s="296">
        <v>117.97239938550773</v>
      </c>
      <c r="E117" s="295">
        <f t="shared" si="3"/>
        <v>89.438376000000005</v>
      </c>
      <c r="F117" s="305"/>
      <c r="G117" s="205" t="str">
        <f t="shared" si="4"/>
        <v/>
      </c>
      <c r="H117" s="297" t="str">
        <f t="shared" si="5"/>
        <v/>
      </c>
      <c r="I117" s="298"/>
    </row>
    <row r="118" spans="1:9">
      <c r="A118" s="293">
        <v>116</v>
      </c>
      <c r="B118" s="294">
        <v>44007</v>
      </c>
      <c r="C118" s="295">
        <v>82.746963999999991</v>
      </c>
      <c r="D118" s="296">
        <v>117.97239938550773</v>
      </c>
      <c r="E118" s="295">
        <f t="shared" si="3"/>
        <v>82.746963999999991</v>
      </c>
      <c r="F118" s="305"/>
      <c r="G118" s="205" t="str">
        <f t="shared" si="4"/>
        <v/>
      </c>
      <c r="H118" s="297" t="str">
        <f t="shared" si="5"/>
        <v/>
      </c>
      <c r="I118" s="298"/>
    </row>
    <row r="119" spans="1:9">
      <c r="A119" s="293">
        <v>117</v>
      </c>
      <c r="B119" s="294">
        <v>44008</v>
      </c>
      <c r="C119" s="295">
        <v>112.994174</v>
      </c>
      <c r="D119" s="296">
        <v>117.97239938550773</v>
      </c>
      <c r="E119" s="295">
        <f t="shared" si="3"/>
        <v>112.994174</v>
      </c>
      <c r="F119" s="305"/>
      <c r="G119" s="205" t="str">
        <f t="shared" si="4"/>
        <v/>
      </c>
      <c r="H119" s="297" t="str">
        <f t="shared" si="5"/>
        <v/>
      </c>
      <c r="I119" s="298"/>
    </row>
    <row r="120" spans="1:9">
      <c r="A120" s="293">
        <v>118</v>
      </c>
      <c r="B120" s="294">
        <v>44009</v>
      </c>
      <c r="C120" s="295">
        <v>91.913342999999998</v>
      </c>
      <c r="D120" s="296">
        <v>117.97239938550773</v>
      </c>
      <c r="E120" s="295">
        <f t="shared" si="3"/>
        <v>91.913342999999998</v>
      </c>
      <c r="F120" s="305"/>
      <c r="G120" s="205" t="str">
        <f t="shared" si="4"/>
        <v/>
      </c>
      <c r="H120" s="297" t="str">
        <f t="shared" si="5"/>
        <v/>
      </c>
      <c r="I120" s="298"/>
    </row>
    <row r="121" spans="1:9">
      <c r="A121" s="293">
        <v>119</v>
      </c>
      <c r="B121" s="294">
        <v>44010</v>
      </c>
      <c r="C121" s="295">
        <v>63.899398999999995</v>
      </c>
      <c r="D121" s="296">
        <v>117.97239938550773</v>
      </c>
      <c r="E121" s="295">
        <f t="shared" si="3"/>
        <v>63.899398999999995</v>
      </c>
      <c r="F121" s="305"/>
      <c r="G121" s="205" t="str">
        <f t="shared" si="4"/>
        <v/>
      </c>
      <c r="H121" s="297" t="str">
        <f t="shared" si="5"/>
        <v/>
      </c>
      <c r="I121" s="298"/>
    </row>
    <row r="122" spans="1:9">
      <c r="A122" s="293">
        <v>120</v>
      </c>
      <c r="B122" s="294">
        <v>44011</v>
      </c>
      <c r="C122" s="295">
        <v>92.003871000000004</v>
      </c>
      <c r="D122" s="296">
        <v>117.97239938550773</v>
      </c>
      <c r="E122" s="295">
        <f t="shared" si="3"/>
        <v>92.003871000000004</v>
      </c>
      <c r="F122" s="305"/>
      <c r="G122" s="205" t="str">
        <f t="shared" si="4"/>
        <v/>
      </c>
      <c r="H122" s="297" t="str">
        <f t="shared" si="5"/>
        <v/>
      </c>
      <c r="I122" s="298"/>
    </row>
    <row r="123" spans="1:9">
      <c r="A123" s="293">
        <v>121</v>
      </c>
      <c r="B123" s="294">
        <v>44012</v>
      </c>
      <c r="C123" s="295">
        <v>94.422699999999992</v>
      </c>
      <c r="D123" s="296">
        <v>117.97239938550773</v>
      </c>
      <c r="E123" s="295">
        <f t="shared" si="3"/>
        <v>94.422699999999992</v>
      </c>
      <c r="F123" s="305"/>
      <c r="G123" s="205" t="str">
        <f t="shared" si="4"/>
        <v/>
      </c>
      <c r="H123" s="297" t="str">
        <f t="shared" si="5"/>
        <v/>
      </c>
      <c r="I123" s="298"/>
    </row>
    <row r="124" spans="1:9">
      <c r="A124" s="293">
        <v>122</v>
      </c>
      <c r="B124" s="294">
        <v>44013</v>
      </c>
      <c r="C124" s="295">
        <v>90.985427000000001</v>
      </c>
      <c r="D124" s="296">
        <v>114.17998696517226</v>
      </c>
      <c r="E124" s="295">
        <f t="shared" si="3"/>
        <v>90.985427000000001</v>
      </c>
      <c r="F124" s="305"/>
      <c r="G124" s="205" t="str">
        <f t="shared" si="4"/>
        <v/>
      </c>
      <c r="H124" s="297" t="str">
        <f t="shared" si="5"/>
        <v/>
      </c>
      <c r="I124" s="298"/>
    </row>
    <row r="125" spans="1:9">
      <c r="A125" s="293">
        <v>123</v>
      </c>
      <c r="B125" s="294">
        <v>44014</v>
      </c>
      <c r="C125" s="295">
        <v>123.16966000000001</v>
      </c>
      <c r="D125" s="296">
        <v>114.17998696517226</v>
      </c>
      <c r="E125" s="295">
        <f t="shared" si="3"/>
        <v>114.17998696517226</v>
      </c>
      <c r="F125" s="305"/>
      <c r="G125" s="205" t="str">
        <f t="shared" si="4"/>
        <v/>
      </c>
      <c r="H125" s="297" t="str">
        <f t="shared" si="5"/>
        <v/>
      </c>
      <c r="I125" s="298"/>
    </row>
    <row r="126" spans="1:9">
      <c r="A126" s="293">
        <v>124</v>
      </c>
      <c r="B126" s="294">
        <v>44015</v>
      </c>
      <c r="C126" s="295">
        <v>137.04138199999997</v>
      </c>
      <c r="D126" s="296">
        <v>114.17998696517226</v>
      </c>
      <c r="E126" s="295">
        <f t="shared" si="3"/>
        <v>114.17998696517226</v>
      </c>
      <c r="F126" s="305"/>
      <c r="G126" s="205" t="str">
        <f t="shared" si="4"/>
        <v/>
      </c>
      <c r="H126" s="297" t="str">
        <f t="shared" si="5"/>
        <v/>
      </c>
      <c r="I126" s="298"/>
    </row>
    <row r="127" spans="1:9">
      <c r="A127" s="293">
        <v>125</v>
      </c>
      <c r="B127" s="294">
        <v>44016</v>
      </c>
      <c r="C127" s="295">
        <v>102.95733</v>
      </c>
      <c r="D127" s="296">
        <v>114.17998696517226</v>
      </c>
      <c r="E127" s="295">
        <f t="shared" si="3"/>
        <v>102.95733</v>
      </c>
      <c r="F127" s="305"/>
      <c r="G127" s="205" t="str">
        <f t="shared" si="4"/>
        <v/>
      </c>
      <c r="H127" s="297" t="str">
        <f t="shared" si="5"/>
        <v/>
      </c>
      <c r="I127" s="298"/>
    </row>
    <row r="128" spans="1:9">
      <c r="A128" s="293">
        <v>126</v>
      </c>
      <c r="B128" s="294">
        <v>44017</v>
      </c>
      <c r="C128" s="295">
        <v>117.405002</v>
      </c>
      <c r="D128" s="296">
        <v>114.17998696517226</v>
      </c>
      <c r="E128" s="295">
        <f t="shared" si="3"/>
        <v>114.17998696517226</v>
      </c>
      <c r="F128" s="305"/>
      <c r="G128" s="205" t="str">
        <f t="shared" si="4"/>
        <v/>
      </c>
      <c r="H128" s="297" t="str">
        <f t="shared" si="5"/>
        <v/>
      </c>
      <c r="I128" s="298"/>
    </row>
    <row r="129" spans="1:9">
      <c r="A129" s="293">
        <v>127</v>
      </c>
      <c r="B129" s="294">
        <v>44018</v>
      </c>
      <c r="C129" s="295">
        <v>213.71346499999999</v>
      </c>
      <c r="D129" s="296">
        <v>114.17998696517226</v>
      </c>
      <c r="E129" s="295">
        <f t="shared" si="3"/>
        <v>114.17998696517226</v>
      </c>
      <c r="F129" s="305"/>
      <c r="G129" s="205" t="str">
        <f t="shared" si="4"/>
        <v/>
      </c>
      <c r="H129" s="297" t="str">
        <f t="shared" si="5"/>
        <v/>
      </c>
      <c r="I129" s="298"/>
    </row>
    <row r="130" spans="1:9">
      <c r="A130" s="293">
        <v>128</v>
      </c>
      <c r="B130" s="294">
        <v>44019</v>
      </c>
      <c r="C130" s="295">
        <v>133.55901399999999</v>
      </c>
      <c r="D130" s="296">
        <v>114.17998696517226</v>
      </c>
      <c r="E130" s="295">
        <f t="shared" si="3"/>
        <v>114.17998696517226</v>
      </c>
      <c r="F130" s="305"/>
      <c r="G130" s="205" t="str">
        <f t="shared" si="4"/>
        <v/>
      </c>
      <c r="H130" s="297" t="str">
        <f t="shared" si="5"/>
        <v/>
      </c>
      <c r="I130" s="298"/>
    </row>
    <row r="131" spans="1:9">
      <c r="A131" s="293">
        <v>129</v>
      </c>
      <c r="B131" s="294">
        <v>44020</v>
      </c>
      <c r="C131" s="295">
        <v>153.375989</v>
      </c>
      <c r="D131" s="296">
        <v>114.17998696517226</v>
      </c>
      <c r="E131" s="295">
        <f t="shared" ref="E131:E194" si="6">IF(C131&gt;D131,D131,C131)</f>
        <v>114.17998696517226</v>
      </c>
      <c r="F131" s="305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7" t="str">
        <f t="shared" ref="H131:H194" si="8">IF(DAY($B131)=15,TEXT(D131,"#,0"),"")</f>
        <v/>
      </c>
      <c r="I131" s="298"/>
    </row>
    <row r="132" spans="1:9">
      <c r="A132" s="293">
        <v>130</v>
      </c>
      <c r="B132" s="294">
        <v>44021</v>
      </c>
      <c r="C132" s="295">
        <v>97.588058000000004</v>
      </c>
      <c r="D132" s="296">
        <v>114.17998696517226</v>
      </c>
      <c r="E132" s="295">
        <f t="shared" si="6"/>
        <v>97.588058000000004</v>
      </c>
      <c r="F132" s="305"/>
      <c r="G132" s="205" t="str">
        <f t="shared" si="7"/>
        <v/>
      </c>
      <c r="H132" s="297" t="str">
        <f t="shared" si="8"/>
        <v/>
      </c>
      <c r="I132" s="298"/>
    </row>
    <row r="133" spans="1:9">
      <c r="A133" s="293">
        <v>131</v>
      </c>
      <c r="B133" s="294">
        <v>44022</v>
      </c>
      <c r="C133" s="295">
        <v>132.16140699999997</v>
      </c>
      <c r="D133" s="296">
        <v>114.17998696517226</v>
      </c>
      <c r="E133" s="295">
        <f t="shared" si="6"/>
        <v>114.17998696517226</v>
      </c>
      <c r="F133" s="305"/>
      <c r="G133" s="205" t="str">
        <f t="shared" si="7"/>
        <v/>
      </c>
      <c r="H133" s="297" t="str">
        <f t="shared" si="8"/>
        <v/>
      </c>
      <c r="I133" s="298"/>
    </row>
    <row r="134" spans="1:9">
      <c r="A134" s="293">
        <v>132</v>
      </c>
      <c r="B134" s="294">
        <v>44023</v>
      </c>
      <c r="C134" s="295">
        <v>217.17501499999997</v>
      </c>
      <c r="D134" s="296">
        <v>114.17998696517226</v>
      </c>
      <c r="E134" s="295">
        <f t="shared" si="6"/>
        <v>114.17998696517226</v>
      </c>
      <c r="F134" s="305"/>
      <c r="G134" s="205" t="str">
        <f t="shared" si="7"/>
        <v/>
      </c>
      <c r="H134" s="297" t="str">
        <f t="shared" si="8"/>
        <v/>
      </c>
      <c r="I134" s="298"/>
    </row>
    <row r="135" spans="1:9">
      <c r="A135" s="293">
        <v>133</v>
      </c>
      <c r="B135" s="294">
        <v>44024</v>
      </c>
      <c r="C135" s="295">
        <v>172.95530199999999</v>
      </c>
      <c r="D135" s="296">
        <v>114.17998696517226</v>
      </c>
      <c r="E135" s="295">
        <f t="shared" si="6"/>
        <v>114.17998696517226</v>
      </c>
      <c r="F135" s="305"/>
      <c r="G135" s="205" t="str">
        <f t="shared" si="7"/>
        <v/>
      </c>
      <c r="H135" s="297" t="str">
        <f t="shared" si="8"/>
        <v/>
      </c>
      <c r="I135" s="298"/>
    </row>
    <row r="136" spans="1:9">
      <c r="A136" s="293">
        <v>134</v>
      </c>
      <c r="B136" s="294">
        <v>44025</v>
      </c>
      <c r="C136" s="295">
        <v>188.92516800000001</v>
      </c>
      <c r="D136" s="296">
        <v>114.17998696517226</v>
      </c>
      <c r="E136" s="295">
        <f t="shared" si="6"/>
        <v>114.17998696517226</v>
      </c>
      <c r="F136" s="305"/>
      <c r="G136" s="205" t="str">
        <f t="shared" si="7"/>
        <v/>
      </c>
      <c r="H136" s="297" t="str">
        <f t="shared" si="8"/>
        <v/>
      </c>
      <c r="I136" s="298"/>
    </row>
    <row r="137" spans="1:9">
      <c r="A137" s="293">
        <v>135</v>
      </c>
      <c r="B137" s="294">
        <v>44026</v>
      </c>
      <c r="C137" s="295">
        <v>199.317937</v>
      </c>
      <c r="D137" s="296">
        <v>114.17998696517226</v>
      </c>
      <c r="E137" s="295">
        <f t="shared" si="6"/>
        <v>114.17998696517226</v>
      </c>
      <c r="F137" s="305"/>
      <c r="G137" s="205" t="str">
        <f t="shared" si="7"/>
        <v/>
      </c>
      <c r="H137" s="297" t="str">
        <f t="shared" si="8"/>
        <v/>
      </c>
      <c r="I137" s="298"/>
    </row>
    <row r="138" spans="1:9">
      <c r="A138" s="293">
        <v>136</v>
      </c>
      <c r="B138" s="294">
        <v>44027</v>
      </c>
      <c r="C138" s="295">
        <v>223.81837400000001</v>
      </c>
      <c r="D138" s="296">
        <v>114.17998696517226</v>
      </c>
      <c r="E138" s="295">
        <f t="shared" si="6"/>
        <v>114.17998696517226</v>
      </c>
      <c r="F138" s="305"/>
      <c r="G138" s="205" t="str">
        <f t="shared" si="7"/>
        <v>J</v>
      </c>
      <c r="H138" s="297" t="str">
        <f t="shared" si="8"/>
        <v>114,2</v>
      </c>
      <c r="I138" s="298"/>
    </row>
    <row r="139" spans="1:9">
      <c r="A139" s="293">
        <v>137</v>
      </c>
      <c r="B139" s="294">
        <v>44028</v>
      </c>
      <c r="C139" s="295">
        <v>196.65953500000001</v>
      </c>
      <c r="D139" s="296">
        <v>114.17998696517226</v>
      </c>
      <c r="E139" s="295">
        <f t="shared" si="6"/>
        <v>114.17998696517226</v>
      </c>
      <c r="F139" s="305"/>
      <c r="G139" s="205" t="str">
        <f t="shared" si="7"/>
        <v/>
      </c>
      <c r="H139" s="297" t="str">
        <f t="shared" si="8"/>
        <v/>
      </c>
      <c r="I139" s="298"/>
    </row>
    <row r="140" spans="1:9">
      <c r="A140" s="293">
        <v>138</v>
      </c>
      <c r="B140" s="294">
        <v>44029</v>
      </c>
      <c r="C140" s="295">
        <v>212.92834200000001</v>
      </c>
      <c r="D140" s="296">
        <v>114.17998696517226</v>
      </c>
      <c r="E140" s="295">
        <f t="shared" si="6"/>
        <v>114.17998696517226</v>
      </c>
      <c r="F140" s="305"/>
      <c r="G140" s="205" t="str">
        <f t="shared" si="7"/>
        <v/>
      </c>
      <c r="H140" s="297" t="str">
        <f t="shared" si="8"/>
        <v/>
      </c>
      <c r="I140" s="298"/>
    </row>
    <row r="141" spans="1:9">
      <c r="A141" s="293">
        <v>139</v>
      </c>
      <c r="B141" s="294">
        <v>44030</v>
      </c>
      <c r="C141" s="295">
        <v>87.872145999999987</v>
      </c>
      <c r="D141" s="296">
        <v>114.17998696517226</v>
      </c>
      <c r="E141" s="295">
        <f t="shared" si="6"/>
        <v>87.872145999999987</v>
      </c>
      <c r="F141" s="305"/>
      <c r="G141" s="205" t="str">
        <f t="shared" si="7"/>
        <v/>
      </c>
      <c r="H141" s="297" t="str">
        <f t="shared" si="8"/>
        <v/>
      </c>
      <c r="I141" s="298"/>
    </row>
    <row r="142" spans="1:9">
      <c r="A142" s="293">
        <v>140</v>
      </c>
      <c r="B142" s="294">
        <v>44031</v>
      </c>
      <c r="C142" s="295">
        <v>76.107672000000008</v>
      </c>
      <c r="D142" s="296">
        <v>114.17998696517226</v>
      </c>
      <c r="E142" s="295">
        <f t="shared" si="6"/>
        <v>76.107672000000008</v>
      </c>
      <c r="F142" s="305"/>
      <c r="G142" s="205" t="str">
        <f t="shared" si="7"/>
        <v/>
      </c>
      <c r="H142" s="297" t="str">
        <f t="shared" si="8"/>
        <v/>
      </c>
      <c r="I142" s="298"/>
    </row>
    <row r="143" spans="1:9">
      <c r="A143" s="293">
        <v>141</v>
      </c>
      <c r="B143" s="294">
        <v>44032</v>
      </c>
      <c r="C143" s="295">
        <v>136.67699299999998</v>
      </c>
      <c r="D143" s="296">
        <v>114.17998696517226</v>
      </c>
      <c r="E143" s="295">
        <f t="shared" si="6"/>
        <v>114.17998696517226</v>
      </c>
      <c r="F143" s="305"/>
      <c r="G143" s="205" t="str">
        <f t="shared" si="7"/>
        <v/>
      </c>
      <c r="H143" s="297" t="str">
        <f t="shared" si="8"/>
        <v/>
      </c>
      <c r="I143" s="298"/>
    </row>
    <row r="144" spans="1:9">
      <c r="A144" s="293">
        <v>142</v>
      </c>
      <c r="B144" s="294">
        <v>44033</v>
      </c>
      <c r="C144" s="295">
        <v>167.21415900000002</v>
      </c>
      <c r="D144" s="296">
        <v>114.17998696517226</v>
      </c>
      <c r="E144" s="295">
        <f t="shared" si="6"/>
        <v>114.17998696517226</v>
      </c>
      <c r="F144" s="305"/>
      <c r="G144" s="205" t="str">
        <f t="shared" si="7"/>
        <v/>
      </c>
      <c r="H144" s="297" t="str">
        <f t="shared" si="8"/>
        <v/>
      </c>
      <c r="I144" s="298"/>
    </row>
    <row r="145" spans="1:9">
      <c r="A145" s="293">
        <v>143</v>
      </c>
      <c r="B145" s="294">
        <v>44034</v>
      </c>
      <c r="C145" s="295">
        <v>79.823964000000004</v>
      </c>
      <c r="D145" s="296">
        <v>114.17998696517226</v>
      </c>
      <c r="E145" s="295">
        <f t="shared" si="6"/>
        <v>79.823964000000004</v>
      </c>
      <c r="F145" s="305"/>
      <c r="G145" s="205" t="str">
        <f t="shared" si="7"/>
        <v/>
      </c>
      <c r="H145" s="297" t="str">
        <f t="shared" si="8"/>
        <v/>
      </c>
      <c r="I145" s="298"/>
    </row>
    <row r="146" spans="1:9">
      <c r="A146" s="293">
        <v>144</v>
      </c>
      <c r="B146" s="294">
        <v>44035</v>
      </c>
      <c r="C146" s="295">
        <v>66.864460000000008</v>
      </c>
      <c r="D146" s="296">
        <v>114.17998696517226</v>
      </c>
      <c r="E146" s="295">
        <f t="shared" si="6"/>
        <v>66.864460000000008</v>
      </c>
      <c r="F146" s="305"/>
      <c r="G146" s="205" t="str">
        <f t="shared" si="7"/>
        <v/>
      </c>
      <c r="H146" s="297" t="str">
        <f t="shared" si="8"/>
        <v/>
      </c>
      <c r="I146" s="298"/>
    </row>
    <row r="147" spans="1:9">
      <c r="A147" s="293">
        <v>145</v>
      </c>
      <c r="B147" s="294">
        <v>44036</v>
      </c>
      <c r="C147" s="295">
        <v>109.64598699999999</v>
      </c>
      <c r="D147" s="296">
        <v>114.17998696517226</v>
      </c>
      <c r="E147" s="295">
        <f t="shared" si="6"/>
        <v>109.64598699999999</v>
      </c>
      <c r="F147" s="305"/>
      <c r="G147" s="205" t="str">
        <f t="shared" si="7"/>
        <v/>
      </c>
      <c r="H147" s="297" t="str">
        <f t="shared" si="8"/>
        <v/>
      </c>
      <c r="I147" s="298"/>
    </row>
    <row r="148" spans="1:9">
      <c r="A148" s="293">
        <v>146</v>
      </c>
      <c r="B148" s="294">
        <v>44037</v>
      </c>
      <c r="C148" s="295">
        <v>75.156424999999999</v>
      </c>
      <c r="D148" s="296">
        <v>114.17998696517226</v>
      </c>
      <c r="E148" s="295">
        <f t="shared" si="6"/>
        <v>75.156424999999999</v>
      </c>
      <c r="F148" s="305"/>
      <c r="G148" s="205" t="str">
        <f t="shared" si="7"/>
        <v/>
      </c>
      <c r="H148" s="297" t="str">
        <f t="shared" si="8"/>
        <v/>
      </c>
      <c r="I148" s="298"/>
    </row>
    <row r="149" spans="1:9">
      <c r="A149" s="293">
        <v>147</v>
      </c>
      <c r="B149" s="294">
        <v>44038</v>
      </c>
      <c r="C149" s="295">
        <v>65.888677999999999</v>
      </c>
      <c r="D149" s="296">
        <v>114.17998696517226</v>
      </c>
      <c r="E149" s="295">
        <f t="shared" si="6"/>
        <v>65.888677999999999</v>
      </c>
      <c r="F149" s="305"/>
      <c r="G149" s="205" t="str">
        <f t="shared" si="7"/>
        <v/>
      </c>
      <c r="H149" s="297" t="str">
        <f t="shared" si="8"/>
        <v/>
      </c>
      <c r="I149" s="298"/>
    </row>
    <row r="150" spans="1:9">
      <c r="A150" s="293">
        <v>148</v>
      </c>
      <c r="B150" s="294">
        <v>44039</v>
      </c>
      <c r="C150" s="295">
        <v>101.846949</v>
      </c>
      <c r="D150" s="296">
        <v>114.17998696517226</v>
      </c>
      <c r="E150" s="295">
        <f t="shared" si="6"/>
        <v>101.846949</v>
      </c>
      <c r="F150" s="305"/>
      <c r="G150" s="205" t="str">
        <f t="shared" si="7"/>
        <v/>
      </c>
      <c r="H150" s="297" t="str">
        <f t="shared" si="8"/>
        <v/>
      </c>
      <c r="I150" s="298"/>
    </row>
    <row r="151" spans="1:9">
      <c r="A151" s="293">
        <v>149</v>
      </c>
      <c r="B151" s="294">
        <v>44040</v>
      </c>
      <c r="C151" s="295">
        <v>134.53860999999998</v>
      </c>
      <c r="D151" s="296">
        <v>114.17998696517226</v>
      </c>
      <c r="E151" s="295">
        <f t="shared" si="6"/>
        <v>114.17998696517226</v>
      </c>
      <c r="F151" s="305"/>
      <c r="G151" s="205" t="str">
        <f t="shared" si="7"/>
        <v/>
      </c>
      <c r="H151" s="297" t="str">
        <f t="shared" si="8"/>
        <v/>
      </c>
      <c r="I151" s="298"/>
    </row>
    <row r="152" spans="1:9">
      <c r="A152" s="293">
        <v>150</v>
      </c>
      <c r="B152" s="294">
        <v>44041</v>
      </c>
      <c r="C152" s="295">
        <v>122.71050199999999</v>
      </c>
      <c r="D152" s="296">
        <v>114.17998696517226</v>
      </c>
      <c r="E152" s="295">
        <f t="shared" si="6"/>
        <v>114.17998696517226</v>
      </c>
      <c r="F152" s="305"/>
      <c r="G152" s="205" t="str">
        <f t="shared" si="7"/>
        <v/>
      </c>
      <c r="H152" s="297" t="str">
        <f t="shared" si="8"/>
        <v/>
      </c>
      <c r="I152" s="298"/>
    </row>
    <row r="153" spans="1:9">
      <c r="A153" s="293">
        <v>151</v>
      </c>
      <c r="B153" s="294">
        <v>44042</v>
      </c>
      <c r="C153" s="295">
        <v>137.935742</v>
      </c>
      <c r="D153" s="296">
        <v>114.17998696517226</v>
      </c>
      <c r="E153" s="295">
        <f t="shared" si="6"/>
        <v>114.17998696517226</v>
      </c>
      <c r="F153" s="305"/>
      <c r="G153" s="205" t="str">
        <f t="shared" si="7"/>
        <v/>
      </c>
      <c r="H153" s="297" t="str">
        <f t="shared" si="8"/>
        <v/>
      </c>
      <c r="I153" s="298"/>
    </row>
    <row r="154" spans="1:9">
      <c r="A154" s="293">
        <v>152</v>
      </c>
      <c r="B154" s="294">
        <v>44043</v>
      </c>
      <c r="C154" s="295">
        <v>56.701622999999998</v>
      </c>
      <c r="D154" s="296">
        <v>114.17998696517226</v>
      </c>
      <c r="E154" s="295">
        <f t="shared" si="6"/>
        <v>56.701622999999998</v>
      </c>
      <c r="F154" s="305"/>
      <c r="G154" s="205" t="str">
        <f t="shared" si="7"/>
        <v/>
      </c>
      <c r="H154" s="297" t="str">
        <f t="shared" si="8"/>
        <v/>
      </c>
      <c r="I154" s="298"/>
    </row>
    <row r="155" spans="1:9">
      <c r="A155" s="293">
        <v>153</v>
      </c>
      <c r="B155" s="294">
        <v>44044</v>
      </c>
      <c r="C155" s="295">
        <v>131.74719799999997</v>
      </c>
      <c r="D155" s="296">
        <v>113.29447683495674</v>
      </c>
      <c r="E155" s="295">
        <f t="shared" si="6"/>
        <v>113.29447683495674</v>
      </c>
      <c r="F155" s="305"/>
      <c r="G155" s="205" t="str">
        <f t="shared" si="7"/>
        <v/>
      </c>
      <c r="H155" s="297" t="str">
        <f t="shared" si="8"/>
        <v/>
      </c>
      <c r="I155" s="298"/>
    </row>
    <row r="156" spans="1:9">
      <c r="A156" s="293">
        <v>154</v>
      </c>
      <c r="B156" s="294">
        <v>44045</v>
      </c>
      <c r="C156" s="295">
        <v>186.58565300000001</v>
      </c>
      <c r="D156" s="296">
        <v>113.29447683495674</v>
      </c>
      <c r="E156" s="295">
        <f t="shared" si="6"/>
        <v>113.29447683495674</v>
      </c>
      <c r="F156" s="305"/>
      <c r="G156" s="205" t="str">
        <f t="shared" si="7"/>
        <v/>
      </c>
      <c r="H156" s="297" t="str">
        <f t="shared" si="8"/>
        <v/>
      </c>
      <c r="I156" s="298"/>
    </row>
    <row r="157" spans="1:9">
      <c r="A157" s="293">
        <v>155</v>
      </c>
      <c r="B157" s="294">
        <v>44046</v>
      </c>
      <c r="C157" s="295">
        <v>150.80028300000001</v>
      </c>
      <c r="D157" s="296">
        <v>113.29447683495674</v>
      </c>
      <c r="E157" s="295">
        <f t="shared" si="6"/>
        <v>113.29447683495674</v>
      </c>
      <c r="F157" s="305"/>
      <c r="G157" s="205" t="str">
        <f t="shared" si="7"/>
        <v/>
      </c>
      <c r="H157" s="297" t="str">
        <f t="shared" si="8"/>
        <v/>
      </c>
      <c r="I157" s="298"/>
    </row>
    <row r="158" spans="1:9">
      <c r="A158" s="293">
        <v>156</v>
      </c>
      <c r="B158" s="294">
        <v>44047</v>
      </c>
      <c r="C158" s="295">
        <v>127.99738599999999</v>
      </c>
      <c r="D158" s="296">
        <v>113.29447683495674</v>
      </c>
      <c r="E158" s="295">
        <f t="shared" si="6"/>
        <v>113.29447683495674</v>
      </c>
      <c r="F158" s="305"/>
      <c r="G158" s="205" t="str">
        <f t="shared" si="7"/>
        <v/>
      </c>
      <c r="H158" s="297" t="str">
        <f t="shared" si="8"/>
        <v/>
      </c>
      <c r="I158" s="298"/>
    </row>
    <row r="159" spans="1:9">
      <c r="A159" s="293">
        <v>157</v>
      </c>
      <c r="B159" s="294">
        <v>44048</v>
      </c>
      <c r="C159" s="295">
        <v>64.102328999999997</v>
      </c>
      <c r="D159" s="296">
        <v>113.29447683495674</v>
      </c>
      <c r="E159" s="295">
        <f t="shared" si="6"/>
        <v>64.102328999999997</v>
      </c>
      <c r="F159" s="305"/>
      <c r="G159" s="205" t="str">
        <f t="shared" si="7"/>
        <v/>
      </c>
      <c r="H159" s="297" t="str">
        <f t="shared" si="8"/>
        <v/>
      </c>
      <c r="I159" s="298"/>
    </row>
    <row r="160" spans="1:9">
      <c r="A160" s="293">
        <v>158</v>
      </c>
      <c r="B160" s="294">
        <v>44049</v>
      </c>
      <c r="C160" s="295">
        <v>105.30098</v>
      </c>
      <c r="D160" s="296">
        <v>113.29447683495674</v>
      </c>
      <c r="E160" s="295">
        <f t="shared" si="6"/>
        <v>105.30098</v>
      </c>
      <c r="F160" s="305"/>
      <c r="G160" s="205" t="str">
        <f t="shared" si="7"/>
        <v/>
      </c>
      <c r="H160" s="297" t="str">
        <f t="shared" si="8"/>
        <v/>
      </c>
      <c r="I160" s="298"/>
    </row>
    <row r="161" spans="1:9">
      <c r="A161" s="293">
        <v>159</v>
      </c>
      <c r="B161" s="294">
        <v>44050</v>
      </c>
      <c r="C161" s="295">
        <v>104.45495299999999</v>
      </c>
      <c r="D161" s="296">
        <v>113.29447683495674</v>
      </c>
      <c r="E161" s="295">
        <f t="shared" si="6"/>
        <v>104.45495299999999</v>
      </c>
      <c r="F161" s="305"/>
      <c r="G161" s="205" t="str">
        <f t="shared" si="7"/>
        <v/>
      </c>
      <c r="H161" s="297" t="str">
        <f t="shared" si="8"/>
        <v/>
      </c>
      <c r="I161" s="298"/>
    </row>
    <row r="162" spans="1:9">
      <c r="A162" s="293">
        <v>160</v>
      </c>
      <c r="B162" s="294">
        <v>44051</v>
      </c>
      <c r="C162" s="295">
        <v>92.983648000000002</v>
      </c>
      <c r="D162" s="296">
        <v>113.29447683495674</v>
      </c>
      <c r="E162" s="295">
        <f t="shared" si="6"/>
        <v>92.983648000000002</v>
      </c>
      <c r="F162" s="305"/>
      <c r="G162" s="205" t="str">
        <f t="shared" si="7"/>
        <v/>
      </c>
      <c r="H162" s="297" t="str">
        <f t="shared" si="8"/>
        <v/>
      </c>
      <c r="I162" s="298"/>
    </row>
    <row r="163" spans="1:9">
      <c r="A163" s="293">
        <v>161</v>
      </c>
      <c r="B163" s="294">
        <v>44052</v>
      </c>
      <c r="C163" s="295">
        <v>81.690436000000005</v>
      </c>
      <c r="D163" s="296">
        <v>113.29447683495674</v>
      </c>
      <c r="E163" s="295">
        <f t="shared" si="6"/>
        <v>81.690436000000005</v>
      </c>
      <c r="F163" s="305"/>
      <c r="G163" s="205" t="str">
        <f t="shared" si="7"/>
        <v/>
      </c>
      <c r="H163" s="297" t="str">
        <f t="shared" si="8"/>
        <v/>
      </c>
      <c r="I163" s="298"/>
    </row>
    <row r="164" spans="1:9">
      <c r="A164" s="293">
        <v>162</v>
      </c>
      <c r="B164" s="294">
        <v>44053</v>
      </c>
      <c r="C164" s="295">
        <v>114.20965299999999</v>
      </c>
      <c r="D164" s="296">
        <v>113.29447683495674</v>
      </c>
      <c r="E164" s="295">
        <f t="shared" si="6"/>
        <v>113.29447683495674</v>
      </c>
      <c r="F164" s="305"/>
      <c r="G164" s="205" t="str">
        <f t="shared" si="7"/>
        <v/>
      </c>
      <c r="H164" s="297" t="str">
        <f t="shared" si="8"/>
        <v/>
      </c>
      <c r="I164" s="298"/>
    </row>
    <row r="165" spans="1:9">
      <c r="A165" s="293">
        <v>163</v>
      </c>
      <c r="B165" s="294">
        <v>44054</v>
      </c>
      <c r="C165" s="295">
        <v>145.41758999999999</v>
      </c>
      <c r="D165" s="296">
        <v>113.29447683495674</v>
      </c>
      <c r="E165" s="295">
        <f t="shared" si="6"/>
        <v>113.29447683495674</v>
      </c>
      <c r="F165" s="305"/>
      <c r="G165" s="205" t="str">
        <f t="shared" si="7"/>
        <v/>
      </c>
      <c r="H165" s="297" t="str">
        <f t="shared" si="8"/>
        <v/>
      </c>
      <c r="I165" s="298"/>
    </row>
    <row r="166" spans="1:9">
      <c r="A166" s="293">
        <v>164</v>
      </c>
      <c r="B166" s="294">
        <v>44055</v>
      </c>
      <c r="C166" s="295">
        <v>97.815604999999991</v>
      </c>
      <c r="D166" s="296">
        <v>113.29447683495674</v>
      </c>
      <c r="E166" s="295">
        <f t="shared" si="6"/>
        <v>97.815604999999991</v>
      </c>
      <c r="F166" s="305"/>
      <c r="G166" s="205" t="str">
        <f t="shared" si="7"/>
        <v/>
      </c>
      <c r="H166" s="297" t="str">
        <f t="shared" si="8"/>
        <v/>
      </c>
      <c r="I166" s="298"/>
    </row>
    <row r="167" spans="1:9">
      <c r="A167" s="293">
        <v>165</v>
      </c>
      <c r="B167" s="294">
        <v>44056</v>
      </c>
      <c r="C167" s="295">
        <v>33.690694999999998</v>
      </c>
      <c r="D167" s="296">
        <v>113.29447683495674</v>
      </c>
      <c r="E167" s="295">
        <f t="shared" si="6"/>
        <v>33.690694999999998</v>
      </c>
      <c r="F167" s="305"/>
      <c r="G167" s="205" t="str">
        <f t="shared" si="7"/>
        <v/>
      </c>
      <c r="H167" s="297" t="str">
        <f t="shared" si="8"/>
        <v/>
      </c>
      <c r="I167" s="298"/>
    </row>
    <row r="168" spans="1:9">
      <c r="A168" s="293">
        <v>166</v>
      </c>
      <c r="B168" s="294">
        <v>44057</v>
      </c>
      <c r="C168" s="295">
        <v>61.211841</v>
      </c>
      <c r="D168" s="296">
        <v>113.29447683495674</v>
      </c>
      <c r="E168" s="295">
        <f t="shared" si="6"/>
        <v>61.211841</v>
      </c>
      <c r="F168" s="305"/>
      <c r="G168" s="205" t="str">
        <f t="shared" si="7"/>
        <v/>
      </c>
      <c r="H168" s="297" t="str">
        <f t="shared" si="8"/>
        <v/>
      </c>
      <c r="I168" s="298"/>
    </row>
    <row r="169" spans="1:9">
      <c r="A169" s="293">
        <v>167</v>
      </c>
      <c r="B169" s="294">
        <v>44058</v>
      </c>
      <c r="C169" s="295">
        <v>118.56844700000001</v>
      </c>
      <c r="D169" s="296">
        <v>113.29447683495674</v>
      </c>
      <c r="E169" s="295">
        <f t="shared" si="6"/>
        <v>113.29447683495674</v>
      </c>
      <c r="F169" s="305"/>
      <c r="G169" s="205" t="str">
        <f t="shared" si="7"/>
        <v>A</v>
      </c>
      <c r="H169" s="297" t="str">
        <f t="shared" si="8"/>
        <v>113,3</v>
      </c>
      <c r="I169" s="298"/>
    </row>
    <row r="170" spans="1:9">
      <c r="A170" s="293">
        <v>168</v>
      </c>
      <c r="B170" s="294">
        <v>44059</v>
      </c>
      <c r="C170" s="295">
        <v>131.760887</v>
      </c>
      <c r="D170" s="296">
        <v>113.29447683495674</v>
      </c>
      <c r="E170" s="295">
        <f t="shared" si="6"/>
        <v>113.29447683495674</v>
      </c>
      <c r="F170" s="305"/>
      <c r="G170" s="205" t="str">
        <f t="shared" si="7"/>
        <v/>
      </c>
      <c r="H170" s="297" t="str">
        <f t="shared" si="8"/>
        <v/>
      </c>
      <c r="I170" s="298"/>
    </row>
    <row r="171" spans="1:9">
      <c r="A171" s="293">
        <v>169</v>
      </c>
      <c r="B171" s="294">
        <v>44060</v>
      </c>
      <c r="C171" s="295">
        <v>109.63229399999999</v>
      </c>
      <c r="D171" s="296">
        <v>113.29447683495674</v>
      </c>
      <c r="E171" s="295">
        <f t="shared" si="6"/>
        <v>109.63229399999999</v>
      </c>
      <c r="F171" s="305"/>
      <c r="G171" s="205" t="str">
        <f t="shared" si="7"/>
        <v/>
      </c>
      <c r="H171" s="297" t="str">
        <f t="shared" si="8"/>
        <v/>
      </c>
      <c r="I171" s="298"/>
    </row>
    <row r="172" spans="1:9">
      <c r="A172" s="293">
        <v>170</v>
      </c>
      <c r="B172" s="294">
        <v>44061</v>
      </c>
      <c r="C172" s="295">
        <v>85.017240999999999</v>
      </c>
      <c r="D172" s="296">
        <v>113.29447683495674</v>
      </c>
      <c r="E172" s="295">
        <f t="shared" si="6"/>
        <v>85.017240999999999</v>
      </c>
      <c r="F172" s="305"/>
      <c r="G172" s="205" t="str">
        <f t="shared" si="7"/>
        <v/>
      </c>
      <c r="H172" s="297" t="str">
        <f t="shared" si="8"/>
        <v/>
      </c>
      <c r="I172" s="298"/>
    </row>
    <row r="173" spans="1:9">
      <c r="A173" s="293">
        <v>171</v>
      </c>
      <c r="B173" s="294">
        <v>44062</v>
      </c>
      <c r="C173" s="295">
        <v>170.35764</v>
      </c>
      <c r="D173" s="296">
        <v>113.29447683495674</v>
      </c>
      <c r="E173" s="295">
        <f t="shared" si="6"/>
        <v>113.29447683495674</v>
      </c>
      <c r="F173" s="305"/>
      <c r="G173" s="205" t="str">
        <f t="shared" si="7"/>
        <v/>
      </c>
      <c r="H173" s="297" t="str">
        <f t="shared" si="8"/>
        <v/>
      </c>
      <c r="I173" s="298"/>
    </row>
    <row r="174" spans="1:9">
      <c r="A174" s="293">
        <v>172</v>
      </c>
      <c r="B174" s="294">
        <v>44063</v>
      </c>
      <c r="C174" s="295">
        <v>175.754288</v>
      </c>
      <c r="D174" s="296">
        <v>113.29447683495674</v>
      </c>
      <c r="E174" s="295">
        <f t="shared" si="6"/>
        <v>113.29447683495674</v>
      </c>
      <c r="F174" s="305"/>
      <c r="G174" s="205" t="str">
        <f t="shared" si="7"/>
        <v/>
      </c>
      <c r="H174" s="297" t="str">
        <f t="shared" si="8"/>
        <v/>
      </c>
      <c r="I174" s="298"/>
    </row>
    <row r="175" spans="1:9">
      <c r="A175" s="293">
        <v>173</v>
      </c>
      <c r="B175" s="294">
        <v>44064</v>
      </c>
      <c r="C175" s="295">
        <v>116.247028</v>
      </c>
      <c r="D175" s="296">
        <v>113.29447683495674</v>
      </c>
      <c r="E175" s="295">
        <f t="shared" si="6"/>
        <v>113.29447683495674</v>
      </c>
      <c r="F175" s="305"/>
      <c r="G175" s="205" t="str">
        <f t="shared" si="7"/>
        <v/>
      </c>
      <c r="H175" s="297" t="str">
        <f t="shared" si="8"/>
        <v/>
      </c>
      <c r="I175" s="298"/>
    </row>
    <row r="176" spans="1:9">
      <c r="A176" s="293">
        <v>174</v>
      </c>
      <c r="B176" s="294">
        <v>44065</v>
      </c>
      <c r="C176" s="295">
        <v>75.847902000000005</v>
      </c>
      <c r="D176" s="296">
        <v>113.29447683495674</v>
      </c>
      <c r="E176" s="295">
        <f t="shared" si="6"/>
        <v>75.847902000000005</v>
      </c>
      <c r="F176" s="305"/>
      <c r="G176" s="205" t="str">
        <f t="shared" si="7"/>
        <v/>
      </c>
      <c r="H176" s="297" t="str">
        <f t="shared" si="8"/>
        <v/>
      </c>
      <c r="I176" s="298"/>
    </row>
    <row r="177" spans="1:9">
      <c r="A177" s="293">
        <v>175</v>
      </c>
      <c r="B177" s="294">
        <v>44066</v>
      </c>
      <c r="C177" s="295">
        <v>114.35244499999999</v>
      </c>
      <c r="D177" s="296">
        <v>113.29447683495674</v>
      </c>
      <c r="E177" s="295">
        <f t="shared" si="6"/>
        <v>113.29447683495674</v>
      </c>
      <c r="F177" s="305"/>
      <c r="G177" s="205" t="str">
        <f t="shared" si="7"/>
        <v/>
      </c>
      <c r="H177" s="297" t="str">
        <f t="shared" si="8"/>
        <v/>
      </c>
      <c r="I177" s="298"/>
    </row>
    <row r="178" spans="1:9">
      <c r="A178" s="293">
        <v>176</v>
      </c>
      <c r="B178" s="294">
        <v>44067</v>
      </c>
      <c r="C178" s="295">
        <v>101.038827</v>
      </c>
      <c r="D178" s="296">
        <v>113.29447683495674</v>
      </c>
      <c r="E178" s="295">
        <f t="shared" si="6"/>
        <v>101.038827</v>
      </c>
      <c r="F178" s="305"/>
      <c r="G178" s="205" t="str">
        <f t="shared" si="7"/>
        <v/>
      </c>
      <c r="H178" s="297" t="str">
        <f t="shared" si="8"/>
        <v/>
      </c>
      <c r="I178" s="298"/>
    </row>
    <row r="179" spans="1:9">
      <c r="A179" s="293">
        <v>177</v>
      </c>
      <c r="B179" s="294">
        <v>44068</v>
      </c>
      <c r="C179" s="295">
        <v>70.959075999999996</v>
      </c>
      <c r="D179" s="296">
        <v>113.29447683495674</v>
      </c>
      <c r="E179" s="295">
        <f t="shared" si="6"/>
        <v>70.959075999999996</v>
      </c>
      <c r="F179" s="305"/>
      <c r="G179" s="205" t="str">
        <f t="shared" si="7"/>
        <v/>
      </c>
      <c r="H179" s="297" t="str">
        <f t="shared" si="8"/>
        <v/>
      </c>
      <c r="I179" s="298"/>
    </row>
    <row r="180" spans="1:9">
      <c r="A180" s="293">
        <v>178</v>
      </c>
      <c r="B180" s="294">
        <v>44069</v>
      </c>
      <c r="C180" s="295">
        <v>51.794538000000003</v>
      </c>
      <c r="D180" s="296">
        <v>113.29447683495674</v>
      </c>
      <c r="E180" s="295">
        <f t="shared" si="6"/>
        <v>51.794538000000003</v>
      </c>
      <c r="F180" s="305"/>
      <c r="G180" s="205" t="str">
        <f t="shared" si="7"/>
        <v/>
      </c>
      <c r="H180" s="297" t="str">
        <f t="shared" si="8"/>
        <v/>
      </c>
      <c r="I180" s="298"/>
    </row>
    <row r="181" spans="1:9">
      <c r="A181" s="293">
        <v>179</v>
      </c>
      <c r="B181" s="294">
        <v>44070</v>
      </c>
      <c r="C181" s="295">
        <v>66.208909000000006</v>
      </c>
      <c r="D181" s="296">
        <v>113.29447683495674</v>
      </c>
      <c r="E181" s="295">
        <f t="shared" si="6"/>
        <v>66.208909000000006</v>
      </c>
      <c r="F181" s="305"/>
      <c r="G181" s="205" t="str">
        <f t="shared" si="7"/>
        <v/>
      </c>
      <c r="H181" s="297" t="str">
        <f t="shared" si="8"/>
        <v/>
      </c>
      <c r="I181" s="298"/>
    </row>
    <row r="182" spans="1:9">
      <c r="A182" s="293">
        <v>180</v>
      </c>
      <c r="B182" s="294">
        <v>44071</v>
      </c>
      <c r="C182" s="295">
        <v>166.36864499999999</v>
      </c>
      <c r="D182" s="296">
        <v>113.29447683495674</v>
      </c>
      <c r="E182" s="295">
        <f t="shared" si="6"/>
        <v>113.29447683495674</v>
      </c>
      <c r="F182" s="305"/>
      <c r="G182" s="205" t="str">
        <f t="shared" si="7"/>
        <v/>
      </c>
      <c r="H182" s="297" t="str">
        <f t="shared" si="8"/>
        <v/>
      </c>
      <c r="I182" s="298"/>
    </row>
    <row r="183" spans="1:9">
      <c r="A183" s="293">
        <v>181</v>
      </c>
      <c r="B183" s="294">
        <v>44072</v>
      </c>
      <c r="C183" s="295">
        <v>231.152987</v>
      </c>
      <c r="D183" s="296">
        <v>113.29447683495674</v>
      </c>
      <c r="E183" s="295">
        <f t="shared" si="6"/>
        <v>113.29447683495674</v>
      </c>
      <c r="F183" s="305"/>
      <c r="G183" s="205" t="str">
        <f t="shared" si="7"/>
        <v/>
      </c>
      <c r="H183" s="297" t="str">
        <f t="shared" si="8"/>
        <v/>
      </c>
      <c r="I183" s="298"/>
    </row>
    <row r="184" spans="1:9">
      <c r="A184" s="293">
        <v>182</v>
      </c>
      <c r="B184" s="294">
        <v>44073</v>
      </c>
      <c r="C184" s="295">
        <v>164.24292399999999</v>
      </c>
      <c r="D184" s="296">
        <v>113.29447683495674</v>
      </c>
      <c r="E184" s="295">
        <f t="shared" si="6"/>
        <v>113.29447683495674</v>
      </c>
      <c r="F184" s="305"/>
      <c r="G184" s="205" t="str">
        <f t="shared" si="7"/>
        <v/>
      </c>
      <c r="H184" s="297" t="str">
        <f t="shared" si="8"/>
        <v/>
      </c>
      <c r="I184" s="298"/>
    </row>
    <row r="185" spans="1:9">
      <c r="A185" s="293">
        <v>183</v>
      </c>
      <c r="B185" s="294">
        <v>44074</v>
      </c>
      <c r="C185" s="295">
        <v>93.685998999999995</v>
      </c>
      <c r="D185" s="296">
        <v>113.29447683495674</v>
      </c>
      <c r="E185" s="295">
        <f t="shared" si="6"/>
        <v>93.685998999999995</v>
      </c>
      <c r="F185" s="305"/>
      <c r="G185" s="205" t="str">
        <f t="shared" si="7"/>
        <v/>
      </c>
      <c r="H185" s="297" t="str">
        <f t="shared" si="8"/>
        <v/>
      </c>
      <c r="I185" s="298"/>
    </row>
    <row r="186" spans="1:9">
      <c r="A186" s="293">
        <v>184</v>
      </c>
      <c r="B186" s="294">
        <v>44075</v>
      </c>
      <c r="C186" s="295">
        <v>59.806457999999999</v>
      </c>
      <c r="D186" s="296">
        <v>107.49652173650942</v>
      </c>
      <c r="E186" s="295">
        <f t="shared" si="6"/>
        <v>59.806457999999999</v>
      </c>
      <c r="F186" s="298"/>
      <c r="G186" s="205" t="str">
        <f t="shared" si="7"/>
        <v/>
      </c>
      <c r="H186" s="297" t="str">
        <f t="shared" si="8"/>
        <v/>
      </c>
      <c r="I186" s="298"/>
    </row>
    <row r="187" spans="1:9">
      <c r="A187" s="293">
        <v>185</v>
      </c>
      <c r="B187" s="294">
        <v>44076</v>
      </c>
      <c r="C187" s="295">
        <v>121.684246</v>
      </c>
      <c r="D187" s="296">
        <v>107.49652173650942</v>
      </c>
      <c r="E187" s="295">
        <f t="shared" si="6"/>
        <v>107.49652173650942</v>
      </c>
      <c r="F187" s="305"/>
      <c r="G187" s="205" t="str">
        <f t="shared" si="7"/>
        <v/>
      </c>
      <c r="H187" s="297" t="str">
        <f t="shared" si="8"/>
        <v/>
      </c>
      <c r="I187" s="298"/>
    </row>
    <row r="188" spans="1:9">
      <c r="A188" s="293">
        <v>186</v>
      </c>
      <c r="B188" s="294">
        <v>44077</v>
      </c>
      <c r="C188" s="295">
        <v>71.609544999999997</v>
      </c>
      <c r="D188" s="296">
        <v>107.49652173650942</v>
      </c>
      <c r="E188" s="295">
        <f t="shared" si="6"/>
        <v>71.609544999999997</v>
      </c>
      <c r="F188" s="305"/>
      <c r="G188" s="205" t="str">
        <f t="shared" si="7"/>
        <v/>
      </c>
      <c r="H188" s="297" t="str">
        <f t="shared" si="8"/>
        <v/>
      </c>
      <c r="I188" s="298"/>
    </row>
    <row r="189" spans="1:9">
      <c r="A189" s="293">
        <v>187</v>
      </c>
      <c r="B189" s="294">
        <v>44078</v>
      </c>
      <c r="C189" s="295">
        <v>95.208067</v>
      </c>
      <c r="D189" s="296">
        <v>107.49652173650942</v>
      </c>
      <c r="E189" s="295">
        <f t="shared" si="6"/>
        <v>95.208067</v>
      </c>
      <c r="F189" s="305"/>
      <c r="G189" s="205" t="str">
        <f t="shared" si="7"/>
        <v/>
      </c>
      <c r="H189" s="297" t="str">
        <f t="shared" si="8"/>
        <v/>
      </c>
      <c r="I189" s="298"/>
    </row>
    <row r="190" spans="1:9">
      <c r="A190" s="293">
        <v>188</v>
      </c>
      <c r="B190" s="294">
        <v>44079</v>
      </c>
      <c r="C190" s="295">
        <v>172.85350800000001</v>
      </c>
      <c r="D190" s="296">
        <v>107.49652173650942</v>
      </c>
      <c r="E190" s="295">
        <f t="shared" si="6"/>
        <v>107.49652173650942</v>
      </c>
      <c r="F190" s="305"/>
      <c r="G190" s="205" t="str">
        <f t="shared" si="7"/>
        <v/>
      </c>
      <c r="H190" s="297" t="str">
        <f t="shared" si="8"/>
        <v/>
      </c>
      <c r="I190" s="298"/>
    </row>
    <row r="191" spans="1:9">
      <c r="A191" s="293">
        <v>189</v>
      </c>
      <c r="B191" s="294">
        <v>44080</v>
      </c>
      <c r="C191" s="295">
        <v>258.66792900000002</v>
      </c>
      <c r="D191" s="296">
        <v>107.49652173650942</v>
      </c>
      <c r="E191" s="295">
        <f t="shared" si="6"/>
        <v>107.49652173650942</v>
      </c>
      <c r="F191" s="305"/>
      <c r="G191" s="205" t="str">
        <f t="shared" si="7"/>
        <v/>
      </c>
      <c r="H191" s="297" t="str">
        <f t="shared" si="8"/>
        <v/>
      </c>
      <c r="I191" s="298"/>
    </row>
    <row r="192" spans="1:9">
      <c r="A192" s="293">
        <v>190</v>
      </c>
      <c r="B192" s="294">
        <v>44081</v>
      </c>
      <c r="C192" s="295">
        <v>255.185046</v>
      </c>
      <c r="D192" s="296">
        <v>107.49652173650942</v>
      </c>
      <c r="E192" s="295">
        <f t="shared" si="6"/>
        <v>107.49652173650942</v>
      </c>
      <c r="F192" s="305"/>
      <c r="G192" s="205" t="str">
        <f t="shared" si="7"/>
        <v/>
      </c>
      <c r="H192" s="297" t="str">
        <f t="shared" si="8"/>
        <v/>
      </c>
      <c r="I192" s="298"/>
    </row>
    <row r="193" spans="1:9">
      <c r="A193" s="293">
        <v>191</v>
      </c>
      <c r="B193" s="294">
        <v>44082</v>
      </c>
      <c r="C193" s="295">
        <v>165.18522200000001</v>
      </c>
      <c r="D193" s="296">
        <v>107.49652173650942</v>
      </c>
      <c r="E193" s="295">
        <f t="shared" si="6"/>
        <v>107.49652173650942</v>
      </c>
      <c r="F193" s="305"/>
      <c r="G193" s="205" t="str">
        <f t="shared" si="7"/>
        <v/>
      </c>
      <c r="H193" s="297" t="str">
        <f t="shared" si="8"/>
        <v/>
      </c>
      <c r="I193" s="298"/>
    </row>
    <row r="194" spans="1:9">
      <c r="A194" s="293">
        <v>192</v>
      </c>
      <c r="B194" s="294">
        <v>44083</v>
      </c>
      <c r="C194" s="295">
        <v>76.414304000000001</v>
      </c>
      <c r="D194" s="296">
        <v>107.49652173650942</v>
      </c>
      <c r="E194" s="295">
        <f t="shared" si="6"/>
        <v>76.414304000000001</v>
      </c>
      <c r="F194" s="305"/>
      <c r="G194" s="205" t="str">
        <f t="shared" si="7"/>
        <v/>
      </c>
      <c r="H194" s="297" t="str">
        <f t="shared" si="8"/>
        <v/>
      </c>
      <c r="I194" s="298"/>
    </row>
    <row r="195" spans="1:9">
      <c r="A195" s="293">
        <v>193</v>
      </c>
      <c r="B195" s="294">
        <v>44084</v>
      </c>
      <c r="C195" s="295">
        <v>97.360327999999996</v>
      </c>
      <c r="D195" s="296">
        <v>107.49652173650942</v>
      </c>
      <c r="E195" s="295">
        <f t="shared" ref="E195:E258" si="9">IF(C195&gt;D195,D195,C195)</f>
        <v>97.360327999999996</v>
      </c>
      <c r="F195" s="305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7" t="str">
        <f t="shared" ref="H195:H258" si="11">IF(DAY($B195)=15,TEXT(D195,"#,0"),"")</f>
        <v/>
      </c>
      <c r="I195" s="298"/>
    </row>
    <row r="196" spans="1:9">
      <c r="A196" s="293">
        <v>194</v>
      </c>
      <c r="B196" s="294">
        <v>44085</v>
      </c>
      <c r="C196" s="295">
        <v>84.595854000000003</v>
      </c>
      <c r="D196" s="296">
        <v>107.49652173650942</v>
      </c>
      <c r="E196" s="295">
        <f t="shared" si="9"/>
        <v>84.595854000000003</v>
      </c>
      <c r="F196" s="305"/>
      <c r="G196" s="205" t="str">
        <f t="shared" si="10"/>
        <v/>
      </c>
      <c r="H196" s="297" t="str">
        <f t="shared" si="11"/>
        <v/>
      </c>
      <c r="I196" s="298"/>
    </row>
    <row r="197" spans="1:9">
      <c r="A197" s="293">
        <v>195</v>
      </c>
      <c r="B197" s="294">
        <v>44086</v>
      </c>
      <c r="C197" s="295">
        <v>95.812807000000006</v>
      </c>
      <c r="D197" s="296">
        <v>107.49652173650942</v>
      </c>
      <c r="E197" s="295">
        <f t="shared" si="9"/>
        <v>95.812807000000006</v>
      </c>
      <c r="F197" s="305"/>
      <c r="G197" s="205" t="str">
        <f t="shared" si="10"/>
        <v/>
      </c>
      <c r="H197" s="297" t="str">
        <f t="shared" si="11"/>
        <v/>
      </c>
      <c r="I197" s="298"/>
    </row>
    <row r="198" spans="1:9">
      <c r="A198" s="293">
        <v>196</v>
      </c>
      <c r="B198" s="294">
        <v>44087</v>
      </c>
      <c r="C198" s="295">
        <v>133.250348</v>
      </c>
      <c r="D198" s="296">
        <v>107.49652173650942</v>
      </c>
      <c r="E198" s="295">
        <f t="shared" si="9"/>
        <v>107.49652173650942</v>
      </c>
      <c r="F198" s="305"/>
      <c r="G198" s="205" t="str">
        <f t="shared" si="10"/>
        <v/>
      </c>
      <c r="H198" s="297" t="str">
        <f t="shared" si="11"/>
        <v/>
      </c>
      <c r="I198" s="298"/>
    </row>
    <row r="199" spans="1:9">
      <c r="A199" s="293">
        <v>197</v>
      </c>
      <c r="B199" s="294">
        <v>44088</v>
      </c>
      <c r="C199" s="295">
        <v>143.83927499999999</v>
      </c>
      <c r="D199" s="296">
        <v>107.49652173650942</v>
      </c>
      <c r="E199" s="295">
        <f t="shared" si="9"/>
        <v>107.49652173650942</v>
      </c>
      <c r="F199" s="305"/>
      <c r="G199" s="205" t="str">
        <f t="shared" si="10"/>
        <v/>
      </c>
      <c r="H199" s="297" t="str">
        <f t="shared" si="11"/>
        <v/>
      </c>
      <c r="I199" s="298"/>
    </row>
    <row r="200" spans="1:9">
      <c r="A200" s="293">
        <v>198</v>
      </c>
      <c r="B200" s="294">
        <v>44089</v>
      </c>
      <c r="C200" s="295">
        <v>61.669970999999997</v>
      </c>
      <c r="D200" s="296">
        <v>107.49652173650942</v>
      </c>
      <c r="E200" s="295">
        <f t="shared" si="9"/>
        <v>61.669970999999997</v>
      </c>
      <c r="F200" s="305"/>
      <c r="G200" s="205" t="str">
        <f t="shared" si="10"/>
        <v>S</v>
      </c>
      <c r="H200" s="297" t="str">
        <f t="shared" si="11"/>
        <v>107,5</v>
      </c>
      <c r="I200" s="298"/>
    </row>
    <row r="201" spans="1:9">
      <c r="A201" s="293">
        <v>199</v>
      </c>
      <c r="B201" s="294">
        <v>44090</v>
      </c>
      <c r="C201" s="295">
        <v>47.954214</v>
      </c>
      <c r="D201" s="296">
        <v>107.49652173650942</v>
      </c>
      <c r="E201" s="295">
        <f t="shared" si="9"/>
        <v>47.954214</v>
      </c>
      <c r="F201" s="305"/>
      <c r="G201" s="205" t="str">
        <f t="shared" si="10"/>
        <v/>
      </c>
      <c r="H201" s="297" t="str">
        <f t="shared" si="11"/>
        <v/>
      </c>
      <c r="I201" s="298"/>
    </row>
    <row r="202" spans="1:9">
      <c r="A202" s="293">
        <v>200</v>
      </c>
      <c r="B202" s="294">
        <v>44091</v>
      </c>
      <c r="C202" s="295">
        <v>131.59429</v>
      </c>
      <c r="D202" s="296">
        <v>107.49652173650942</v>
      </c>
      <c r="E202" s="295">
        <f t="shared" si="9"/>
        <v>107.49652173650942</v>
      </c>
      <c r="F202" s="305"/>
      <c r="G202" s="205" t="str">
        <f t="shared" si="10"/>
        <v/>
      </c>
      <c r="H202" s="297" t="str">
        <f t="shared" si="11"/>
        <v/>
      </c>
      <c r="I202" s="298"/>
    </row>
    <row r="203" spans="1:9">
      <c r="A203" s="293">
        <v>201</v>
      </c>
      <c r="B203" s="294">
        <v>44092</v>
      </c>
      <c r="C203" s="295">
        <v>177.42695900000001</v>
      </c>
      <c r="D203" s="296">
        <v>107.49652173650942</v>
      </c>
      <c r="E203" s="295">
        <f t="shared" si="9"/>
        <v>107.49652173650942</v>
      </c>
      <c r="F203" s="305"/>
      <c r="G203" s="205" t="str">
        <f t="shared" si="10"/>
        <v/>
      </c>
      <c r="H203" s="297" t="str">
        <f t="shared" si="11"/>
        <v/>
      </c>
      <c r="I203" s="298"/>
    </row>
    <row r="204" spans="1:9">
      <c r="A204" s="293">
        <v>202</v>
      </c>
      <c r="B204" s="294">
        <v>44093</v>
      </c>
      <c r="C204" s="295">
        <v>146.07268299999998</v>
      </c>
      <c r="D204" s="296">
        <v>107.49652173650942</v>
      </c>
      <c r="E204" s="295">
        <f t="shared" si="9"/>
        <v>107.49652173650942</v>
      </c>
      <c r="F204" s="305"/>
      <c r="G204" s="205" t="str">
        <f t="shared" si="10"/>
        <v/>
      </c>
      <c r="H204" s="297" t="str">
        <f t="shared" si="11"/>
        <v/>
      </c>
      <c r="I204" s="298"/>
    </row>
    <row r="205" spans="1:9">
      <c r="A205" s="293">
        <v>203</v>
      </c>
      <c r="B205" s="294">
        <v>44094</v>
      </c>
      <c r="C205" s="295">
        <v>71.398513000000008</v>
      </c>
      <c r="D205" s="296">
        <v>107.49652173650942</v>
      </c>
      <c r="E205" s="295">
        <f t="shared" si="9"/>
        <v>71.398513000000008</v>
      </c>
      <c r="F205" s="305"/>
      <c r="G205" s="205" t="str">
        <f t="shared" si="10"/>
        <v/>
      </c>
      <c r="H205" s="297" t="str">
        <f t="shared" si="11"/>
        <v/>
      </c>
      <c r="I205" s="298"/>
    </row>
    <row r="206" spans="1:9">
      <c r="A206" s="293">
        <v>204</v>
      </c>
      <c r="B206" s="294">
        <v>44095</v>
      </c>
      <c r="C206" s="295">
        <v>43.953246</v>
      </c>
      <c r="D206" s="296">
        <v>107.49652173650942</v>
      </c>
      <c r="E206" s="295">
        <f t="shared" si="9"/>
        <v>43.953246</v>
      </c>
      <c r="F206" s="305"/>
      <c r="G206" s="205" t="str">
        <f t="shared" si="10"/>
        <v/>
      </c>
      <c r="H206" s="297" t="str">
        <f t="shared" si="11"/>
        <v/>
      </c>
      <c r="I206" s="298"/>
    </row>
    <row r="207" spans="1:9">
      <c r="A207" s="293">
        <v>205</v>
      </c>
      <c r="B207" s="294">
        <v>44096</v>
      </c>
      <c r="C207" s="295">
        <v>42.289270999999999</v>
      </c>
      <c r="D207" s="296">
        <v>107.49652173650942</v>
      </c>
      <c r="E207" s="295">
        <f t="shared" si="9"/>
        <v>42.289270999999999</v>
      </c>
      <c r="F207" s="305"/>
      <c r="G207" s="205" t="str">
        <f t="shared" si="10"/>
        <v/>
      </c>
      <c r="H207" s="297" t="str">
        <f t="shared" si="11"/>
        <v/>
      </c>
      <c r="I207" s="298"/>
    </row>
    <row r="208" spans="1:9">
      <c r="A208" s="293">
        <v>206</v>
      </c>
      <c r="B208" s="294">
        <v>44097</v>
      </c>
      <c r="C208" s="295">
        <v>118.394065</v>
      </c>
      <c r="D208" s="296">
        <v>107.49652173650942</v>
      </c>
      <c r="E208" s="295">
        <f t="shared" si="9"/>
        <v>107.49652173650942</v>
      </c>
      <c r="F208" s="305"/>
      <c r="G208" s="205" t="str">
        <f t="shared" si="10"/>
        <v/>
      </c>
      <c r="H208" s="297" t="str">
        <f t="shared" si="11"/>
        <v/>
      </c>
      <c r="I208" s="298"/>
    </row>
    <row r="209" spans="1:9">
      <c r="A209" s="293">
        <v>207</v>
      </c>
      <c r="B209" s="294">
        <v>44098</v>
      </c>
      <c r="C209" s="295">
        <v>228.60527999999999</v>
      </c>
      <c r="D209" s="296">
        <v>107.49652173650942</v>
      </c>
      <c r="E209" s="295">
        <f t="shared" si="9"/>
        <v>107.49652173650942</v>
      </c>
      <c r="F209" s="305"/>
      <c r="G209" s="205" t="str">
        <f t="shared" si="10"/>
        <v/>
      </c>
      <c r="H209" s="297" t="str">
        <f t="shared" si="11"/>
        <v/>
      </c>
      <c r="I209" s="298"/>
    </row>
    <row r="210" spans="1:9">
      <c r="A210" s="293">
        <v>208</v>
      </c>
      <c r="B210" s="294">
        <v>44099</v>
      </c>
      <c r="C210" s="295">
        <v>330.956053</v>
      </c>
      <c r="D210" s="296">
        <v>107.49652173650942</v>
      </c>
      <c r="E210" s="295">
        <f t="shared" si="9"/>
        <v>107.49652173650942</v>
      </c>
      <c r="F210" s="305"/>
      <c r="G210" s="205" t="str">
        <f t="shared" si="10"/>
        <v/>
      </c>
      <c r="H210" s="297" t="str">
        <f t="shared" si="11"/>
        <v/>
      </c>
      <c r="I210" s="298"/>
    </row>
    <row r="211" spans="1:9">
      <c r="A211" s="293">
        <v>209</v>
      </c>
      <c r="B211" s="294">
        <v>44100</v>
      </c>
      <c r="C211" s="295">
        <v>271.05903899999998</v>
      </c>
      <c r="D211" s="296">
        <v>107.49652173650942</v>
      </c>
      <c r="E211" s="295">
        <f t="shared" si="9"/>
        <v>107.49652173650942</v>
      </c>
      <c r="F211" s="305"/>
      <c r="G211" s="205" t="str">
        <f t="shared" si="10"/>
        <v/>
      </c>
      <c r="H211" s="297" t="str">
        <f t="shared" si="11"/>
        <v/>
      </c>
      <c r="I211" s="298"/>
    </row>
    <row r="212" spans="1:9">
      <c r="A212" s="293">
        <v>210</v>
      </c>
      <c r="B212" s="294">
        <v>44101</v>
      </c>
      <c r="C212" s="295">
        <v>242.12344899999999</v>
      </c>
      <c r="D212" s="296">
        <v>107.49652173650942</v>
      </c>
      <c r="E212" s="295">
        <f t="shared" si="9"/>
        <v>107.49652173650942</v>
      </c>
      <c r="F212" s="305"/>
      <c r="G212" s="205" t="str">
        <f t="shared" si="10"/>
        <v/>
      </c>
      <c r="H212" s="297" t="str">
        <f t="shared" si="11"/>
        <v/>
      </c>
      <c r="I212" s="298"/>
    </row>
    <row r="213" spans="1:9">
      <c r="A213" s="293">
        <v>211</v>
      </c>
      <c r="B213" s="294">
        <v>44102</v>
      </c>
      <c r="C213" s="295">
        <v>136.61255</v>
      </c>
      <c r="D213" s="296">
        <v>107.49652173650942</v>
      </c>
      <c r="E213" s="295">
        <f t="shared" si="9"/>
        <v>107.49652173650942</v>
      </c>
      <c r="F213" s="305"/>
      <c r="G213" s="205" t="str">
        <f t="shared" si="10"/>
        <v/>
      </c>
      <c r="H213" s="297" t="str">
        <f t="shared" si="11"/>
        <v/>
      </c>
      <c r="I213" s="298"/>
    </row>
    <row r="214" spans="1:9">
      <c r="A214" s="293">
        <v>212</v>
      </c>
      <c r="B214" s="294">
        <v>44103</v>
      </c>
      <c r="C214" s="295">
        <v>53.063534999999995</v>
      </c>
      <c r="D214" s="296">
        <v>107.49652173650942</v>
      </c>
      <c r="E214" s="295">
        <f t="shared" si="9"/>
        <v>53.063534999999995</v>
      </c>
      <c r="F214" s="305"/>
      <c r="G214" s="205" t="str">
        <f t="shared" si="10"/>
        <v/>
      </c>
      <c r="H214" s="297" t="str">
        <f t="shared" si="11"/>
        <v/>
      </c>
      <c r="I214" s="298"/>
    </row>
    <row r="215" spans="1:9">
      <c r="A215" s="293">
        <v>213</v>
      </c>
      <c r="B215" s="294">
        <v>44104</v>
      </c>
      <c r="C215" s="295">
        <v>62.516165999999998</v>
      </c>
      <c r="D215" s="296">
        <v>107.49652173650942</v>
      </c>
      <c r="E215" s="295">
        <f t="shared" si="9"/>
        <v>62.516165999999998</v>
      </c>
      <c r="F215" s="305"/>
      <c r="G215" s="205" t="str">
        <f t="shared" si="10"/>
        <v/>
      </c>
      <c r="H215" s="297" t="str">
        <f t="shared" si="11"/>
        <v/>
      </c>
      <c r="I215" s="298"/>
    </row>
    <row r="216" spans="1:9">
      <c r="A216" s="293">
        <v>214</v>
      </c>
      <c r="B216" s="294">
        <v>44105</v>
      </c>
      <c r="C216" s="295">
        <v>202.31051200000002</v>
      </c>
      <c r="D216" s="296">
        <v>127.75044840299337</v>
      </c>
      <c r="E216" s="295">
        <f t="shared" si="9"/>
        <v>127.75044840299337</v>
      </c>
      <c r="F216" s="298"/>
      <c r="G216" s="205" t="str">
        <f t="shared" si="10"/>
        <v/>
      </c>
      <c r="H216" s="297" t="str">
        <f t="shared" si="11"/>
        <v/>
      </c>
      <c r="I216" s="298"/>
    </row>
    <row r="217" spans="1:9">
      <c r="A217" s="293">
        <v>215</v>
      </c>
      <c r="B217" s="294">
        <v>44106</v>
      </c>
      <c r="C217" s="295">
        <v>362.362075</v>
      </c>
      <c r="D217" s="296">
        <v>127.75044840299337</v>
      </c>
      <c r="E217" s="295">
        <f t="shared" si="9"/>
        <v>127.75044840299337</v>
      </c>
      <c r="F217" s="305"/>
      <c r="G217" s="205" t="str">
        <f t="shared" si="10"/>
        <v/>
      </c>
      <c r="H217" s="297" t="str">
        <f t="shared" si="11"/>
        <v/>
      </c>
      <c r="I217" s="298"/>
    </row>
    <row r="218" spans="1:9">
      <c r="A218" s="293">
        <v>216</v>
      </c>
      <c r="B218" s="294">
        <v>44107</v>
      </c>
      <c r="C218" s="295">
        <v>313.480929</v>
      </c>
      <c r="D218" s="296">
        <v>127.75044840299337</v>
      </c>
      <c r="E218" s="295">
        <f t="shared" si="9"/>
        <v>127.75044840299337</v>
      </c>
      <c r="F218" s="305"/>
      <c r="G218" s="205" t="str">
        <f t="shared" si="10"/>
        <v/>
      </c>
      <c r="H218" s="297" t="str">
        <f t="shared" si="11"/>
        <v/>
      </c>
      <c r="I218" s="298"/>
    </row>
    <row r="219" spans="1:9">
      <c r="A219" s="293">
        <v>217</v>
      </c>
      <c r="B219" s="294">
        <v>44108</v>
      </c>
      <c r="C219" s="295">
        <v>260.74477100000001</v>
      </c>
      <c r="D219" s="296">
        <v>127.75044840299337</v>
      </c>
      <c r="E219" s="295">
        <f t="shared" si="9"/>
        <v>127.75044840299337</v>
      </c>
      <c r="F219" s="305"/>
      <c r="G219" s="205" t="str">
        <f t="shared" si="10"/>
        <v/>
      </c>
      <c r="H219" s="297" t="str">
        <f t="shared" si="11"/>
        <v/>
      </c>
      <c r="I219" s="298"/>
    </row>
    <row r="220" spans="1:9">
      <c r="A220" s="293">
        <v>218</v>
      </c>
      <c r="B220" s="294">
        <v>44109</v>
      </c>
      <c r="C220" s="295">
        <v>174.01282799999998</v>
      </c>
      <c r="D220" s="296">
        <v>127.75044840299337</v>
      </c>
      <c r="E220" s="295">
        <f t="shared" si="9"/>
        <v>127.75044840299337</v>
      </c>
      <c r="F220" s="305"/>
      <c r="G220" s="205" t="str">
        <f t="shared" si="10"/>
        <v/>
      </c>
      <c r="H220" s="297" t="str">
        <f t="shared" si="11"/>
        <v/>
      </c>
      <c r="I220" s="298"/>
    </row>
    <row r="221" spans="1:9">
      <c r="A221" s="293">
        <v>219</v>
      </c>
      <c r="B221" s="294">
        <v>44110</v>
      </c>
      <c r="C221" s="295">
        <v>159.323689</v>
      </c>
      <c r="D221" s="296">
        <v>127.75044840299337</v>
      </c>
      <c r="E221" s="295">
        <f t="shared" si="9"/>
        <v>127.75044840299337</v>
      </c>
      <c r="F221" s="305"/>
      <c r="G221" s="205" t="str">
        <f t="shared" si="10"/>
        <v/>
      </c>
      <c r="H221" s="297" t="str">
        <f t="shared" si="11"/>
        <v/>
      </c>
      <c r="I221" s="298"/>
    </row>
    <row r="222" spans="1:9">
      <c r="A222" s="293">
        <v>220</v>
      </c>
      <c r="B222" s="294">
        <v>44111</v>
      </c>
      <c r="C222" s="295">
        <v>106.33266</v>
      </c>
      <c r="D222" s="296">
        <v>127.75044840299337</v>
      </c>
      <c r="E222" s="295">
        <f t="shared" si="9"/>
        <v>106.33266</v>
      </c>
      <c r="F222" s="305"/>
      <c r="G222" s="205" t="str">
        <f t="shared" si="10"/>
        <v/>
      </c>
      <c r="H222" s="297" t="str">
        <f t="shared" si="11"/>
        <v/>
      </c>
      <c r="I222" s="298"/>
    </row>
    <row r="223" spans="1:9">
      <c r="A223" s="293">
        <v>221</v>
      </c>
      <c r="B223" s="294">
        <v>44112</v>
      </c>
      <c r="C223" s="295">
        <v>60.809464999999996</v>
      </c>
      <c r="D223" s="296">
        <v>127.75044840299337</v>
      </c>
      <c r="E223" s="295">
        <f t="shared" si="9"/>
        <v>60.809464999999996</v>
      </c>
      <c r="F223" s="305"/>
      <c r="G223" s="205" t="str">
        <f t="shared" si="10"/>
        <v/>
      </c>
      <c r="H223" s="297" t="str">
        <f t="shared" si="11"/>
        <v/>
      </c>
      <c r="I223" s="298"/>
    </row>
    <row r="224" spans="1:9">
      <c r="A224" s="293">
        <v>222</v>
      </c>
      <c r="B224" s="294">
        <v>44113</v>
      </c>
      <c r="C224" s="295">
        <v>47.700455999999996</v>
      </c>
      <c r="D224" s="296">
        <v>127.75044840299337</v>
      </c>
      <c r="E224" s="295">
        <f t="shared" si="9"/>
        <v>47.700455999999996</v>
      </c>
      <c r="F224" s="305"/>
      <c r="G224" s="205" t="str">
        <f t="shared" si="10"/>
        <v/>
      </c>
      <c r="H224" s="297" t="str">
        <f t="shared" si="11"/>
        <v/>
      </c>
      <c r="I224" s="298"/>
    </row>
    <row r="225" spans="1:9">
      <c r="A225" s="293">
        <v>223</v>
      </c>
      <c r="B225" s="294">
        <v>44114</v>
      </c>
      <c r="C225" s="295">
        <v>209.87503899999999</v>
      </c>
      <c r="D225" s="296">
        <v>127.75044840299337</v>
      </c>
      <c r="E225" s="295">
        <f t="shared" si="9"/>
        <v>127.75044840299337</v>
      </c>
      <c r="F225" s="305"/>
      <c r="G225" s="205" t="str">
        <f t="shared" si="10"/>
        <v/>
      </c>
      <c r="H225" s="297" t="str">
        <f t="shared" si="11"/>
        <v/>
      </c>
      <c r="I225" s="298"/>
    </row>
    <row r="226" spans="1:9">
      <c r="A226" s="293">
        <v>224</v>
      </c>
      <c r="B226" s="294">
        <v>44115</v>
      </c>
      <c r="C226" s="295">
        <v>251.346497</v>
      </c>
      <c r="D226" s="296">
        <v>127.75044840299337</v>
      </c>
      <c r="E226" s="295">
        <f t="shared" si="9"/>
        <v>127.75044840299337</v>
      </c>
      <c r="F226" s="305"/>
      <c r="G226" s="205" t="str">
        <f t="shared" si="10"/>
        <v/>
      </c>
      <c r="H226" s="297" t="str">
        <f t="shared" si="11"/>
        <v/>
      </c>
      <c r="I226" s="298"/>
    </row>
    <row r="227" spans="1:9">
      <c r="A227" s="293">
        <v>225</v>
      </c>
      <c r="B227" s="294">
        <v>44116</v>
      </c>
      <c r="C227" s="295">
        <v>193.37521899999999</v>
      </c>
      <c r="D227" s="296">
        <v>127.75044840299337</v>
      </c>
      <c r="E227" s="295">
        <f t="shared" si="9"/>
        <v>127.75044840299337</v>
      </c>
      <c r="F227" s="305"/>
      <c r="G227" s="205" t="str">
        <f t="shared" si="10"/>
        <v/>
      </c>
      <c r="H227" s="297" t="str">
        <f t="shared" si="11"/>
        <v/>
      </c>
      <c r="I227" s="298"/>
    </row>
    <row r="228" spans="1:9">
      <c r="A228" s="293">
        <v>226</v>
      </c>
      <c r="B228" s="294">
        <v>44117</v>
      </c>
      <c r="C228" s="295">
        <v>162.52113700000001</v>
      </c>
      <c r="D228" s="296">
        <v>127.75044840299337</v>
      </c>
      <c r="E228" s="295">
        <f t="shared" si="9"/>
        <v>127.75044840299337</v>
      </c>
      <c r="F228" s="305"/>
      <c r="G228" s="205" t="str">
        <f t="shared" si="10"/>
        <v/>
      </c>
      <c r="H228" s="297" t="str">
        <f t="shared" si="11"/>
        <v/>
      </c>
      <c r="I228" s="298"/>
    </row>
    <row r="229" spans="1:9">
      <c r="A229" s="293">
        <v>227</v>
      </c>
      <c r="B229" s="294">
        <v>44118</v>
      </c>
      <c r="C229" s="295">
        <v>204.77273799999998</v>
      </c>
      <c r="D229" s="296">
        <v>127.75044840299337</v>
      </c>
      <c r="E229" s="295">
        <f t="shared" si="9"/>
        <v>127.75044840299337</v>
      </c>
      <c r="F229" s="305"/>
      <c r="G229" s="205" t="str">
        <f t="shared" si="10"/>
        <v/>
      </c>
      <c r="H229" s="297" t="str">
        <f t="shared" si="11"/>
        <v/>
      </c>
      <c r="I229" s="298"/>
    </row>
    <row r="230" spans="1:9">
      <c r="A230" s="293">
        <v>228</v>
      </c>
      <c r="B230" s="294">
        <v>44119</v>
      </c>
      <c r="C230" s="295">
        <v>182.103228</v>
      </c>
      <c r="D230" s="296">
        <v>127.75044840299337</v>
      </c>
      <c r="E230" s="295">
        <f t="shared" si="9"/>
        <v>127.75044840299337</v>
      </c>
      <c r="F230" s="298"/>
      <c r="G230" s="205" t="str">
        <f t="shared" si="10"/>
        <v>O</v>
      </c>
      <c r="H230" s="297" t="str">
        <f t="shared" si="11"/>
        <v>127,8</v>
      </c>
      <c r="I230" s="298"/>
    </row>
    <row r="231" spans="1:9">
      <c r="A231" s="293">
        <v>229</v>
      </c>
      <c r="B231" s="294">
        <v>44120</v>
      </c>
      <c r="C231" s="295">
        <v>110.112658</v>
      </c>
      <c r="D231" s="296">
        <v>127.75044840299337</v>
      </c>
      <c r="E231" s="295">
        <f t="shared" si="9"/>
        <v>110.112658</v>
      </c>
      <c r="F231" s="305"/>
      <c r="G231" s="205" t="str">
        <f t="shared" si="10"/>
        <v/>
      </c>
      <c r="H231" s="297" t="str">
        <f t="shared" si="11"/>
        <v/>
      </c>
      <c r="I231" s="298"/>
    </row>
    <row r="232" spans="1:9">
      <c r="A232" s="293">
        <v>230</v>
      </c>
      <c r="B232" s="294">
        <v>44121</v>
      </c>
      <c r="C232" s="295">
        <v>50.603332999999999</v>
      </c>
      <c r="D232" s="296">
        <v>127.75044840299337</v>
      </c>
      <c r="E232" s="295">
        <f t="shared" si="9"/>
        <v>50.603332999999999</v>
      </c>
      <c r="F232" s="305"/>
      <c r="G232" s="205" t="str">
        <f t="shared" si="10"/>
        <v/>
      </c>
      <c r="H232" s="297" t="str">
        <f t="shared" si="11"/>
        <v/>
      </c>
      <c r="I232" s="298"/>
    </row>
    <row r="233" spans="1:9">
      <c r="A233" s="293">
        <v>231</v>
      </c>
      <c r="B233" s="294">
        <v>44122</v>
      </c>
      <c r="C233" s="295">
        <v>61.568391000000005</v>
      </c>
      <c r="D233" s="296">
        <v>127.75044840299337</v>
      </c>
      <c r="E233" s="295">
        <f t="shared" si="9"/>
        <v>61.568391000000005</v>
      </c>
      <c r="F233" s="305"/>
      <c r="G233" s="205" t="str">
        <f t="shared" si="10"/>
        <v/>
      </c>
      <c r="H233" s="297" t="str">
        <f t="shared" si="11"/>
        <v/>
      </c>
      <c r="I233" s="298"/>
    </row>
    <row r="234" spans="1:9">
      <c r="A234" s="293">
        <v>232</v>
      </c>
      <c r="B234" s="294">
        <v>44123</v>
      </c>
      <c r="C234" s="295">
        <v>286.007882</v>
      </c>
      <c r="D234" s="296">
        <v>127.75044840299337</v>
      </c>
      <c r="E234" s="295">
        <f t="shared" si="9"/>
        <v>127.75044840299337</v>
      </c>
      <c r="F234" s="305"/>
      <c r="G234" s="205" t="str">
        <f t="shared" si="10"/>
        <v/>
      </c>
      <c r="H234" s="297" t="str">
        <f t="shared" si="11"/>
        <v/>
      </c>
      <c r="I234" s="298"/>
    </row>
    <row r="235" spans="1:9">
      <c r="A235" s="293">
        <v>233</v>
      </c>
      <c r="B235" s="294">
        <v>44124</v>
      </c>
      <c r="C235" s="295">
        <v>337.56826000000001</v>
      </c>
      <c r="D235" s="296">
        <v>127.75044840299337</v>
      </c>
      <c r="E235" s="295">
        <f t="shared" si="9"/>
        <v>127.75044840299337</v>
      </c>
      <c r="F235" s="305"/>
      <c r="G235" s="205" t="str">
        <f t="shared" si="10"/>
        <v/>
      </c>
      <c r="H235" s="297" t="str">
        <f t="shared" si="11"/>
        <v/>
      </c>
      <c r="I235" s="298"/>
    </row>
    <row r="236" spans="1:9">
      <c r="A236" s="293">
        <v>234</v>
      </c>
      <c r="B236" s="294">
        <v>44125</v>
      </c>
      <c r="C236" s="295">
        <v>248.219323</v>
      </c>
      <c r="D236" s="296">
        <v>127.75044840299337</v>
      </c>
      <c r="E236" s="295">
        <f t="shared" si="9"/>
        <v>127.75044840299337</v>
      </c>
      <c r="F236" s="305"/>
      <c r="G236" s="205" t="str">
        <f t="shared" si="10"/>
        <v/>
      </c>
      <c r="H236" s="297" t="str">
        <f t="shared" si="11"/>
        <v/>
      </c>
      <c r="I236" s="298"/>
    </row>
    <row r="237" spans="1:9">
      <c r="A237" s="293">
        <v>235</v>
      </c>
      <c r="B237" s="294">
        <v>44126</v>
      </c>
      <c r="C237" s="295">
        <v>139.688761</v>
      </c>
      <c r="D237" s="296">
        <v>127.75044840299337</v>
      </c>
      <c r="E237" s="295">
        <f t="shared" si="9"/>
        <v>127.75044840299337</v>
      </c>
      <c r="F237" s="305"/>
      <c r="G237" s="205" t="str">
        <f t="shared" si="10"/>
        <v/>
      </c>
      <c r="H237" s="297" t="str">
        <f t="shared" si="11"/>
        <v/>
      </c>
      <c r="I237" s="298"/>
    </row>
    <row r="238" spans="1:9">
      <c r="A238" s="293">
        <v>236</v>
      </c>
      <c r="B238" s="294">
        <v>44127</v>
      </c>
      <c r="C238" s="295">
        <v>164.82696799999999</v>
      </c>
      <c r="D238" s="296">
        <v>127.75044840299337</v>
      </c>
      <c r="E238" s="295">
        <f t="shared" si="9"/>
        <v>127.75044840299337</v>
      </c>
      <c r="F238" s="305"/>
      <c r="G238" s="205" t="str">
        <f t="shared" si="10"/>
        <v/>
      </c>
      <c r="H238" s="297" t="str">
        <f t="shared" si="11"/>
        <v/>
      </c>
      <c r="I238" s="298"/>
    </row>
    <row r="239" spans="1:9">
      <c r="A239" s="293">
        <v>237</v>
      </c>
      <c r="B239" s="294">
        <v>44128</v>
      </c>
      <c r="C239" s="295">
        <v>218.245396</v>
      </c>
      <c r="D239" s="296">
        <v>127.75044840299337</v>
      </c>
      <c r="E239" s="295">
        <f t="shared" si="9"/>
        <v>127.75044840299337</v>
      </c>
      <c r="F239" s="305"/>
      <c r="G239" s="205" t="str">
        <f t="shared" si="10"/>
        <v/>
      </c>
      <c r="H239" s="297" t="str">
        <f t="shared" si="11"/>
        <v/>
      </c>
      <c r="I239" s="298"/>
    </row>
    <row r="240" spans="1:9">
      <c r="A240" s="293">
        <v>238</v>
      </c>
      <c r="B240" s="294">
        <v>44129</v>
      </c>
      <c r="C240" s="295">
        <v>293.95637599999998</v>
      </c>
      <c r="D240" s="296">
        <v>127.75044840299337</v>
      </c>
      <c r="E240" s="295">
        <f t="shared" si="9"/>
        <v>127.75044840299337</v>
      </c>
      <c r="F240" s="305"/>
      <c r="G240" s="205" t="str">
        <f t="shared" si="10"/>
        <v/>
      </c>
      <c r="H240" s="297" t="str">
        <f t="shared" si="11"/>
        <v/>
      </c>
      <c r="I240" s="298"/>
    </row>
    <row r="241" spans="1:9">
      <c r="A241" s="293">
        <v>239</v>
      </c>
      <c r="B241" s="294">
        <v>44130</v>
      </c>
      <c r="C241" s="295">
        <v>273.29149999999998</v>
      </c>
      <c r="D241" s="296">
        <v>127.75044840299337</v>
      </c>
      <c r="E241" s="295">
        <f t="shared" si="9"/>
        <v>127.75044840299337</v>
      </c>
      <c r="F241" s="305"/>
      <c r="G241" s="205" t="str">
        <f t="shared" si="10"/>
        <v/>
      </c>
      <c r="H241" s="297" t="str">
        <f t="shared" si="11"/>
        <v/>
      </c>
      <c r="I241" s="298"/>
    </row>
    <row r="242" spans="1:9">
      <c r="A242" s="293">
        <v>240</v>
      </c>
      <c r="B242" s="294">
        <v>44131</v>
      </c>
      <c r="C242" s="295">
        <v>242.68268899999998</v>
      </c>
      <c r="D242" s="296">
        <v>127.75044840299337</v>
      </c>
      <c r="E242" s="295">
        <f t="shared" si="9"/>
        <v>127.75044840299337</v>
      </c>
      <c r="F242" s="305"/>
      <c r="G242" s="205" t="str">
        <f t="shared" si="10"/>
        <v/>
      </c>
      <c r="H242" s="297" t="str">
        <f t="shared" si="11"/>
        <v/>
      </c>
      <c r="I242" s="298"/>
    </row>
    <row r="243" spans="1:9">
      <c r="A243" s="293">
        <v>241</v>
      </c>
      <c r="B243" s="294">
        <v>44132</v>
      </c>
      <c r="C243" s="295">
        <v>117.49772900000001</v>
      </c>
      <c r="D243" s="296">
        <v>127.75044840299337</v>
      </c>
      <c r="E243" s="295">
        <f t="shared" si="9"/>
        <v>117.49772900000001</v>
      </c>
      <c r="F243" s="305"/>
      <c r="G243" s="205" t="str">
        <f t="shared" si="10"/>
        <v/>
      </c>
      <c r="H243" s="297" t="str">
        <f t="shared" si="11"/>
        <v/>
      </c>
      <c r="I243" s="298"/>
    </row>
    <row r="244" spans="1:9">
      <c r="A244" s="293">
        <v>242</v>
      </c>
      <c r="B244" s="294">
        <v>44133</v>
      </c>
      <c r="C244" s="295">
        <v>58.620100999999998</v>
      </c>
      <c r="D244" s="296">
        <v>127.75044840299337</v>
      </c>
      <c r="E244" s="295">
        <f t="shared" si="9"/>
        <v>58.620100999999998</v>
      </c>
      <c r="F244" s="305"/>
      <c r="G244" s="205" t="str">
        <f t="shared" si="10"/>
        <v/>
      </c>
      <c r="H244" s="297" t="str">
        <f t="shared" si="11"/>
        <v/>
      </c>
      <c r="I244" s="298"/>
    </row>
    <row r="245" spans="1:9">
      <c r="A245" s="293">
        <v>243</v>
      </c>
      <c r="B245" s="294">
        <v>44134</v>
      </c>
      <c r="C245" s="295">
        <v>87.59764100000001</v>
      </c>
      <c r="D245" s="296">
        <v>127.75044840299337</v>
      </c>
      <c r="E245" s="295">
        <f t="shared" si="9"/>
        <v>87.59764100000001</v>
      </c>
      <c r="F245" s="305"/>
      <c r="G245" s="205" t="str">
        <f t="shared" si="10"/>
        <v/>
      </c>
      <c r="H245" s="297" t="str">
        <f t="shared" si="11"/>
        <v/>
      </c>
      <c r="I245" s="298"/>
    </row>
    <row r="246" spans="1:9">
      <c r="A246" s="293">
        <v>244</v>
      </c>
      <c r="B246" s="294">
        <v>44135</v>
      </c>
      <c r="C246" s="295">
        <v>123.97042500000001</v>
      </c>
      <c r="D246" s="296">
        <v>127.75044840299337</v>
      </c>
      <c r="E246" s="295">
        <f t="shared" si="9"/>
        <v>123.97042500000001</v>
      </c>
      <c r="F246" s="305"/>
      <c r="G246" s="205" t="str">
        <f t="shared" si="10"/>
        <v/>
      </c>
      <c r="H246" s="297" t="str">
        <f t="shared" si="11"/>
        <v/>
      </c>
      <c r="I246" s="298"/>
    </row>
    <row r="247" spans="1:9">
      <c r="A247" s="293">
        <v>245</v>
      </c>
      <c r="B247" s="294">
        <v>44136</v>
      </c>
      <c r="C247" s="295">
        <v>125.23935300000001</v>
      </c>
      <c r="D247" s="296">
        <v>177.46015718667803</v>
      </c>
      <c r="E247" s="295">
        <f t="shared" si="9"/>
        <v>125.23935300000001</v>
      </c>
      <c r="F247" s="298"/>
      <c r="G247" s="205" t="str">
        <f t="shared" si="10"/>
        <v/>
      </c>
      <c r="H247" s="297" t="str">
        <f t="shared" si="11"/>
        <v/>
      </c>
      <c r="I247" s="298"/>
    </row>
    <row r="248" spans="1:9">
      <c r="A248" s="293">
        <v>246</v>
      </c>
      <c r="B248" s="294">
        <v>44137</v>
      </c>
      <c r="C248" s="295">
        <v>85.920673000000008</v>
      </c>
      <c r="D248" s="296">
        <v>177.46015718667803</v>
      </c>
      <c r="E248" s="295">
        <f t="shared" si="9"/>
        <v>85.920673000000008</v>
      </c>
      <c r="F248" s="305"/>
      <c r="G248" s="205" t="str">
        <f t="shared" si="10"/>
        <v/>
      </c>
      <c r="H248" s="297" t="str">
        <f t="shared" si="11"/>
        <v/>
      </c>
      <c r="I248" s="298"/>
    </row>
    <row r="249" spans="1:9">
      <c r="A249" s="293">
        <v>247</v>
      </c>
      <c r="B249" s="294">
        <v>44138</v>
      </c>
      <c r="C249" s="295">
        <v>180.38563200000002</v>
      </c>
      <c r="D249" s="296">
        <v>177.46015718667803</v>
      </c>
      <c r="E249" s="295">
        <f t="shared" si="9"/>
        <v>177.46015718667803</v>
      </c>
      <c r="F249" s="305"/>
      <c r="G249" s="205" t="str">
        <f t="shared" si="10"/>
        <v/>
      </c>
      <c r="H249" s="297" t="str">
        <f t="shared" si="11"/>
        <v/>
      </c>
      <c r="I249" s="298"/>
    </row>
    <row r="250" spans="1:9">
      <c r="A250" s="293">
        <v>248</v>
      </c>
      <c r="B250" s="294">
        <v>44139</v>
      </c>
      <c r="C250" s="295">
        <v>217.22378400000002</v>
      </c>
      <c r="D250" s="296">
        <v>177.46015718667803</v>
      </c>
      <c r="E250" s="295">
        <f t="shared" si="9"/>
        <v>177.46015718667803</v>
      </c>
      <c r="F250" s="305"/>
      <c r="G250" s="205" t="str">
        <f t="shared" si="10"/>
        <v/>
      </c>
      <c r="H250" s="297" t="str">
        <f t="shared" si="11"/>
        <v/>
      </c>
      <c r="I250" s="298"/>
    </row>
    <row r="251" spans="1:9">
      <c r="A251" s="293">
        <v>249</v>
      </c>
      <c r="B251" s="294">
        <v>44140</v>
      </c>
      <c r="C251" s="295">
        <v>307.200491</v>
      </c>
      <c r="D251" s="296">
        <v>177.46015718667803</v>
      </c>
      <c r="E251" s="295">
        <f t="shared" si="9"/>
        <v>177.46015718667803</v>
      </c>
      <c r="F251" s="305"/>
      <c r="G251" s="205" t="str">
        <f t="shared" si="10"/>
        <v/>
      </c>
      <c r="H251" s="297" t="str">
        <f t="shared" si="11"/>
        <v/>
      </c>
      <c r="I251" s="298"/>
    </row>
    <row r="252" spans="1:9">
      <c r="A252" s="293">
        <v>250</v>
      </c>
      <c r="B252" s="294">
        <v>44141</v>
      </c>
      <c r="C252" s="295">
        <v>337.01701800000001</v>
      </c>
      <c r="D252" s="296">
        <v>177.46015718667803</v>
      </c>
      <c r="E252" s="295">
        <f t="shared" si="9"/>
        <v>177.46015718667803</v>
      </c>
      <c r="F252" s="305"/>
      <c r="G252" s="205" t="str">
        <f t="shared" si="10"/>
        <v/>
      </c>
      <c r="H252" s="297" t="str">
        <f t="shared" si="11"/>
        <v/>
      </c>
      <c r="I252" s="298"/>
    </row>
    <row r="253" spans="1:9">
      <c r="A253" s="293">
        <v>251</v>
      </c>
      <c r="B253" s="294">
        <v>44142</v>
      </c>
      <c r="C253" s="295">
        <v>233.18067499999998</v>
      </c>
      <c r="D253" s="296">
        <v>177.46015718667803</v>
      </c>
      <c r="E253" s="295">
        <f t="shared" si="9"/>
        <v>177.46015718667803</v>
      </c>
      <c r="F253" s="305"/>
      <c r="G253" s="205" t="str">
        <f t="shared" si="10"/>
        <v/>
      </c>
      <c r="H253" s="297" t="str">
        <f t="shared" si="11"/>
        <v/>
      </c>
      <c r="I253" s="298"/>
    </row>
    <row r="254" spans="1:9">
      <c r="A254" s="293">
        <v>252</v>
      </c>
      <c r="B254" s="294">
        <v>44143</v>
      </c>
      <c r="C254" s="295">
        <v>156.800454</v>
      </c>
      <c r="D254" s="296">
        <v>177.46015718667803</v>
      </c>
      <c r="E254" s="295">
        <f t="shared" si="9"/>
        <v>156.800454</v>
      </c>
      <c r="F254" s="305"/>
      <c r="G254" s="205" t="str">
        <f t="shared" si="10"/>
        <v/>
      </c>
      <c r="H254" s="297" t="str">
        <f t="shared" si="11"/>
        <v/>
      </c>
      <c r="I254" s="298"/>
    </row>
    <row r="255" spans="1:9">
      <c r="A255" s="293">
        <v>253</v>
      </c>
      <c r="B255" s="294">
        <v>44144</v>
      </c>
      <c r="C255" s="295">
        <v>60.645159</v>
      </c>
      <c r="D255" s="296">
        <v>177.46015718667803</v>
      </c>
      <c r="E255" s="295">
        <f t="shared" si="9"/>
        <v>60.645159</v>
      </c>
      <c r="F255" s="305"/>
      <c r="G255" s="205" t="str">
        <f t="shared" si="10"/>
        <v/>
      </c>
      <c r="H255" s="297" t="str">
        <f t="shared" si="11"/>
        <v/>
      </c>
      <c r="I255" s="298"/>
    </row>
    <row r="256" spans="1:9">
      <c r="A256" s="293">
        <v>254</v>
      </c>
      <c r="B256" s="294">
        <v>44145</v>
      </c>
      <c r="C256" s="295">
        <v>35.971010999999997</v>
      </c>
      <c r="D256" s="296">
        <v>177.46015718667803</v>
      </c>
      <c r="E256" s="295">
        <f t="shared" si="9"/>
        <v>35.971010999999997</v>
      </c>
      <c r="F256" s="305"/>
      <c r="G256" s="205" t="str">
        <f t="shared" si="10"/>
        <v/>
      </c>
      <c r="H256" s="297" t="str">
        <f t="shared" si="11"/>
        <v/>
      </c>
      <c r="I256" s="298"/>
    </row>
    <row r="257" spans="1:9">
      <c r="A257" s="293">
        <v>255</v>
      </c>
      <c r="B257" s="294">
        <v>44146</v>
      </c>
      <c r="C257" s="295">
        <v>140.179191</v>
      </c>
      <c r="D257" s="296">
        <v>177.46015718667803</v>
      </c>
      <c r="E257" s="295">
        <f t="shared" si="9"/>
        <v>140.179191</v>
      </c>
      <c r="F257" s="305"/>
      <c r="G257" s="205" t="str">
        <f t="shared" si="10"/>
        <v/>
      </c>
      <c r="H257" s="297" t="str">
        <f t="shared" si="11"/>
        <v/>
      </c>
      <c r="I257" s="298"/>
    </row>
    <row r="258" spans="1:9">
      <c r="A258" s="293">
        <v>256</v>
      </c>
      <c r="B258" s="294">
        <v>44147</v>
      </c>
      <c r="C258" s="295">
        <v>97.544676999999993</v>
      </c>
      <c r="D258" s="296">
        <v>177.46015718667803</v>
      </c>
      <c r="E258" s="295">
        <f t="shared" si="9"/>
        <v>97.544676999999993</v>
      </c>
      <c r="F258" s="305"/>
      <c r="G258" s="205" t="str">
        <f t="shared" si="10"/>
        <v/>
      </c>
      <c r="H258" s="297" t="str">
        <f t="shared" si="11"/>
        <v/>
      </c>
      <c r="I258" s="298"/>
    </row>
    <row r="259" spans="1:9">
      <c r="A259" s="293">
        <v>257</v>
      </c>
      <c r="B259" s="294">
        <v>44148</v>
      </c>
      <c r="C259" s="295">
        <v>79.493798999999996</v>
      </c>
      <c r="D259" s="296">
        <v>177.46015718667803</v>
      </c>
      <c r="E259" s="295">
        <f t="shared" ref="E259:E322" si="12">IF(C259&gt;D259,D259,C259)</f>
        <v>79.493798999999996</v>
      </c>
      <c r="F259" s="305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97" t="str">
        <f t="shared" ref="H259:H322" si="14">IF(DAY($B259)=15,TEXT(D259,"#,0"),"")</f>
        <v/>
      </c>
      <c r="I259" s="298"/>
    </row>
    <row r="260" spans="1:9">
      <c r="A260" s="293">
        <v>258</v>
      </c>
      <c r="B260" s="294">
        <v>44149</v>
      </c>
      <c r="C260" s="295">
        <v>134.23853400000002</v>
      </c>
      <c r="D260" s="296">
        <v>177.46015718667803</v>
      </c>
      <c r="E260" s="295">
        <f t="shared" si="12"/>
        <v>134.23853400000002</v>
      </c>
      <c r="F260" s="305"/>
      <c r="G260" s="205" t="str">
        <f t="shared" si="13"/>
        <v/>
      </c>
      <c r="H260" s="297" t="str">
        <f t="shared" si="14"/>
        <v/>
      </c>
      <c r="I260" s="298"/>
    </row>
    <row r="261" spans="1:9">
      <c r="A261" s="293">
        <v>259</v>
      </c>
      <c r="B261" s="294">
        <v>44150</v>
      </c>
      <c r="C261" s="295">
        <v>221.19378499999999</v>
      </c>
      <c r="D261" s="296">
        <v>177.46015718667803</v>
      </c>
      <c r="E261" s="295">
        <f t="shared" si="12"/>
        <v>177.46015718667803</v>
      </c>
      <c r="G261" s="205" t="str">
        <f t="shared" si="13"/>
        <v>N</v>
      </c>
      <c r="H261" s="297" t="str">
        <f t="shared" si="14"/>
        <v>177,5</v>
      </c>
      <c r="I261" s="298"/>
    </row>
    <row r="262" spans="1:9">
      <c r="A262" s="293">
        <v>260</v>
      </c>
      <c r="B262" s="294">
        <v>44151</v>
      </c>
      <c r="C262" s="295">
        <v>105.925865</v>
      </c>
      <c r="D262" s="296">
        <v>177.46015718667803</v>
      </c>
      <c r="E262" s="295">
        <f t="shared" si="12"/>
        <v>105.925865</v>
      </c>
      <c r="F262" s="305"/>
      <c r="G262" s="205" t="str">
        <f t="shared" si="13"/>
        <v/>
      </c>
      <c r="H262" s="297" t="str">
        <f t="shared" si="14"/>
        <v/>
      </c>
      <c r="I262" s="298"/>
    </row>
    <row r="263" spans="1:9">
      <c r="A263" s="293">
        <v>261</v>
      </c>
      <c r="B263" s="294">
        <v>44152</v>
      </c>
      <c r="C263" s="295">
        <v>58.954802999999998</v>
      </c>
      <c r="D263" s="296">
        <v>177.46015718667803</v>
      </c>
      <c r="E263" s="295">
        <f t="shared" si="12"/>
        <v>58.954802999999998</v>
      </c>
      <c r="F263" s="305"/>
      <c r="G263" s="205" t="str">
        <f t="shared" si="13"/>
        <v/>
      </c>
      <c r="H263" s="297" t="str">
        <f t="shared" si="14"/>
        <v/>
      </c>
      <c r="I263" s="298"/>
    </row>
    <row r="264" spans="1:9">
      <c r="A264" s="293">
        <v>262</v>
      </c>
      <c r="B264" s="294">
        <v>44153</v>
      </c>
      <c r="C264" s="295">
        <v>90.291903000000005</v>
      </c>
      <c r="D264" s="296">
        <v>177.46015718667803</v>
      </c>
      <c r="E264" s="295">
        <f t="shared" si="12"/>
        <v>90.291903000000005</v>
      </c>
      <c r="F264" s="305"/>
      <c r="G264" s="205" t="str">
        <f t="shared" si="13"/>
        <v/>
      </c>
      <c r="H264" s="297" t="str">
        <f t="shared" si="14"/>
        <v/>
      </c>
      <c r="I264" s="298"/>
    </row>
    <row r="265" spans="1:9">
      <c r="A265" s="293">
        <v>263</v>
      </c>
      <c r="B265" s="294">
        <v>44154</v>
      </c>
      <c r="C265" s="295">
        <v>190.15540299999998</v>
      </c>
      <c r="D265" s="296">
        <v>177.46015718667803</v>
      </c>
      <c r="E265" s="295">
        <f t="shared" si="12"/>
        <v>177.46015718667803</v>
      </c>
      <c r="F265" s="305"/>
      <c r="G265" s="205" t="str">
        <f t="shared" si="13"/>
        <v/>
      </c>
      <c r="H265" s="297" t="str">
        <f t="shared" si="14"/>
        <v/>
      </c>
      <c r="I265" s="298"/>
    </row>
    <row r="266" spans="1:9">
      <c r="A266" s="293">
        <v>264</v>
      </c>
      <c r="B266" s="294">
        <v>44155</v>
      </c>
      <c r="C266" s="295">
        <v>261.16264999999999</v>
      </c>
      <c r="D266" s="296">
        <v>177.46015718667803</v>
      </c>
      <c r="E266" s="295">
        <f t="shared" si="12"/>
        <v>177.46015718667803</v>
      </c>
      <c r="F266" s="305"/>
      <c r="G266" s="205" t="str">
        <f t="shared" si="13"/>
        <v/>
      </c>
      <c r="H266" s="297" t="str">
        <f t="shared" si="14"/>
        <v/>
      </c>
      <c r="I266" s="298"/>
    </row>
    <row r="267" spans="1:9">
      <c r="A267" s="293">
        <v>265</v>
      </c>
      <c r="B267" s="294">
        <v>44156</v>
      </c>
      <c r="C267" s="295">
        <v>115.55608599999999</v>
      </c>
      <c r="D267" s="296">
        <v>177.46015718667803</v>
      </c>
      <c r="E267" s="295">
        <f t="shared" si="12"/>
        <v>115.55608599999999</v>
      </c>
      <c r="F267" s="305"/>
      <c r="G267" s="205" t="str">
        <f t="shared" si="13"/>
        <v/>
      </c>
      <c r="H267" s="297" t="str">
        <f t="shared" si="14"/>
        <v/>
      </c>
      <c r="I267" s="298"/>
    </row>
    <row r="268" spans="1:9">
      <c r="A268" s="293">
        <v>266</v>
      </c>
      <c r="B268" s="294">
        <v>44157</v>
      </c>
      <c r="C268" s="295">
        <v>56.336182999999998</v>
      </c>
      <c r="D268" s="296">
        <v>177.46015718667803</v>
      </c>
      <c r="E268" s="295">
        <f t="shared" si="12"/>
        <v>56.336182999999998</v>
      </c>
      <c r="F268" s="305"/>
      <c r="G268" s="205" t="str">
        <f t="shared" si="13"/>
        <v/>
      </c>
      <c r="H268" s="297" t="str">
        <f t="shared" si="14"/>
        <v/>
      </c>
      <c r="I268" s="298"/>
    </row>
    <row r="269" spans="1:9">
      <c r="A269" s="293">
        <v>267</v>
      </c>
      <c r="B269" s="294">
        <v>44158</v>
      </c>
      <c r="C269" s="295">
        <v>46.552162000000003</v>
      </c>
      <c r="D269" s="296">
        <v>177.46015718667803</v>
      </c>
      <c r="E269" s="295">
        <f t="shared" si="12"/>
        <v>46.552162000000003</v>
      </c>
      <c r="F269" s="305"/>
      <c r="G269" s="205" t="str">
        <f t="shared" si="13"/>
        <v/>
      </c>
      <c r="H269" s="297" t="str">
        <f t="shared" si="14"/>
        <v/>
      </c>
      <c r="I269" s="298"/>
    </row>
    <row r="270" spans="1:9">
      <c r="A270" s="293">
        <v>268</v>
      </c>
      <c r="B270" s="294">
        <v>44159</v>
      </c>
      <c r="C270" s="295">
        <v>100.392511</v>
      </c>
      <c r="D270" s="296">
        <v>177.46015718667803</v>
      </c>
      <c r="E270" s="295">
        <f t="shared" si="12"/>
        <v>100.392511</v>
      </c>
      <c r="F270" s="305"/>
      <c r="G270" s="205" t="str">
        <f t="shared" si="13"/>
        <v/>
      </c>
      <c r="H270" s="297" t="str">
        <f t="shared" si="14"/>
        <v/>
      </c>
      <c r="I270" s="298"/>
    </row>
    <row r="271" spans="1:9">
      <c r="A271" s="293">
        <v>269</v>
      </c>
      <c r="B271" s="294">
        <v>44160</v>
      </c>
      <c r="C271" s="295">
        <v>121.453129</v>
      </c>
      <c r="D271" s="296">
        <v>177.46015718667803</v>
      </c>
      <c r="E271" s="295">
        <f t="shared" si="12"/>
        <v>121.453129</v>
      </c>
      <c r="F271" s="305"/>
      <c r="G271" s="205" t="str">
        <f t="shared" si="13"/>
        <v/>
      </c>
      <c r="H271" s="297" t="str">
        <f t="shared" si="14"/>
        <v/>
      </c>
      <c r="I271" s="298"/>
    </row>
    <row r="272" spans="1:9">
      <c r="A272" s="293">
        <v>270</v>
      </c>
      <c r="B272" s="294">
        <v>44161</v>
      </c>
      <c r="C272" s="295">
        <v>231.44024200000001</v>
      </c>
      <c r="D272" s="296">
        <v>177.46015718667803</v>
      </c>
      <c r="E272" s="295">
        <f t="shared" si="12"/>
        <v>177.46015718667803</v>
      </c>
      <c r="F272" s="305"/>
      <c r="G272" s="205" t="str">
        <f t="shared" si="13"/>
        <v/>
      </c>
      <c r="H272" s="297" t="str">
        <f t="shared" si="14"/>
        <v/>
      </c>
      <c r="I272" s="298"/>
    </row>
    <row r="273" spans="1:9">
      <c r="A273" s="293">
        <v>271</v>
      </c>
      <c r="B273" s="294">
        <v>44162</v>
      </c>
      <c r="C273" s="295">
        <v>155.23078099999998</v>
      </c>
      <c r="D273" s="296">
        <v>177.46015718667803</v>
      </c>
      <c r="E273" s="295">
        <f t="shared" si="12"/>
        <v>155.23078099999998</v>
      </c>
      <c r="F273" s="305"/>
      <c r="G273" s="205" t="str">
        <f t="shared" si="13"/>
        <v/>
      </c>
      <c r="H273" s="297" t="str">
        <f t="shared" si="14"/>
        <v/>
      </c>
      <c r="I273" s="298"/>
    </row>
    <row r="274" spans="1:9">
      <c r="A274" s="293">
        <v>272</v>
      </c>
      <c r="B274" s="294">
        <v>44163</v>
      </c>
      <c r="C274" s="295">
        <v>70.368157999999994</v>
      </c>
      <c r="D274" s="296">
        <v>177.46015718667803</v>
      </c>
      <c r="E274" s="295">
        <f t="shared" si="12"/>
        <v>70.368157999999994</v>
      </c>
      <c r="F274" s="305"/>
      <c r="G274" s="205" t="str">
        <f t="shared" si="13"/>
        <v/>
      </c>
      <c r="H274" s="297" t="str">
        <f t="shared" si="14"/>
        <v/>
      </c>
      <c r="I274" s="298"/>
    </row>
    <row r="275" spans="1:9">
      <c r="A275" s="293">
        <v>273</v>
      </c>
      <c r="B275" s="294">
        <v>44164</v>
      </c>
      <c r="C275" s="295">
        <v>52.875363</v>
      </c>
      <c r="D275" s="296">
        <v>177.46015718667803</v>
      </c>
      <c r="E275" s="295">
        <f t="shared" si="12"/>
        <v>52.875363</v>
      </c>
      <c r="F275" s="305"/>
      <c r="G275" s="205" t="str">
        <f t="shared" si="13"/>
        <v/>
      </c>
      <c r="H275" s="297" t="str">
        <f t="shared" si="14"/>
        <v/>
      </c>
      <c r="I275" s="298"/>
    </row>
    <row r="276" spans="1:9">
      <c r="A276" s="293">
        <v>274</v>
      </c>
      <c r="B276" s="294">
        <v>44165</v>
      </c>
      <c r="C276" s="295">
        <v>86.030285000000006</v>
      </c>
      <c r="D276" s="296">
        <v>177.46015718667803</v>
      </c>
      <c r="E276" s="295">
        <f t="shared" si="12"/>
        <v>86.030285000000006</v>
      </c>
      <c r="F276" s="305"/>
      <c r="G276" s="205" t="str">
        <f t="shared" si="13"/>
        <v/>
      </c>
      <c r="H276" s="297" t="str">
        <f t="shared" si="14"/>
        <v/>
      </c>
      <c r="I276" s="298"/>
    </row>
    <row r="277" spans="1:9">
      <c r="A277" s="293">
        <v>275</v>
      </c>
      <c r="B277" s="294">
        <v>44166</v>
      </c>
      <c r="C277" s="295">
        <v>177.10347199999998</v>
      </c>
      <c r="D277" s="296">
        <v>166.5866173727081</v>
      </c>
      <c r="E277" s="295">
        <f t="shared" si="12"/>
        <v>166.5866173727081</v>
      </c>
      <c r="G277" s="205" t="str">
        <f t="shared" si="13"/>
        <v/>
      </c>
      <c r="H277" s="297" t="str">
        <f t="shared" si="14"/>
        <v/>
      </c>
      <c r="I277" s="298"/>
    </row>
    <row r="278" spans="1:9">
      <c r="A278" s="293">
        <v>276</v>
      </c>
      <c r="B278" s="294">
        <v>44167</v>
      </c>
      <c r="C278" s="295">
        <v>270.73014599999999</v>
      </c>
      <c r="D278" s="296">
        <v>166.5866173727081</v>
      </c>
      <c r="E278" s="295">
        <f t="shared" si="12"/>
        <v>166.5866173727081</v>
      </c>
      <c r="F278" s="305"/>
      <c r="G278" s="205" t="str">
        <f t="shared" si="13"/>
        <v/>
      </c>
      <c r="H278" s="297" t="str">
        <f t="shared" si="14"/>
        <v/>
      </c>
      <c r="I278" s="298"/>
    </row>
    <row r="279" spans="1:9">
      <c r="A279" s="293">
        <v>277</v>
      </c>
      <c r="B279" s="294">
        <v>44168</v>
      </c>
      <c r="C279" s="295">
        <v>227.78161499999999</v>
      </c>
      <c r="D279" s="296">
        <v>166.5866173727081</v>
      </c>
      <c r="E279" s="295">
        <f t="shared" si="12"/>
        <v>166.5866173727081</v>
      </c>
      <c r="F279" s="305"/>
      <c r="G279" s="205" t="str">
        <f t="shared" si="13"/>
        <v/>
      </c>
      <c r="H279" s="297" t="str">
        <f t="shared" si="14"/>
        <v/>
      </c>
      <c r="I279" s="298"/>
    </row>
    <row r="280" spans="1:9">
      <c r="A280" s="293">
        <v>278</v>
      </c>
      <c r="B280" s="294">
        <v>44169</v>
      </c>
      <c r="C280" s="295">
        <v>309.48027399999995</v>
      </c>
      <c r="D280" s="296">
        <v>166.5866173727081</v>
      </c>
      <c r="E280" s="295">
        <f t="shared" si="12"/>
        <v>166.5866173727081</v>
      </c>
      <c r="F280" s="305"/>
      <c r="G280" s="205" t="str">
        <f t="shared" si="13"/>
        <v/>
      </c>
      <c r="H280" s="297" t="str">
        <f t="shared" si="14"/>
        <v/>
      </c>
      <c r="I280" s="298"/>
    </row>
    <row r="281" spans="1:9">
      <c r="A281" s="293">
        <v>279</v>
      </c>
      <c r="B281" s="294">
        <v>44170</v>
      </c>
      <c r="C281" s="295">
        <v>284.83549800000003</v>
      </c>
      <c r="D281" s="296">
        <v>166.5866173727081</v>
      </c>
      <c r="E281" s="295">
        <f t="shared" si="12"/>
        <v>166.5866173727081</v>
      </c>
      <c r="F281" s="305"/>
      <c r="G281" s="205" t="str">
        <f t="shared" si="13"/>
        <v/>
      </c>
      <c r="H281" s="297" t="str">
        <f t="shared" si="14"/>
        <v/>
      </c>
      <c r="I281" s="298"/>
    </row>
    <row r="282" spans="1:9">
      <c r="A282" s="293">
        <v>280</v>
      </c>
      <c r="B282" s="294">
        <v>44171</v>
      </c>
      <c r="C282" s="295">
        <v>319.57845900000001</v>
      </c>
      <c r="D282" s="296">
        <v>166.5866173727081</v>
      </c>
      <c r="E282" s="295">
        <f t="shared" si="12"/>
        <v>166.5866173727081</v>
      </c>
      <c r="F282" s="305"/>
      <c r="G282" s="205" t="str">
        <f t="shared" si="13"/>
        <v/>
      </c>
      <c r="H282" s="297" t="str">
        <f t="shared" si="14"/>
        <v/>
      </c>
      <c r="I282" s="298"/>
    </row>
    <row r="283" spans="1:9">
      <c r="A283" s="293">
        <v>281</v>
      </c>
      <c r="B283" s="294">
        <v>44172</v>
      </c>
      <c r="C283" s="295">
        <v>384.69365600000003</v>
      </c>
      <c r="D283" s="296">
        <v>166.5866173727081</v>
      </c>
      <c r="E283" s="295">
        <f t="shared" si="12"/>
        <v>166.5866173727081</v>
      </c>
      <c r="F283" s="305"/>
      <c r="G283" s="205" t="str">
        <f t="shared" si="13"/>
        <v/>
      </c>
      <c r="H283" s="297" t="str">
        <f t="shared" si="14"/>
        <v/>
      </c>
      <c r="I283" s="298"/>
    </row>
    <row r="284" spans="1:9">
      <c r="A284" s="293">
        <v>282</v>
      </c>
      <c r="B284" s="294">
        <v>44173</v>
      </c>
      <c r="C284" s="295">
        <v>345.50114200000002</v>
      </c>
      <c r="D284" s="296">
        <v>166.5866173727081</v>
      </c>
      <c r="E284" s="295">
        <f t="shared" si="12"/>
        <v>166.5866173727081</v>
      </c>
      <c r="F284" s="305"/>
      <c r="G284" s="205" t="str">
        <f t="shared" si="13"/>
        <v/>
      </c>
      <c r="H284" s="297" t="str">
        <f t="shared" si="14"/>
        <v/>
      </c>
      <c r="I284" s="298"/>
    </row>
    <row r="285" spans="1:9">
      <c r="A285" s="293">
        <v>283</v>
      </c>
      <c r="B285" s="294">
        <v>44174</v>
      </c>
      <c r="C285" s="295">
        <v>276.98153400000001</v>
      </c>
      <c r="D285" s="296">
        <v>166.5866173727081</v>
      </c>
      <c r="E285" s="295">
        <f t="shared" si="12"/>
        <v>166.5866173727081</v>
      </c>
      <c r="F285" s="305"/>
      <c r="G285" s="205" t="str">
        <f t="shared" si="13"/>
        <v/>
      </c>
      <c r="H285" s="297" t="str">
        <f t="shared" si="14"/>
        <v/>
      </c>
      <c r="I285" s="298"/>
    </row>
    <row r="286" spans="1:9">
      <c r="A286" s="293">
        <v>284</v>
      </c>
      <c r="B286" s="294">
        <v>44175</v>
      </c>
      <c r="C286" s="295">
        <v>363.91985299999999</v>
      </c>
      <c r="D286" s="296">
        <v>166.5866173727081</v>
      </c>
      <c r="E286" s="295">
        <f t="shared" si="12"/>
        <v>166.5866173727081</v>
      </c>
      <c r="F286" s="305"/>
      <c r="G286" s="205" t="str">
        <f t="shared" si="13"/>
        <v/>
      </c>
      <c r="H286" s="297" t="str">
        <f t="shared" si="14"/>
        <v/>
      </c>
      <c r="I286" s="298"/>
    </row>
    <row r="287" spans="1:9">
      <c r="A287" s="293">
        <v>285</v>
      </c>
      <c r="B287" s="294">
        <v>44176</v>
      </c>
      <c r="C287" s="295">
        <v>382.781991</v>
      </c>
      <c r="D287" s="296">
        <v>166.5866173727081</v>
      </c>
      <c r="E287" s="295">
        <f t="shared" si="12"/>
        <v>166.5866173727081</v>
      </c>
      <c r="F287" s="305"/>
      <c r="G287" s="205" t="str">
        <f t="shared" si="13"/>
        <v/>
      </c>
      <c r="H287" s="297" t="str">
        <f t="shared" si="14"/>
        <v/>
      </c>
      <c r="I287" s="298"/>
    </row>
    <row r="288" spans="1:9">
      <c r="A288" s="293">
        <v>286</v>
      </c>
      <c r="B288" s="294">
        <v>44177</v>
      </c>
      <c r="C288" s="295">
        <v>345.77599500000002</v>
      </c>
      <c r="D288" s="296">
        <v>166.5866173727081</v>
      </c>
      <c r="E288" s="295">
        <f t="shared" si="12"/>
        <v>166.5866173727081</v>
      </c>
      <c r="F288" s="305"/>
      <c r="G288" s="205" t="str">
        <f t="shared" si="13"/>
        <v/>
      </c>
      <c r="H288" s="297" t="str">
        <f t="shared" si="14"/>
        <v/>
      </c>
      <c r="I288" s="298"/>
    </row>
    <row r="289" spans="1:9">
      <c r="A289" s="293">
        <v>287</v>
      </c>
      <c r="B289" s="294">
        <v>44178</v>
      </c>
      <c r="C289" s="295">
        <v>199.36503099999999</v>
      </c>
      <c r="D289" s="296">
        <v>166.5866173727081</v>
      </c>
      <c r="E289" s="295">
        <f t="shared" si="12"/>
        <v>166.5866173727081</v>
      </c>
      <c r="F289" s="305"/>
      <c r="G289" s="205" t="str">
        <f t="shared" si="13"/>
        <v/>
      </c>
      <c r="H289" s="297" t="str">
        <f t="shared" si="14"/>
        <v/>
      </c>
      <c r="I289" s="298"/>
    </row>
    <row r="290" spans="1:9">
      <c r="A290" s="293">
        <v>288</v>
      </c>
      <c r="B290" s="294">
        <v>44179</v>
      </c>
      <c r="C290" s="295">
        <v>179.980153</v>
      </c>
      <c r="D290" s="296">
        <v>166.5866173727081</v>
      </c>
      <c r="E290" s="295">
        <f t="shared" si="12"/>
        <v>166.5866173727081</v>
      </c>
      <c r="F290" s="305"/>
      <c r="G290" s="205" t="str">
        <f t="shared" si="13"/>
        <v/>
      </c>
      <c r="H290" s="297" t="str">
        <f t="shared" si="14"/>
        <v/>
      </c>
      <c r="I290" s="298"/>
    </row>
    <row r="291" spans="1:9">
      <c r="A291" s="293">
        <v>289</v>
      </c>
      <c r="B291" s="294">
        <v>44180</v>
      </c>
      <c r="C291" s="295">
        <v>190.475368</v>
      </c>
      <c r="D291" s="296">
        <v>166.5866173727081</v>
      </c>
      <c r="E291" s="295">
        <f t="shared" si="12"/>
        <v>166.5866173727081</v>
      </c>
      <c r="F291" s="305"/>
      <c r="G291" s="205" t="str">
        <f t="shared" si="13"/>
        <v>D</v>
      </c>
      <c r="H291" s="297" t="str">
        <f t="shared" si="14"/>
        <v>166,6</v>
      </c>
      <c r="I291" s="298"/>
    </row>
    <row r="292" spans="1:9">
      <c r="A292" s="293">
        <v>290</v>
      </c>
      <c r="B292" s="294">
        <v>44181</v>
      </c>
      <c r="C292" s="295">
        <v>160.943062</v>
      </c>
      <c r="D292" s="296">
        <v>166.5866173727081</v>
      </c>
      <c r="E292" s="295">
        <f t="shared" si="12"/>
        <v>160.943062</v>
      </c>
      <c r="F292" s="305"/>
      <c r="G292" s="205" t="str">
        <f t="shared" si="13"/>
        <v/>
      </c>
      <c r="H292" s="297" t="str">
        <f t="shared" si="14"/>
        <v/>
      </c>
      <c r="I292" s="298"/>
    </row>
    <row r="293" spans="1:9">
      <c r="A293" s="293">
        <v>291</v>
      </c>
      <c r="B293" s="294">
        <v>44182</v>
      </c>
      <c r="C293" s="295">
        <v>61.788949000000002</v>
      </c>
      <c r="D293" s="296">
        <v>166.5866173727081</v>
      </c>
      <c r="E293" s="295">
        <f t="shared" si="12"/>
        <v>61.788949000000002</v>
      </c>
      <c r="F293" s="305"/>
      <c r="G293" s="205" t="str">
        <f t="shared" si="13"/>
        <v/>
      </c>
      <c r="H293" s="297" t="str">
        <f t="shared" si="14"/>
        <v/>
      </c>
      <c r="I293" s="298"/>
    </row>
    <row r="294" spans="1:9">
      <c r="A294" s="293">
        <v>292</v>
      </c>
      <c r="B294" s="294">
        <v>44183</v>
      </c>
      <c r="C294" s="295">
        <v>123.33253199999999</v>
      </c>
      <c r="D294" s="296">
        <v>166.5866173727081</v>
      </c>
      <c r="E294" s="295">
        <f t="shared" si="12"/>
        <v>123.33253199999999</v>
      </c>
      <c r="F294" s="305"/>
      <c r="G294" s="205" t="str">
        <f t="shared" si="13"/>
        <v/>
      </c>
      <c r="H294" s="297" t="str">
        <f t="shared" si="14"/>
        <v/>
      </c>
      <c r="I294" s="298"/>
    </row>
    <row r="295" spans="1:9">
      <c r="A295" s="293">
        <v>293</v>
      </c>
      <c r="B295" s="294">
        <v>44184</v>
      </c>
      <c r="C295" s="295">
        <v>135.376823</v>
      </c>
      <c r="D295" s="296">
        <v>166.5866173727081</v>
      </c>
      <c r="E295" s="295">
        <f t="shared" si="12"/>
        <v>135.376823</v>
      </c>
      <c r="F295" s="305"/>
      <c r="G295" s="205" t="str">
        <f t="shared" si="13"/>
        <v/>
      </c>
      <c r="H295" s="297" t="str">
        <f t="shared" si="14"/>
        <v/>
      </c>
      <c r="I295" s="298"/>
    </row>
    <row r="296" spans="1:9">
      <c r="A296" s="293">
        <v>294</v>
      </c>
      <c r="B296" s="294">
        <v>44185</v>
      </c>
      <c r="C296" s="295">
        <v>129.84132100000002</v>
      </c>
      <c r="D296" s="296">
        <v>166.5866173727081</v>
      </c>
      <c r="E296" s="295">
        <f t="shared" si="12"/>
        <v>129.84132100000002</v>
      </c>
      <c r="F296" s="305"/>
      <c r="G296" s="205" t="str">
        <f t="shared" si="13"/>
        <v/>
      </c>
      <c r="H296" s="297" t="str">
        <f t="shared" si="14"/>
        <v/>
      </c>
      <c r="I296" s="298"/>
    </row>
    <row r="297" spans="1:9">
      <c r="A297" s="293">
        <v>295</v>
      </c>
      <c r="B297" s="294">
        <v>44186</v>
      </c>
      <c r="C297" s="295">
        <v>155.97537800000003</v>
      </c>
      <c r="D297" s="296">
        <v>166.5866173727081</v>
      </c>
      <c r="E297" s="295">
        <f t="shared" si="12"/>
        <v>155.97537800000003</v>
      </c>
      <c r="F297" s="305"/>
      <c r="G297" s="205" t="str">
        <f t="shared" si="13"/>
        <v/>
      </c>
      <c r="H297" s="297" t="str">
        <f t="shared" si="14"/>
        <v/>
      </c>
      <c r="I297" s="298"/>
    </row>
    <row r="298" spans="1:9">
      <c r="A298" s="293">
        <v>296</v>
      </c>
      <c r="B298" s="294">
        <v>44187</v>
      </c>
      <c r="C298" s="295">
        <v>132.75632100000001</v>
      </c>
      <c r="D298" s="296">
        <v>166.5866173727081</v>
      </c>
      <c r="E298" s="295">
        <f t="shared" si="12"/>
        <v>132.75632100000001</v>
      </c>
      <c r="F298" s="305"/>
      <c r="G298" s="205" t="str">
        <f t="shared" si="13"/>
        <v/>
      </c>
      <c r="H298" s="297" t="str">
        <f t="shared" si="14"/>
        <v/>
      </c>
      <c r="I298" s="298"/>
    </row>
    <row r="299" spans="1:9">
      <c r="A299" s="293">
        <v>297</v>
      </c>
      <c r="B299" s="294">
        <v>44188</v>
      </c>
      <c r="C299" s="295">
        <v>141.42384899999999</v>
      </c>
      <c r="D299" s="296">
        <v>166.5866173727081</v>
      </c>
      <c r="E299" s="295">
        <f t="shared" si="12"/>
        <v>141.42384899999999</v>
      </c>
      <c r="F299" s="305"/>
      <c r="G299" s="205" t="str">
        <f t="shared" si="13"/>
        <v/>
      </c>
      <c r="H299" s="297" t="str">
        <f t="shared" si="14"/>
        <v/>
      </c>
      <c r="I299" s="298"/>
    </row>
    <row r="300" spans="1:9">
      <c r="A300" s="293">
        <v>298</v>
      </c>
      <c r="B300" s="294">
        <v>44189</v>
      </c>
      <c r="C300" s="295">
        <v>132.186509</v>
      </c>
      <c r="D300" s="296">
        <v>166.5866173727081</v>
      </c>
      <c r="E300" s="295">
        <f t="shared" si="12"/>
        <v>132.186509</v>
      </c>
      <c r="F300" s="305"/>
      <c r="G300" s="205" t="str">
        <f t="shared" si="13"/>
        <v/>
      </c>
      <c r="H300" s="297" t="str">
        <f t="shared" si="14"/>
        <v/>
      </c>
      <c r="I300" s="298"/>
    </row>
    <row r="301" spans="1:9">
      <c r="A301" s="293">
        <v>299</v>
      </c>
      <c r="B301" s="294">
        <v>44190</v>
      </c>
      <c r="C301" s="295">
        <v>287.57069200000001</v>
      </c>
      <c r="D301" s="296">
        <v>166.5866173727081</v>
      </c>
      <c r="E301" s="295">
        <f t="shared" si="12"/>
        <v>166.5866173727081</v>
      </c>
      <c r="F301" s="305"/>
      <c r="G301" s="205" t="str">
        <f t="shared" si="13"/>
        <v/>
      </c>
      <c r="H301" s="297" t="str">
        <f t="shared" si="14"/>
        <v/>
      </c>
      <c r="I301" s="298"/>
    </row>
    <row r="302" spans="1:9">
      <c r="A302" s="293">
        <v>300</v>
      </c>
      <c r="B302" s="294">
        <v>44191</v>
      </c>
      <c r="C302" s="295">
        <v>230.41123400000004</v>
      </c>
      <c r="D302" s="296">
        <v>166.5866173727081</v>
      </c>
      <c r="E302" s="295">
        <f t="shared" si="12"/>
        <v>166.5866173727081</v>
      </c>
      <c r="F302" s="305"/>
      <c r="G302" s="205" t="str">
        <f t="shared" si="13"/>
        <v/>
      </c>
      <c r="H302" s="297" t="str">
        <f t="shared" si="14"/>
        <v/>
      </c>
      <c r="I302" s="298"/>
    </row>
    <row r="303" spans="1:9">
      <c r="A303" s="293">
        <v>301</v>
      </c>
      <c r="B303" s="294">
        <v>44192</v>
      </c>
      <c r="C303" s="295">
        <v>264.35116399999998</v>
      </c>
      <c r="D303" s="296">
        <v>166.5866173727081</v>
      </c>
      <c r="E303" s="295">
        <f t="shared" si="12"/>
        <v>166.5866173727081</v>
      </c>
      <c r="F303" s="305"/>
      <c r="G303" s="205" t="str">
        <f t="shared" si="13"/>
        <v/>
      </c>
      <c r="H303" s="297" t="str">
        <f t="shared" si="14"/>
        <v/>
      </c>
      <c r="I303" s="298"/>
    </row>
    <row r="304" spans="1:9">
      <c r="A304" s="293">
        <v>302</v>
      </c>
      <c r="B304" s="294">
        <v>44193</v>
      </c>
      <c r="C304" s="295">
        <v>391.05309600000004</v>
      </c>
      <c r="D304" s="296">
        <v>166.5866173727081</v>
      </c>
      <c r="E304" s="295">
        <f t="shared" si="12"/>
        <v>166.5866173727081</v>
      </c>
      <c r="F304" s="305"/>
      <c r="G304" s="205" t="str">
        <f t="shared" si="13"/>
        <v/>
      </c>
      <c r="H304" s="297" t="str">
        <f t="shared" si="14"/>
        <v/>
      </c>
      <c r="I304" s="298"/>
    </row>
    <row r="305" spans="1:9">
      <c r="A305" s="293">
        <v>303</v>
      </c>
      <c r="B305" s="294">
        <v>44194</v>
      </c>
      <c r="C305" s="295">
        <v>310.73919900000004</v>
      </c>
      <c r="D305" s="296">
        <v>166.5866173727081</v>
      </c>
      <c r="E305" s="295">
        <f t="shared" si="12"/>
        <v>166.5866173727081</v>
      </c>
      <c r="F305" s="305"/>
      <c r="G305" s="205" t="str">
        <f t="shared" si="13"/>
        <v/>
      </c>
      <c r="H305" s="297" t="str">
        <f t="shared" si="14"/>
        <v/>
      </c>
      <c r="I305" s="298"/>
    </row>
    <row r="306" spans="1:9">
      <c r="A306" s="293">
        <v>304</v>
      </c>
      <c r="B306" s="294">
        <v>44195</v>
      </c>
      <c r="C306" s="295">
        <v>235.84971599999997</v>
      </c>
      <c r="D306" s="296">
        <v>166.5866173727081</v>
      </c>
      <c r="E306" s="295">
        <f t="shared" si="12"/>
        <v>166.5866173727081</v>
      </c>
      <c r="F306" s="305"/>
      <c r="G306" s="205" t="str">
        <f t="shared" si="13"/>
        <v/>
      </c>
      <c r="H306" s="297" t="str">
        <f t="shared" si="14"/>
        <v/>
      </c>
      <c r="I306" s="298"/>
    </row>
    <row r="307" spans="1:9">
      <c r="A307" s="293">
        <v>305</v>
      </c>
      <c r="B307" s="294">
        <v>44196</v>
      </c>
      <c r="C307" s="295">
        <v>233.24161699999999</v>
      </c>
      <c r="D307" s="296">
        <v>166.5866173727081</v>
      </c>
      <c r="E307" s="295">
        <f t="shared" si="12"/>
        <v>166.5866173727081</v>
      </c>
      <c r="F307" s="305"/>
      <c r="G307" s="205" t="str">
        <f t="shared" si="13"/>
        <v/>
      </c>
      <c r="H307" s="297" t="str">
        <f t="shared" si="14"/>
        <v/>
      </c>
      <c r="I307" s="298"/>
    </row>
    <row r="308" spans="1:9">
      <c r="A308" s="293">
        <v>306</v>
      </c>
      <c r="B308" s="294">
        <v>44197</v>
      </c>
      <c r="C308" s="295">
        <v>236.46659199999999</v>
      </c>
      <c r="D308" s="296">
        <v>198.64423500941257</v>
      </c>
      <c r="E308" s="295">
        <f t="shared" si="12"/>
        <v>198.64423500941257</v>
      </c>
      <c r="F308" s="298"/>
      <c r="G308" s="205" t="str">
        <f t="shared" si="13"/>
        <v/>
      </c>
      <c r="H308" s="297" t="str">
        <f t="shared" si="14"/>
        <v/>
      </c>
      <c r="I308" s="298"/>
    </row>
    <row r="309" spans="1:9">
      <c r="A309" s="293">
        <v>307</v>
      </c>
      <c r="B309" s="294">
        <v>44198</v>
      </c>
      <c r="C309" s="295">
        <v>269.99655000000001</v>
      </c>
      <c r="D309" s="296">
        <v>198.64423500941257</v>
      </c>
      <c r="E309" s="295">
        <f t="shared" si="12"/>
        <v>198.64423500941257</v>
      </c>
      <c r="F309" s="305"/>
      <c r="G309" s="205" t="str">
        <f t="shared" si="13"/>
        <v/>
      </c>
      <c r="H309" s="297" t="str">
        <f t="shared" si="14"/>
        <v/>
      </c>
      <c r="I309" s="298"/>
    </row>
    <row r="310" spans="1:9">
      <c r="A310" s="293">
        <v>308</v>
      </c>
      <c r="B310" s="294">
        <v>44199</v>
      </c>
      <c r="C310" s="295">
        <v>221.934438</v>
      </c>
      <c r="D310" s="296">
        <v>198.64423500941257</v>
      </c>
      <c r="E310" s="295">
        <f t="shared" si="12"/>
        <v>198.64423500941257</v>
      </c>
      <c r="F310" s="305"/>
      <c r="G310" s="205" t="str">
        <f t="shared" si="13"/>
        <v/>
      </c>
      <c r="H310" s="297" t="str">
        <f t="shared" si="14"/>
        <v/>
      </c>
      <c r="I310" s="298"/>
    </row>
    <row r="311" spans="1:9">
      <c r="A311" s="293">
        <v>309</v>
      </c>
      <c r="B311" s="294">
        <v>44200</v>
      </c>
      <c r="C311" s="295">
        <v>127.860821</v>
      </c>
      <c r="D311" s="296">
        <v>198.64423500941257</v>
      </c>
      <c r="E311" s="295">
        <f t="shared" si="12"/>
        <v>127.860821</v>
      </c>
      <c r="F311" s="305"/>
      <c r="G311" s="205" t="str">
        <f t="shared" si="13"/>
        <v/>
      </c>
      <c r="H311" s="297" t="str">
        <f t="shared" si="14"/>
        <v/>
      </c>
      <c r="I311" s="298"/>
    </row>
    <row r="312" spans="1:9">
      <c r="A312" s="293">
        <v>310</v>
      </c>
      <c r="B312" s="294">
        <v>44201</v>
      </c>
      <c r="C312" s="295">
        <v>68.805585000000008</v>
      </c>
      <c r="D312" s="296">
        <v>198.64423500941257</v>
      </c>
      <c r="E312" s="295">
        <f t="shared" si="12"/>
        <v>68.805585000000008</v>
      </c>
      <c r="F312" s="305"/>
      <c r="G312" s="205" t="str">
        <f t="shared" si="13"/>
        <v/>
      </c>
      <c r="H312" s="297" t="str">
        <f t="shared" si="14"/>
        <v/>
      </c>
      <c r="I312" s="298"/>
    </row>
    <row r="313" spans="1:9">
      <c r="A313" s="293">
        <v>311</v>
      </c>
      <c r="B313" s="294">
        <v>44202</v>
      </c>
      <c r="C313" s="295">
        <v>67.356628999999998</v>
      </c>
      <c r="D313" s="296">
        <v>198.64423500941257</v>
      </c>
      <c r="E313" s="295">
        <f t="shared" si="12"/>
        <v>67.356628999999998</v>
      </c>
      <c r="F313" s="305"/>
      <c r="G313" s="205" t="str">
        <f t="shared" si="13"/>
        <v/>
      </c>
      <c r="H313" s="297" t="str">
        <f t="shared" si="14"/>
        <v/>
      </c>
      <c r="I313" s="298"/>
    </row>
    <row r="314" spans="1:9">
      <c r="A314" s="293">
        <v>312</v>
      </c>
      <c r="B314" s="294">
        <v>44203</v>
      </c>
      <c r="C314" s="295">
        <v>98.967337000000001</v>
      </c>
      <c r="D314" s="296">
        <v>198.64423500941257</v>
      </c>
      <c r="E314" s="295">
        <f t="shared" si="12"/>
        <v>98.967337000000001</v>
      </c>
      <c r="F314" s="305"/>
      <c r="G314" s="205" t="str">
        <f t="shared" si="13"/>
        <v/>
      </c>
      <c r="H314" s="297" t="str">
        <f t="shared" si="14"/>
        <v/>
      </c>
      <c r="I314" s="298"/>
    </row>
    <row r="315" spans="1:9">
      <c r="A315" s="293">
        <v>313</v>
      </c>
      <c r="B315" s="294">
        <v>44204</v>
      </c>
      <c r="C315" s="295">
        <v>223.50511399999999</v>
      </c>
      <c r="D315" s="296">
        <v>198.64423500941257</v>
      </c>
      <c r="E315" s="295">
        <f t="shared" si="12"/>
        <v>198.64423500941257</v>
      </c>
      <c r="F315" s="305"/>
      <c r="G315" s="205" t="str">
        <f t="shared" si="13"/>
        <v/>
      </c>
      <c r="H315" s="297" t="str">
        <f t="shared" si="14"/>
        <v/>
      </c>
      <c r="I315" s="298"/>
    </row>
    <row r="316" spans="1:9">
      <c r="A316" s="293">
        <v>314</v>
      </c>
      <c r="B316" s="294">
        <v>44205</v>
      </c>
      <c r="C316" s="295">
        <v>242.80713599999999</v>
      </c>
      <c r="D316" s="296">
        <v>198.64423500941257</v>
      </c>
      <c r="E316" s="295">
        <f t="shared" si="12"/>
        <v>198.64423500941257</v>
      </c>
      <c r="F316" s="305"/>
      <c r="G316" s="205" t="str">
        <f t="shared" si="13"/>
        <v/>
      </c>
      <c r="H316" s="297" t="str">
        <f t="shared" si="14"/>
        <v/>
      </c>
      <c r="I316" s="298"/>
    </row>
    <row r="317" spans="1:9">
      <c r="A317" s="293">
        <v>315</v>
      </c>
      <c r="B317" s="294">
        <v>44206</v>
      </c>
      <c r="C317" s="295">
        <v>252.80712600000001</v>
      </c>
      <c r="D317" s="296">
        <v>198.64423500941257</v>
      </c>
      <c r="E317" s="295">
        <f t="shared" si="12"/>
        <v>198.64423500941257</v>
      </c>
      <c r="F317" s="305"/>
      <c r="G317" s="205" t="str">
        <f t="shared" si="13"/>
        <v/>
      </c>
      <c r="H317" s="297" t="str">
        <f t="shared" si="14"/>
        <v/>
      </c>
      <c r="I317" s="298"/>
    </row>
    <row r="318" spans="1:9">
      <c r="A318" s="293">
        <v>316</v>
      </c>
      <c r="B318" s="294">
        <v>44207</v>
      </c>
      <c r="C318" s="295">
        <v>236.411068</v>
      </c>
      <c r="D318" s="296">
        <v>198.64423500941257</v>
      </c>
      <c r="E318" s="295">
        <f t="shared" si="12"/>
        <v>198.64423500941257</v>
      </c>
      <c r="F318" s="305"/>
      <c r="G318" s="205" t="str">
        <f t="shared" si="13"/>
        <v/>
      </c>
      <c r="H318" s="297" t="str">
        <f t="shared" si="14"/>
        <v/>
      </c>
      <c r="I318" s="298"/>
    </row>
    <row r="319" spans="1:9">
      <c r="A319" s="293">
        <v>317</v>
      </c>
      <c r="B319" s="294">
        <v>44208</v>
      </c>
      <c r="C319" s="295">
        <v>164.19206199999999</v>
      </c>
      <c r="D319" s="296">
        <v>198.64423500941257</v>
      </c>
      <c r="E319" s="295">
        <f t="shared" si="12"/>
        <v>164.19206199999999</v>
      </c>
      <c r="F319" s="305"/>
      <c r="G319" s="205" t="str">
        <f t="shared" si="13"/>
        <v/>
      </c>
      <c r="H319" s="297" t="str">
        <f t="shared" si="14"/>
        <v/>
      </c>
      <c r="I319" s="298"/>
    </row>
    <row r="320" spans="1:9">
      <c r="A320" s="293">
        <v>318</v>
      </c>
      <c r="B320" s="294">
        <v>44209</v>
      </c>
      <c r="C320" s="295">
        <v>169.91885400000001</v>
      </c>
      <c r="D320" s="296">
        <v>198.64423500941257</v>
      </c>
      <c r="E320" s="295">
        <f t="shared" si="12"/>
        <v>169.91885400000001</v>
      </c>
      <c r="F320" s="305"/>
      <c r="G320" s="205" t="str">
        <f t="shared" si="13"/>
        <v/>
      </c>
      <c r="H320" s="297" t="str">
        <f t="shared" si="14"/>
        <v/>
      </c>
      <c r="I320" s="298"/>
    </row>
    <row r="321" spans="1:9">
      <c r="A321" s="293">
        <v>319</v>
      </c>
      <c r="B321" s="294">
        <v>44210</v>
      </c>
      <c r="C321" s="295">
        <v>208.603016</v>
      </c>
      <c r="D321" s="296">
        <v>198.64423500941257</v>
      </c>
      <c r="E321" s="295">
        <f t="shared" si="12"/>
        <v>198.64423500941257</v>
      </c>
      <c r="F321" s="305"/>
      <c r="G321" s="205" t="str">
        <f t="shared" si="13"/>
        <v/>
      </c>
      <c r="H321" s="297" t="str">
        <f t="shared" si="14"/>
        <v/>
      </c>
      <c r="I321" s="298"/>
    </row>
    <row r="322" spans="1:9">
      <c r="A322" s="293">
        <v>320</v>
      </c>
      <c r="B322" s="294">
        <v>44211</v>
      </c>
      <c r="C322" s="295">
        <v>217.09760400000002</v>
      </c>
      <c r="D322" s="296">
        <v>198.64423500941257</v>
      </c>
      <c r="E322" s="295">
        <f t="shared" si="12"/>
        <v>198.64423500941257</v>
      </c>
      <c r="F322" s="298"/>
      <c r="G322" s="205" t="str">
        <f t="shared" si="13"/>
        <v>E</v>
      </c>
      <c r="H322" s="297" t="str">
        <f t="shared" si="14"/>
        <v>198,6</v>
      </c>
      <c r="I322" s="298"/>
    </row>
    <row r="323" spans="1:9">
      <c r="A323" s="293">
        <v>321</v>
      </c>
      <c r="B323" s="294">
        <v>44212</v>
      </c>
      <c r="C323" s="295">
        <v>170.17439200000001</v>
      </c>
      <c r="D323" s="296">
        <v>198.64423500941257</v>
      </c>
      <c r="E323" s="295">
        <f t="shared" ref="E323:E386" si="15">IF(C323&gt;D323,D323,C323)</f>
        <v>170.17439200000001</v>
      </c>
      <c r="F323" s="305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7" t="str">
        <f t="shared" ref="H323:H386" si="17">IF(DAY($B323)=15,TEXT(D323,"#,0"),"")</f>
        <v/>
      </c>
      <c r="I323" s="298"/>
    </row>
    <row r="324" spans="1:9">
      <c r="A324" s="293">
        <v>322</v>
      </c>
      <c r="B324" s="294">
        <v>44213</v>
      </c>
      <c r="C324" s="295">
        <v>154.812986</v>
      </c>
      <c r="D324" s="296">
        <v>198.64423500941257</v>
      </c>
      <c r="E324" s="295">
        <f t="shared" si="15"/>
        <v>154.812986</v>
      </c>
      <c r="F324" s="305"/>
      <c r="G324" s="205" t="str">
        <f t="shared" si="16"/>
        <v/>
      </c>
      <c r="H324" s="297" t="str">
        <f t="shared" si="17"/>
        <v/>
      </c>
      <c r="I324" s="298"/>
    </row>
    <row r="325" spans="1:9">
      <c r="A325" s="293">
        <v>323</v>
      </c>
      <c r="B325" s="294">
        <v>44214</v>
      </c>
      <c r="C325" s="295">
        <v>56.201706999999999</v>
      </c>
      <c r="D325" s="296">
        <v>198.64423500941257</v>
      </c>
      <c r="E325" s="295">
        <f t="shared" si="15"/>
        <v>56.201706999999999</v>
      </c>
      <c r="F325" s="305"/>
      <c r="G325" s="205" t="str">
        <f t="shared" si="16"/>
        <v/>
      </c>
      <c r="H325" s="297" t="str">
        <f t="shared" si="17"/>
        <v/>
      </c>
      <c r="I325" s="298"/>
    </row>
    <row r="326" spans="1:9">
      <c r="A326" s="293">
        <v>324</v>
      </c>
      <c r="B326" s="294">
        <v>44215</v>
      </c>
      <c r="C326" s="295">
        <v>143.37632399999998</v>
      </c>
      <c r="D326" s="296">
        <v>198.64423500941257</v>
      </c>
      <c r="E326" s="295">
        <f t="shared" si="15"/>
        <v>143.37632399999998</v>
      </c>
      <c r="F326" s="305"/>
      <c r="G326" s="205" t="str">
        <f t="shared" si="16"/>
        <v/>
      </c>
      <c r="H326" s="297" t="str">
        <f t="shared" si="17"/>
        <v/>
      </c>
      <c r="I326" s="298"/>
    </row>
    <row r="327" spans="1:9">
      <c r="A327" s="293">
        <v>325</v>
      </c>
      <c r="B327" s="294">
        <v>44216</v>
      </c>
      <c r="C327" s="295">
        <v>327.11607700000002</v>
      </c>
      <c r="D327" s="296">
        <v>198.64423500941257</v>
      </c>
      <c r="E327" s="295">
        <f t="shared" si="15"/>
        <v>198.64423500941257</v>
      </c>
      <c r="F327" s="305"/>
      <c r="G327" s="205" t="str">
        <f t="shared" si="16"/>
        <v/>
      </c>
      <c r="H327" s="297" t="str">
        <f t="shared" si="17"/>
        <v/>
      </c>
      <c r="I327" s="298"/>
    </row>
    <row r="328" spans="1:9">
      <c r="A328" s="293">
        <v>326</v>
      </c>
      <c r="B328" s="294">
        <v>44217</v>
      </c>
      <c r="C328" s="295">
        <v>384.21565699999996</v>
      </c>
      <c r="D328" s="296">
        <v>198.64423500941257</v>
      </c>
      <c r="E328" s="295">
        <f t="shared" si="15"/>
        <v>198.64423500941257</v>
      </c>
      <c r="F328" s="305"/>
      <c r="G328" s="205" t="str">
        <f t="shared" si="16"/>
        <v/>
      </c>
      <c r="H328" s="297" t="str">
        <f t="shared" si="17"/>
        <v/>
      </c>
      <c r="I328" s="298"/>
    </row>
    <row r="329" spans="1:9">
      <c r="A329" s="293">
        <v>327</v>
      </c>
      <c r="B329" s="294">
        <v>44218</v>
      </c>
      <c r="C329" s="295">
        <v>387.66452999999996</v>
      </c>
      <c r="D329" s="296">
        <v>198.64423500941257</v>
      </c>
      <c r="E329" s="295">
        <f t="shared" si="15"/>
        <v>198.64423500941257</v>
      </c>
      <c r="F329" s="305"/>
      <c r="G329" s="205" t="str">
        <f t="shared" si="16"/>
        <v/>
      </c>
      <c r="H329" s="297" t="str">
        <f t="shared" si="17"/>
        <v/>
      </c>
      <c r="I329" s="298"/>
    </row>
    <row r="330" spans="1:9">
      <c r="A330" s="293">
        <v>328</v>
      </c>
      <c r="B330" s="294">
        <v>44219</v>
      </c>
      <c r="C330" s="295">
        <v>409.66122300000001</v>
      </c>
      <c r="D330" s="296">
        <v>198.64423500941257</v>
      </c>
      <c r="E330" s="295">
        <f t="shared" si="15"/>
        <v>198.64423500941257</v>
      </c>
      <c r="F330" s="305"/>
      <c r="G330" s="205" t="str">
        <f t="shared" si="16"/>
        <v/>
      </c>
      <c r="H330" s="297" t="str">
        <f t="shared" si="17"/>
        <v/>
      </c>
      <c r="I330" s="298"/>
    </row>
    <row r="331" spans="1:9">
      <c r="A331" s="293">
        <v>329</v>
      </c>
      <c r="B331" s="294">
        <v>44220</v>
      </c>
      <c r="C331" s="295">
        <v>345.64413200000001</v>
      </c>
      <c r="D331" s="296">
        <v>198.64423500941257</v>
      </c>
      <c r="E331" s="295">
        <f t="shared" si="15"/>
        <v>198.64423500941257</v>
      </c>
      <c r="F331" s="305"/>
      <c r="G331" s="205" t="str">
        <f t="shared" si="16"/>
        <v/>
      </c>
      <c r="H331" s="297" t="str">
        <f t="shared" si="17"/>
        <v/>
      </c>
      <c r="I331" s="298"/>
    </row>
    <row r="332" spans="1:9">
      <c r="A332" s="293">
        <v>330</v>
      </c>
      <c r="B332" s="294">
        <v>44221</v>
      </c>
      <c r="C332" s="295">
        <v>273.79546599999998</v>
      </c>
      <c r="D332" s="296">
        <v>198.64423500941257</v>
      </c>
      <c r="E332" s="295">
        <f t="shared" si="15"/>
        <v>198.64423500941257</v>
      </c>
      <c r="F332" s="305"/>
      <c r="G332" s="205" t="str">
        <f t="shared" si="16"/>
        <v/>
      </c>
      <c r="H332" s="297" t="str">
        <f t="shared" si="17"/>
        <v/>
      </c>
      <c r="I332" s="298"/>
    </row>
    <row r="333" spans="1:9">
      <c r="A333" s="293">
        <v>331</v>
      </c>
      <c r="B333" s="294">
        <v>44222</v>
      </c>
      <c r="C333" s="295">
        <v>151.45860099999999</v>
      </c>
      <c r="D333" s="296">
        <v>198.64423500941257</v>
      </c>
      <c r="E333" s="295">
        <f t="shared" si="15"/>
        <v>151.45860099999999</v>
      </c>
      <c r="F333" s="305"/>
      <c r="G333" s="205" t="str">
        <f t="shared" si="16"/>
        <v/>
      </c>
      <c r="H333" s="297" t="str">
        <f t="shared" si="17"/>
        <v/>
      </c>
      <c r="I333" s="298"/>
    </row>
    <row r="334" spans="1:9">
      <c r="A334" s="293">
        <v>332</v>
      </c>
      <c r="B334" s="294">
        <v>44223</v>
      </c>
      <c r="C334" s="295">
        <v>218.81512199999997</v>
      </c>
      <c r="D334" s="296">
        <v>198.64423500941257</v>
      </c>
      <c r="E334" s="295">
        <f t="shared" si="15"/>
        <v>198.64423500941257</v>
      </c>
      <c r="F334" s="305"/>
      <c r="G334" s="205" t="str">
        <f t="shared" si="16"/>
        <v/>
      </c>
      <c r="H334" s="297" t="str">
        <f t="shared" si="17"/>
        <v/>
      </c>
      <c r="I334" s="298"/>
    </row>
    <row r="335" spans="1:9">
      <c r="A335" s="293">
        <v>333</v>
      </c>
      <c r="B335" s="294">
        <v>44224</v>
      </c>
      <c r="C335" s="295">
        <v>230.79197399999998</v>
      </c>
      <c r="D335" s="296">
        <v>198.64423500941257</v>
      </c>
      <c r="E335" s="295">
        <f>IF(C335&gt;D335,D335,C335)</f>
        <v>198.64423500941257</v>
      </c>
      <c r="F335" s="305"/>
      <c r="G335" s="205" t="str">
        <f t="shared" si="16"/>
        <v/>
      </c>
      <c r="H335" s="297" t="str">
        <f t="shared" si="17"/>
        <v/>
      </c>
      <c r="I335" s="298"/>
    </row>
    <row r="336" spans="1:9">
      <c r="A336" s="293">
        <v>334</v>
      </c>
      <c r="B336" s="294">
        <v>44225</v>
      </c>
      <c r="C336" s="295">
        <v>256.11028299999998</v>
      </c>
      <c r="D336" s="296">
        <v>198.64423500941257</v>
      </c>
      <c r="E336" s="295">
        <f t="shared" si="15"/>
        <v>198.64423500941257</v>
      </c>
      <c r="F336" s="298"/>
      <c r="G336" s="205" t="str">
        <f t="shared" si="16"/>
        <v/>
      </c>
      <c r="H336" s="297" t="str">
        <f t="shared" si="17"/>
        <v/>
      </c>
      <c r="I336" s="298"/>
    </row>
    <row r="337" spans="1:9">
      <c r="A337" s="293">
        <v>335</v>
      </c>
      <c r="B337" s="294">
        <v>44226</v>
      </c>
      <c r="C337" s="295">
        <v>377.64320200000003</v>
      </c>
      <c r="D337" s="296">
        <v>198.64423500941257</v>
      </c>
      <c r="E337" s="295">
        <f t="shared" si="15"/>
        <v>198.64423500941257</v>
      </c>
      <c r="F337" s="298">
        <f>YEAR(B337)</f>
        <v>2021</v>
      </c>
      <c r="G337" s="205" t="str">
        <f t="shared" si="16"/>
        <v/>
      </c>
      <c r="H337" s="297" t="str">
        <f t="shared" si="17"/>
        <v/>
      </c>
      <c r="I337" s="298"/>
    </row>
    <row r="338" spans="1:9">
      <c r="A338" s="293">
        <v>336</v>
      </c>
      <c r="B338" s="294">
        <v>44227</v>
      </c>
      <c r="C338" s="295">
        <v>315.72721900000005</v>
      </c>
      <c r="D338" s="296">
        <v>198.64423500941257</v>
      </c>
      <c r="E338" s="295">
        <f t="shared" si="15"/>
        <v>198.64423500941257</v>
      </c>
      <c r="F338" s="305"/>
      <c r="G338" s="205" t="str">
        <f t="shared" si="16"/>
        <v/>
      </c>
      <c r="H338" s="297" t="str">
        <f t="shared" si="17"/>
        <v/>
      </c>
      <c r="I338" s="298"/>
    </row>
    <row r="339" spans="1:9">
      <c r="A339" s="293">
        <v>337</v>
      </c>
      <c r="B339" s="294">
        <v>44228</v>
      </c>
      <c r="C339" s="295">
        <v>354.57987899999995</v>
      </c>
      <c r="D339" s="296">
        <v>212.26500319025536</v>
      </c>
      <c r="E339" s="295">
        <f t="shared" si="15"/>
        <v>212.26500319025536</v>
      </c>
      <c r="F339" s="305"/>
      <c r="G339" s="205" t="str">
        <f t="shared" si="16"/>
        <v/>
      </c>
      <c r="H339" s="297" t="str">
        <f t="shared" si="17"/>
        <v/>
      </c>
      <c r="I339" s="298"/>
    </row>
    <row r="340" spans="1:9">
      <c r="A340" s="293">
        <v>338</v>
      </c>
      <c r="B340" s="294">
        <v>44229</v>
      </c>
      <c r="C340" s="295">
        <v>298.32039300000002</v>
      </c>
      <c r="D340" s="296">
        <v>212.26500319025536</v>
      </c>
      <c r="E340" s="295">
        <f t="shared" si="15"/>
        <v>212.26500319025536</v>
      </c>
      <c r="F340" s="305"/>
      <c r="G340" s="205" t="str">
        <f t="shared" si="16"/>
        <v/>
      </c>
      <c r="H340" s="297" t="str">
        <f t="shared" si="17"/>
        <v/>
      </c>
      <c r="I340" s="298"/>
    </row>
    <row r="341" spans="1:9">
      <c r="A341" s="293">
        <v>339</v>
      </c>
      <c r="B341" s="294">
        <v>44230</v>
      </c>
      <c r="C341" s="295">
        <v>248.36693299999999</v>
      </c>
      <c r="D341" s="296">
        <v>212.26500319025536</v>
      </c>
      <c r="E341" s="295">
        <f t="shared" si="15"/>
        <v>212.26500319025536</v>
      </c>
      <c r="F341" s="305"/>
      <c r="G341" s="205" t="str">
        <f t="shared" si="16"/>
        <v/>
      </c>
      <c r="H341" s="297" t="str">
        <f t="shared" si="17"/>
        <v/>
      </c>
      <c r="I341" s="298"/>
    </row>
    <row r="342" spans="1:9">
      <c r="A342" s="293">
        <v>340</v>
      </c>
      <c r="B342" s="294">
        <v>44231</v>
      </c>
      <c r="C342" s="295">
        <v>107.99668399999999</v>
      </c>
      <c r="D342" s="296">
        <v>212.26500319025536</v>
      </c>
      <c r="E342" s="295">
        <f t="shared" si="15"/>
        <v>107.99668399999999</v>
      </c>
      <c r="F342" s="305"/>
      <c r="G342" s="205" t="str">
        <f t="shared" si="16"/>
        <v/>
      </c>
      <c r="H342" s="297" t="str">
        <f t="shared" si="17"/>
        <v/>
      </c>
      <c r="I342" s="298"/>
    </row>
    <row r="343" spans="1:9">
      <c r="A343" s="293">
        <v>341</v>
      </c>
      <c r="B343" s="294">
        <v>44232</v>
      </c>
      <c r="C343" s="295">
        <v>168.33883900000001</v>
      </c>
      <c r="D343" s="296">
        <v>212.26500319025536</v>
      </c>
      <c r="E343" s="295">
        <f t="shared" si="15"/>
        <v>168.33883900000001</v>
      </c>
      <c r="F343" s="305"/>
      <c r="G343" s="205" t="str">
        <f t="shared" si="16"/>
        <v/>
      </c>
      <c r="H343" s="297" t="str">
        <f t="shared" si="17"/>
        <v/>
      </c>
      <c r="I343" s="298"/>
    </row>
    <row r="344" spans="1:9">
      <c r="A344" s="293">
        <v>342</v>
      </c>
      <c r="B344" s="294">
        <v>44233</v>
      </c>
      <c r="C344" s="295">
        <v>198.88794399999998</v>
      </c>
      <c r="D344" s="296">
        <v>212.26500319025536</v>
      </c>
      <c r="E344" s="295">
        <f t="shared" si="15"/>
        <v>198.88794399999998</v>
      </c>
      <c r="F344" s="305"/>
      <c r="G344" s="205" t="str">
        <f t="shared" si="16"/>
        <v/>
      </c>
      <c r="H344" s="297" t="str">
        <f t="shared" si="17"/>
        <v/>
      </c>
      <c r="I344" s="298"/>
    </row>
    <row r="345" spans="1:9">
      <c r="A345" s="293">
        <v>343</v>
      </c>
      <c r="B345" s="294">
        <v>44234</v>
      </c>
      <c r="C345" s="295">
        <v>260.88908499999997</v>
      </c>
      <c r="D345" s="296">
        <v>212.26500319025536</v>
      </c>
      <c r="E345" s="295">
        <f t="shared" si="15"/>
        <v>212.26500319025536</v>
      </c>
      <c r="F345" s="305"/>
      <c r="G345" s="205" t="str">
        <f t="shared" si="16"/>
        <v/>
      </c>
      <c r="H345" s="297" t="str">
        <f t="shared" si="17"/>
        <v/>
      </c>
      <c r="I345" s="298"/>
    </row>
    <row r="346" spans="1:9">
      <c r="A346" s="293">
        <v>344</v>
      </c>
      <c r="B346" s="294">
        <v>44235</v>
      </c>
      <c r="C346" s="295">
        <v>341.21637500000003</v>
      </c>
      <c r="D346" s="296">
        <v>212.26500319025536</v>
      </c>
      <c r="E346" s="295">
        <f t="shared" si="15"/>
        <v>212.26500319025536</v>
      </c>
      <c r="F346" s="305"/>
      <c r="G346" s="205" t="str">
        <f t="shared" si="16"/>
        <v/>
      </c>
      <c r="H346" s="297" t="str">
        <f t="shared" si="17"/>
        <v/>
      </c>
      <c r="I346" s="298"/>
    </row>
    <row r="347" spans="1:9">
      <c r="A347" s="293">
        <v>345</v>
      </c>
      <c r="B347" s="294">
        <v>44236</v>
      </c>
      <c r="C347" s="295">
        <v>335.90749200000005</v>
      </c>
      <c r="D347" s="296">
        <v>212.26500319025536</v>
      </c>
      <c r="E347" s="295">
        <f t="shared" si="15"/>
        <v>212.26500319025536</v>
      </c>
      <c r="F347" s="305"/>
      <c r="G347" s="205" t="str">
        <f t="shared" si="16"/>
        <v/>
      </c>
      <c r="H347" s="297" t="str">
        <f t="shared" si="17"/>
        <v/>
      </c>
      <c r="I347" s="298"/>
    </row>
    <row r="348" spans="1:9">
      <c r="A348" s="293">
        <v>346</v>
      </c>
      <c r="B348" s="294">
        <v>44237</v>
      </c>
      <c r="C348" s="295">
        <v>286.02341799999999</v>
      </c>
      <c r="D348" s="296">
        <v>212.26500319025536</v>
      </c>
      <c r="E348" s="295">
        <f t="shared" si="15"/>
        <v>212.26500319025536</v>
      </c>
      <c r="F348" s="305"/>
      <c r="G348" s="205" t="str">
        <f t="shared" si="16"/>
        <v/>
      </c>
      <c r="H348" s="297" t="str">
        <f t="shared" si="17"/>
        <v/>
      </c>
      <c r="I348" s="298"/>
    </row>
    <row r="349" spans="1:9">
      <c r="A349" s="293">
        <v>347</v>
      </c>
      <c r="B349" s="294">
        <v>44238</v>
      </c>
      <c r="C349" s="295">
        <v>194.18132800000001</v>
      </c>
      <c r="D349" s="296">
        <v>212.26500319025536</v>
      </c>
      <c r="E349" s="295">
        <f t="shared" si="15"/>
        <v>194.18132800000001</v>
      </c>
      <c r="F349" s="305"/>
      <c r="G349" s="205" t="str">
        <f t="shared" si="16"/>
        <v/>
      </c>
      <c r="H349" s="297" t="str">
        <f t="shared" si="17"/>
        <v/>
      </c>
      <c r="I349" s="298"/>
    </row>
    <row r="350" spans="1:9">
      <c r="A350" s="293">
        <v>348</v>
      </c>
      <c r="B350" s="294">
        <v>44239</v>
      </c>
      <c r="C350" s="295">
        <v>270.02162499999997</v>
      </c>
      <c r="D350" s="296">
        <v>212.26500319025536</v>
      </c>
      <c r="E350" s="295">
        <f t="shared" si="15"/>
        <v>212.26500319025536</v>
      </c>
      <c r="F350" s="305"/>
      <c r="G350" s="205" t="str">
        <f t="shared" si="16"/>
        <v/>
      </c>
      <c r="H350" s="297" t="str">
        <f t="shared" si="17"/>
        <v/>
      </c>
      <c r="I350" s="298"/>
    </row>
    <row r="351" spans="1:9">
      <c r="A351" s="293">
        <v>349</v>
      </c>
      <c r="B351" s="294">
        <v>44240</v>
      </c>
      <c r="C351" s="295">
        <v>188.16261700000001</v>
      </c>
      <c r="D351" s="296">
        <v>212.26500319025536</v>
      </c>
      <c r="E351" s="295">
        <f t="shared" si="15"/>
        <v>188.16261700000001</v>
      </c>
      <c r="F351" s="298"/>
      <c r="G351" s="205" t="str">
        <f t="shared" si="16"/>
        <v/>
      </c>
      <c r="H351" s="297" t="str">
        <f t="shared" si="17"/>
        <v/>
      </c>
      <c r="I351" s="298"/>
    </row>
    <row r="352" spans="1:9">
      <c r="A352" s="293">
        <v>350</v>
      </c>
      <c r="B352" s="294">
        <v>44241</v>
      </c>
      <c r="C352" s="295">
        <v>166.06836999999999</v>
      </c>
      <c r="D352" s="296">
        <v>212.26500319025536</v>
      </c>
      <c r="E352" s="295">
        <f t="shared" si="15"/>
        <v>166.06836999999999</v>
      </c>
      <c r="F352" s="305"/>
      <c r="G352" s="205" t="str">
        <f t="shared" si="16"/>
        <v/>
      </c>
      <c r="H352" s="297" t="str">
        <f t="shared" si="17"/>
        <v/>
      </c>
      <c r="I352" s="298"/>
    </row>
    <row r="353" spans="1:9">
      <c r="A353" s="293">
        <v>351</v>
      </c>
      <c r="B353" s="294">
        <v>44242</v>
      </c>
      <c r="C353" s="295">
        <v>212.832078</v>
      </c>
      <c r="D353" s="296">
        <v>212.26500319025536</v>
      </c>
      <c r="E353" s="295">
        <f t="shared" si="15"/>
        <v>212.26500319025536</v>
      </c>
      <c r="F353" s="305"/>
      <c r="G353" s="205" t="str">
        <f t="shared" si="16"/>
        <v>F</v>
      </c>
      <c r="H353" s="297" t="str">
        <f t="shared" si="17"/>
        <v>212,3</v>
      </c>
      <c r="I353" s="298"/>
    </row>
    <row r="354" spans="1:9">
      <c r="A354" s="293">
        <v>352</v>
      </c>
      <c r="B354" s="294">
        <v>44243</v>
      </c>
      <c r="C354" s="295">
        <v>193.83933199999998</v>
      </c>
      <c r="D354" s="296">
        <v>212.26500319025536</v>
      </c>
      <c r="E354" s="295">
        <f t="shared" si="15"/>
        <v>193.83933199999998</v>
      </c>
      <c r="F354" s="305"/>
      <c r="G354" s="205" t="str">
        <f t="shared" si="16"/>
        <v/>
      </c>
      <c r="H354" s="297" t="str">
        <f t="shared" si="17"/>
        <v/>
      </c>
      <c r="I354" s="298"/>
    </row>
    <row r="355" spans="1:9">
      <c r="A355" s="293">
        <v>353</v>
      </c>
      <c r="B355" s="294">
        <v>44244</v>
      </c>
      <c r="C355" s="295">
        <v>150.37410999999997</v>
      </c>
      <c r="D355" s="296">
        <v>212.26500319025536</v>
      </c>
      <c r="E355" s="295">
        <f t="shared" si="15"/>
        <v>150.37410999999997</v>
      </c>
      <c r="F355" s="305"/>
      <c r="G355" s="205" t="str">
        <f t="shared" si="16"/>
        <v/>
      </c>
      <c r="H355" s="297" t="str">
        <f t="shared" si="17"/>
        <v/>
      </c>
      <c r="I355" s="298"/>
    </row>
    <row r="356" spans="1:9">
      <c r="A356" s="293">
        <v>354</v>
      </c>
      <c r="B356" s="294">
        <v>44245</v>
      </c>
      <c r="C356" s="295">
        <v>206.47162599999999</v>
      </c>
      <c r="D356" s="296">
        <v>212.26500319025536</v>
      </c>
      <c r="E356" s="295">
        <f t="shared" si="15"/>
        <v>206.47162599999999</v>
      </c>
      <c r="F356" s="305"/>
      <c r="G356" s="205" t="str">
        <f t="shared" si="16"/>
        <v/>
      </c>
      <c r="H356" s="297" t="str">
        <f t="shared" si="17"/>
        <v/>
      </c>
      <c r="I356" s="298"/>
    </row>
    <row r="357" spans="1:9">
      <c r="A357" s="293">
        <v>355</v>
      </c>
      <c r="B357" s="294">
        <v>44246</v>
      </c>
      <c r="C357" s="295">
        <v>231.84944100000001</v>
      </c>
      <c r="D357" s="296">
        <v>212.26500319025536</v>
      </c>
      <c r="E357" s="295">
        <f t="shared" si="15"/>
        <v>212.26500319025536</v>
      </c>
      <c r="F357" s="305"/>
      <c r="G357" s="205" t="str">
        <f t="shared" si="16"/>
        <v/>
      </c>
      <c r="H357" s="297" t="str">
        <f t="shared" si="17"/>
        <v/>
      </c>
      <c r="I357" s="298"/>
    </row>
    <row r="358" spans="1:9">
      <c r="A358" s="293">
        <v>356</v>
      </c>
      <c r="B358" s="294">
        <v>44247</v>
      </c>
      <c r="C358" s="295">
        <v>278.95470200000005</v>
      </c>
      <c r="D358" s="296">
        <v>212.26500319025536</v>
      </c>
      <c r="E358" s="295">
        <f t="shared" si="15"/>
        <v>212.26500319025536</v>
      </c>
      <c r="F358" s="305"/>
      <c r="G358" s="205" t="str">
        <f t="shared" si="16"/>
        <v/>
      </c>
      <c r="H358" s="297" t="str">
        <f t="shared" si="17"/>
        <v/>
      </c>
      <c r="I358" s="298"/>
    </row>
    <row r="359" spans="1:9">
      <c r="A359" s="293">
        <v>357</v>
      </c>
      <c r="B359" s="294">
        <v>44248</v>
      </c>
      <c r="C359" s="295">
        <v>240.66665</v>
      </c>
      <c r="D359" s="296">
        <v>212.26500319025536</v>
      </c>
      <c r="E359" s="295">
        <f t="shared" si="15"/>
        <v>212.26500319025536</v>
      </c>
      <c r="F359" s="305"/>
      <c r="G359" s="205" t="str">
        <f t="shared" si="16"/>
        <v/>
      </c>
      <c r="H359" s="297" t="str">
        <f t="shared" si="17"/>
        <v/>
      </c>
      <c r="I359" s="298"/>
    </row>
    <row r="360" spans="1:9">
      <c r="A360" s="293">
        <v>358</v>
      </c>
      <c r="B360" s="294">
        <v>44249</v>
      </c>
      <c r="C360" s="295">
        <v>175.39511199999998</v>
      </c>
      <c r="D360" s="296">
        <v>212.26500319025536</v>
      </c>
      <c r="E360" s="295">
        <f t="shared" si="15"/>
        <v>175.39511199999998</v>
      </c>
      <c r="F360" s="305"/>
      <c r="G360" s="205" t="str">
        <f t="shared" si="16"/>
        <v/>
      </c>
      <c r="H360" s="297" t="str">
        <f t="shared" si="17"/>
        <v/>
      </c>
      <c r="I360" s="298"/>
    </row>
    <row r="361" spans="1:9">
      <c r="A361" s="293">
        <v>359</v>
      </c>
      <c r="B361" s="294">
        <v>44250</v>
      </c>
      <c r="C361" s="295">
        <v>163.80344099999999</v>
      </c>
      <c r="D361" s="296">
        <v>212.26500319025536</v>
      </c>
      <c r="E361" s="295">
        <f t="shared" si="15"/>
        <v>163.80344099999999</v>
      </c>
      <c r="F361" s="305"/>
      <c r="G361" s="205" t="str">
        <f t="shared" si="16"/>
        <v/>
      </c>
      <c r="H361" s="297" t="str">
        <f t="shared" si="17"/>
        <v/>
      </c>
      <c r="I361" s="298"/>
    </row>
    <row r="362" spans="1:9">
      <c r="A362" s="293">
        <v>360</v>
      </c>
      <c r="B362" s="294">
        <v>44251</v>
      </c>
      <c r="C362" s="295">
        <v>258.91078699999997</v>
      </c>
      <c r="D362" s="296">
        <v>212.26500319025536</v>
      </c>
      <c r="E362" s="295">
        <f t="shared" si="15"/>
        <v>212.26500319025536</v>
      </c>
      <c r="F362" s="305"/>
      <c r="G362" s="205" t="str">
        <f t="shared" si="16"/>
        <v/>
      </c>
      <c r="H362" s="297" t="str">
        <f t="shared" si="17"/>
        <v/>
      </c>
      <c r="I362" s="298"/>
    </row>
    <row r="363" spans="1:9">
      <c r="A363" s="293">
        <v>361</v>
      </c>
      <c r="B363" s="294">
        <v>44252</v>
      </c>
      <c r="C363" s="295">
        <v>138.172752</v>
      </c>
      <c r="D363" s="296">
        <v>212.26500319025536</v>
      </c>
      <c r="E363" s="295">
        <f t="shared" si="15"/>
        <v>138.172752</v>
      </c>
      <c r="F363" s="305"/>
      <c r="G363" s="205" t="str">
        <f t="shared" si="16"/>
        <v/>
      </c>
      <c r="H363" s="297" t="str">
        <f t="shared" si="17"/>
        <v/>
      </c>
      <c r="I363" s="298"/>
    </row>
    <row r="364" spans="1:9">
      <c r="A364" s="293">
        <v>362</v>
      </c>
      <c r="B364" s="294">
        <v>44253</v>
      </c>
      <c r="C364" s="295">
        <v>142.19862899999998</v>
      </c>
      <c r="D364" s="296">
        <v>212.26500319025536</v>
      </c>
      <c r="E364" s="295">
        <f t="shared" si="15"/>
        <v>142.19862899999998</v>
      </c>
      <c r="F364" s="305"/>
      <c r="G364" s="205" t="str">
        <f t="shared" si="16"/>
        <v/>
      </c>
      <c r="H364" s="297" t="str">
        <f t="shared" si="17"/>
        <v/>
      </c>
      <c r="I364" s="298"/>
    </row>
    <row r="365" spans="1:9">
      <c r="A365" s="293">
        <v>363</v>
      </c>
      <c r="B365" s="294">
        <v>44254</v>
      </c>
      <c r="C365" s="295">
        <v>208.036799</v>
      </c>
      <c r="D365" s="296">
        <v>212.26500319025536</v>
      </c>
      <c r="E365" s="295">
        <f t="shared" si="15"/>
        <v>208.036799</v>
      </c>
      <c r="F365" s="305"/>
      <c r="G365" s="205" t="str">
        <f t="shared" si="16"/>
        <v/>
      </c>
      <c r="H365" s="297" t="str">
        <f t="shared" si="17"/>
        <v/>
      </c>
      <c r="I365" s="298"/>
    </row>
    <row r="366" spans="1:9">
      <c r="A366" s="293">
        <v>364</v>
      </c>
      <c r="B366" s="294">
        <v>44255</v>
      </c>
      <c r="C366" s="295">
        <v>219.54652400000001</v>
      </c>
      <c r="D366" s="296">
        <v>212.26500319025536</v>
      </c>
      <c r="E366" s="295">
        <f t="shared" si="15"/>
        <v>212.26500319025536</v>
      </c>
      <c r="F366" s="305"/>
      <c r="G366" s="205" t="str">
        <f t="shared" si="16"/>
        <v/>
      </c>
      <c r="H366" s="297" t="str">
        <f t="shared" si="17"/>
        <v/>
      </c>
      <c r="I366" s="298"/>
    </row>
    <row r="367" spans="1:9">
      <c r="A367" s="293">
        <v>365</v>
      </c>
      <c r="B367" s="294">
        <v>44256</v>
      </c>
      <c r="C367" s="295">
        <v>217.036867</v>
      </c>
      <c r="D367" s="296">
        <v>201.77920729073509</v>
      </c>
      <c r="E367" s="295">
        <f t="shared" si="15"/>
        <v>201.77920729073509</v>
      </c>
      <c r="F367" s="305"/>
      <c r="G367" s="205" t="str">
        <f t="shared" si="16"/>
        <v/>
      </c>
      <c r="H367" s="297" t="str">
        <f t="shared" si="17"/>
        <v/>
      </c>
      <c r="I367" s="298"/>
    </row>
    <row r="368" spans="1:9">
      <c r="A368" s="293">
        <v>366</v>
      </c>
      <c r="B368" s="294">
        <v>44257</v>
      </c>
      <c r="C368" s="295">
        <v>116.65385400000001</v>
      </c>
      <c r="D368" s="296">
        <v>201.77920729073509</v>
      </c>
      <c r="E368" s="295">
        <f t="shared" si="15"/>
        <v>116.65385400000001</v>
      </c>
      <c r="F368" s="298"/>
      <c r="G368" s="205" t="str">
        <f t="shared" si="16"/>
        <v/>
      </c>
      <c r="H368" s="297" t="str">
        <f t="shared" si="17"/>
        <v/>
      </c>
      <c r="I368" s="298"/>
    </row>
    <row r="369" spans="1:9">
      <c r="A369" s="293">
        <v>367</v>
      </c>
      <c r="B369" s="294">
        <v>44258</v>
      </c>
      <c r="C369" s="295">
        <v>59.232270999999997</v>
      </c>
      <c r="D369" s="296">
        <v>201.77920729073509</v>
      </c>
      <c r="E369" s="295">
        <f t="shared" si="15"/>
        <v>59.232270999999997</v>
      </c>
      <c r="F369" s="305"/>
      <c r="G369" s="205" t="str">
        <f t="shared" si="16"/>
        <v/>
      </c>
      <c r="H369" s="297" t="str">
        <f t="shared" si="17"/>
        <v/>
      </c>
      <c r="I369" s="298"/>
    </row>
    <row r="370" spans="1:9">
      <c r="A370" s="293">
        <v>368</v>
      </c>
      <c r="B370" s="294">
        <v>44259</v>
      </c>
      <c r="C370" s="295">
        <v>85.570308000000011</v>
      </c>
      <c r="D370" s="296">
        <v>201.77920729073509</v>
      </c>
      <c r="E370" s="295">
        <f t="shared" si="15"/>
        <v>85.570308000000011</v>
      </c>
      <c r="F370" s="305"/>
      <c r="G370" s="205" t="str">
        <f t="shared" si="16"/>
        <v/>
      </c>
      <c r="H370" s="297" t="str">
        <f t="shared" si="17"/>
        <v/>
      </c>
      <c r="I370" s="298"/>
    </row>
    <row r="371" spans="1:9">
      <c r="A371" s="293">
        <v>369</v>
      </c>
      <c r="B371" s="294">
        <v>44260</v>
      </c>
      <c r="C371" s="295">
        <v>146.75372700000003</v>
      </c>
      <c r="D371" s="296">
        <v>201.77920729073509</v>
      </c>
      <c r="E371" s="295">
        <f t="shared" si="15"/>
        <v>146.75372700000003</v>
      </c>
      <c r="F371" s="305"/>
      <c r="G371" s="205" t="str">
        <f t="shared" si="16"/>
        <v/>
      </c>
      <c r="H371" s="297" t="str">
        <f t="shared" si="17"/>
        <v/>
      </c>
      <c r="I371" s="298"/>
    </row>
    <row r="372" spans="1:9">
      <c r="A372" s="293">
        <v>370</v>
      </c>
      <c r="B372" s="294">
        <v>44261</v>
      </c>
      <c r="C372" s="295">
        <v>136.78007300000002</v>
      </c>
      <c r="D372" s="296">
        <v>201.77920729073509</v>
      </c>
      <c r="E372" s="295">
        <f t="shared" si="15"/>
        <v>136.78007300000002</v>
      </c>
      <c r="F372" s="305"/>
      <c r="G372" s="205" t="str">
        <f t="shared" si="16"/>
        <v/>
      </c>
      <c r="H372" s="297" t="str">
        <f t="shared" si="17"/>
        <v/>
      </c>
      <c r="I372" s="298"/>
    </row>
    <row r="373" spans="1:9">
      <c r="A373" s="293">
        <v>371</v>
      </c>
      <c r="B373" s="294">
        <v>44262</v>
      </c>
      <c r="C373" s="295">
        <v>69.515366999999998</v>
      </c>
      <c r="D373" s="296">
        <v>201.77920729073509</v>
      </c>
      <c r="E373" s="295">
        <f t="shared" si="15"/>
        <v>69.515366999999998</v>
      </c>
      <c r="F373" s="305"/>
      <c r="G373" s="205" t="str">
        <f t="shared" si="16"/>
        <v/>
      </c>
      <c r="H373" s="297" t="str">
        <f t="shared" si="17"/>
        <v/>
      </c>
      <c r="I373" s="298"/>
    </row>
    <row r="374" spans="1:9">
      <c r="A374" s="293">
        <v>372</v>
      </c>
      <c r="B374" s="294">
        <v>44263</v>
      </c>
      <c r="C374" s="295">
        <v>162.12093000000002</v>
      </c>
      <c r="D374" s="296">
        <v>201.77920729073509</v>
      </c>
      <c r="E374" s="295">
        <f t="shared" si="15"/>
        <v>162.12093000000002</v>
      </c>
      <c r="F374" s="305"/>
      <c r="G374" s="205" t="str">
        <f t="shared" si="16"/>
        <v/>
      </c>
      <c r="H374" s="297" t="str">
        <f t="shared" si="17"/>
        <v/>
      </c>
      <c r="I374" s="298"/>
    </row>
    <row r="375" spans="1:9">
      <c r="A375" s="293">
        <v>373</v>
      </c>
      <c r="B375" s="294">
        <v>44264</v>
      </c>
      <c r="C375" s="295">
        <v>139.326222</v>
      </c>
      <c r="D375" s="296">
        <v>201.77920729073509</v>
      </c>
      <c r="E375" s="295">
        <f t="shared" si="15"/>
        <v>139.326222</v>
      </c>
      <c r="F375" s="305"/>
      <c r="G375" s="205" t="str">
        <f t="shared" si="16"/>
        <v/>
      </c>
      <c r="H375" s="297" t="str">
        <f t="shared" si="17"/>
        <v/>
      </c>
      <c r="I375" s="298"/>
    </row>
    <row r="376" spans="1:9">
      <c r="A376" s="293">
        <v>374</v>
      </c>
      <c r="B376" s="294">
        <v>44265</v>
      </c>
      <c r="C376" s="295">
        <v>117.513074</v>
      </c>
      <c r="D376" s="296">
        <v>201.77920729073509</v>
      </c>
      <c r="E376" s="295">
        <f t="shared" si="15"/>
        <v>117.513074</v>
      </c>
      <c r="F376" s="305"/>
      <c r="G376" s="205" t="str">
        <f t="shared" si="16"/>
        <v/>
      </c>
      <c r="H376" s="297" t="str">
        <f t="shared" si="17"/>
        <v/>
      </c>
      <c r="I376" s="298"/>
    </row>
    <row r="377" spans="1:9">
      <c r="A377" s="293">
        <v>375</v>
      </c>
      <c r="B377" s="294">
        <v>44266</v>
      </c>
      <c r="C377" s="295">
        <v>214.55734000000001</v>
      </c>
      <c r="D377" s="296">
        <v>201.77920729073509</v>
      </c>
      <c r="E377" s="295">
        <f t="shared" si="15"/>
        <v>201.77920729073509</v>
      </c>
      <c r="F377" s="305"/>
      <c r="G377" s="205" t="str">
        <f t="shared" si="16"/>
        <v/>
      </c>
      <c r="H377" s="297" t="str">
        <f t="shared" si="17"/>
        <v/>
      </c>
      <c r="I377" s="298"/>
    </row>
    <row r="378" spans="1:9">
      <c r="A378" s="293">
        <v>376</v>
      </c>
      <c r="B378" s="294">
        <v>44267</v>
      </c>
      <c r="C378" s="295">
        <v>177.231179</v>
      </c>
      <c r="D378" s="296">
        <v>201.77920729073509</v>
      </c>
      <c r="E378" s="295">
        <f t="shared" si="15"/>
        <v>177.231179</v>
      </c>
      <c r="F378" s="305"/>
      <c r="G378" s="205" t="str">
        <f t="shared" si="16"/>
        <v/>
      </c>
      <c r="H378" s="297" t="str">
        <f t="shared" si="17"/>
        <v/>
      </c>
      <c r="I378" s="298"/>
    </row>
    <row r="379" spans="1:9">
      <c r="A379" s="293">
        <v>377</v>
      </c>
      <c r="B379" s="294">
        <v>44268</v>
      </c>
      <c r="C379" s="295">
        <v>142.90757399999998</v>
      </c>
      <c r="D379" s="296">
        <v>201.77920729073509</v>
      </c>
      <c r="E379" s="295">
        <f t="shared" si="15"/>
        <v>142.90757399999998</v>
      </c>
      <c r="F379" s="305"/>
      <c r="G379" s="205" t="str">
        <f t="shared" si="16"/>
        <v/>
      </c>
      <c r="H379" s="297" t="str">
        <f t="shared" si="17"/>
        <v/>
      </c>
      <c r="I379" s="298"/>
    </row>
    <row r="380" spans="1:9">
      <c r="A380" s="293">
        <v>378</v>
      </c>
      <c r="B380" s="294">
        <v>44269</v>
      </c>
      <c r="C380" s="295">
        <v>198.943704</v>
      </c>
      <c r="D380" s="296">
        <v>201.77920729073509</v>
      </c>
      <c r="E380" s="295">
        <f t="shared" si="15"/>
        <v>198.943704</v>
      </c>
      <c r="F380" s="305"/>
      <c r="G380" s="205" t="str">
        <f t="shared" si="16"/>
        <v/>
      </c>
      <c r="H380" s="297" t="str">
        <f t="shared" si="17"/>
        <v/>
      </c>
      <c r="I380" s="298"/>
    </row>
    <row r="381" spans="1:9">
      <c r="A381" s="293">
        <v>379</v>
      </c>
      <c r="B381" s="294">
        <v>44270</v>
      </c>
      <c r="C381" s="295">
        <v>229.69536500000001</v>
      </c>
      <c r="D381" s="296">
        <v>201.77920729073509</v>
      </c>
      <c r="E381" s="295">
        <f t="shared" si="15"/>
        <v>201.77920729073509</v>
      </c>
      <c r="F381" s="305"/>
      <c r="G381" s="205" t="str">
        <f t="shared" si="16"/>
        <v>M</v>
      </c>
      <c r="H381" s="297" t="str">
        <f t="shared" si="17"/>
        <v>201,8</v>
      </c>
      <c r="I381" s="298"/>
    </row>
    <row r="382" spans="1:9">
      <c r="A382" s="293">
        <v>380</v>
      </c>
      <c r="B382" s="294">
        <v>44271</v>
      </c>
      <c r="C382" s="295">
        <v>317.67388800000003</v>
      </c>
      <c r="D382" s="296">
        <v>201.77920729073509</v>
      </c>
      <c r="E382" s="295">
        <f t="shared" si="15"/>
        <v>201.77920729073509</v>
      </c>
      <c r="F382" s="305"/>
      <c r="G382" s="205" t="str">
        <f t="shared" si="16"/>
        <v/>
      </c>
      <c r="H382" s="297" t="str">
        <f t="shared" si="17"/>
        <v/>
      </c>
      <c r="I382" s="298"/>
    </row>
    <row r="383" spans="1:9">
      <c r="A383" s="293">
        <v>381</v>
      </c>
      <c r="B383" s="294">
        <v>44272</v>
      </c>
      <c r="C383" s="295">
        <v>352.50653499999999</v>
      </c>
      <c r="D383" s="296">
        <v>201.77920729073509</v>
      </c>
      <c r="E383" s="295">
        <f t="shared" si="15"/>
        <v>201.77920729073509</v>
      </c>
      <c r="F383" s="305"/>
      <c r="G383" s="205" t="str">
        <f t="shared" si="16"/>
        <v/>
      </c>
      <c r="H383" s="297" t="str">
        <f t="shared" si="17"/>
        <v/>
      </c>
      <c r="I383" s="298"/>
    </row>
    <row r="384" spans="1:9">
      <c r="A384" s="293">
        <v>382</v>
      </c>
      <c r="B384" s="294">
        <v>44273</v>
      </c>
      <c r="C384" s="295">
        <v>308.60338200000001</v>
      </c>
      <c r="D384" s="296">
        <v>201.77920729073509</v>
      </c>
      <c r="E384" s="295">
        <f t="shared" si="15"/>
        <v>201.77920729073509</v>
      </c>
      <c r="F384" s="305"/>
      <c r="G384" s="205" t="str">
        <f t="shared" si="16"/>
        <v/>
      </c>
      <c r="H384" s="297" t="str">
        <f t="shared" si="17"/>
        <v/>
      </c>
      <c r="I384" s="298"/>
    </row>
    <row r="385" spans="1:9">
      <c r="A385" s="293">
        <v>383</v>
      </c>
      <c r="B385" s="294">
        <v>44274</v>
      </c>
      <c r="C385" s="295">
        <v>306.93286899999998</v>
      </c>
      <c r="D385" s="296">
        <v>201.77920729073509</v>
      </c>
      <c r="E385" s="295">
        <f t="shared" si="15"/>
        <v>201.77920729073509</v>
      </c>
      <c r="F385" s="305"/>
      <c r="G385" s="205" t="str">
        <f t="shared" si="16"/>
        <v/>
      </c>
      <c r="H385" s="297" t="str">
        <f t="shared" si="17"/>
        <v/>
      </c>
      <c r="I385" s="298"/>
    </row>
    <row r="386" spans="1:9">
      <c r="A386" s="293">
        <v>384</v>
      </c>
      <c r="B386" s="294">
        <v>44275</v>
      </c>
      <c r="C386" s="295">
        <v>356.71420000000001</v>
      </c>
      <c r="D386" s="296">
        <v>201.77920729073509</v>
      </c>
      <c r="E386" s="295">
        <f t="shared" si="15"/>
        <v>201.77920729073509</v>
      </c>
      <c r="F386" s="305"/>
      <c r="G386" s="205" t="str">
        <f t="shared" si="16"/>
        <v/>
      </c>
      <c r="H386" s="297" t="str">
        <f t="shared" si="17"/>
        <v/>
      </c>
      <c r="I386" s="298"/>
    </row>
    <row r="387" spans="1:9">
      <c r="A387" s="293">
        <v>385</v>
      </c>
      <c r="B387" s="294">
        <v>44276</v>
      </c>
      <c r="C387" s="295">
        <v>299.778344</v>
      </c>
      <c r="D387" s="296">
        <v>201.77920729073509</v>
      </c>
      <c r="E387" s="295">
        <f t="shared" ref="E387:E395" si="18">IF(C387&gt;D387,D387,C387)</f>
        <v>201.77920729073509</v>
      </c>
      <c r="F387" s="305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7" t="str">
        <f t="shared" ref="H387:H395" si="20">IF(DAY($B387)=15,TEXT(D387,"#,0"),"")</f>
        <v/>
      </c>
      <c r="I387" s="298"/>
    </row>
    <row r="388" spans="1:9">
      <c r="A388" s="293">
        <v>386</v>
      </c>
      <c r="B388" s="294">
        <v>44277</v>
      </c>
      <c r="C388" s="295">
        <v>240.36388799999997</v>
      </c>
      <c r="D388" s="296">
        <v>201.77920729073509</v>
      </c>
      <c r="E388" s="295">
        <f t="shared" si="18"/>
        <v>201.77920729073509</v>
      </c>
      <c r="F388" s="305"/>
      <c r="G388" s="205" t="str">
        <f t="shared" si="19"/>
        <v/>
      </c>
      <c r="H388" s="297" t="str">
        <f t="shared" si="20"/>
        <v/>
      </c>
      <c r="I388" s="298"/>
    </row>
    <row r="389" spans="1:9">
      <c r="A389" s="293">
        <v>387</v>
      </c>
      <c r="B389" s="294">
        <v>44278</v>
      </c>
      <c r="C389" s="295">
        <v>68.060378999999998</v>
      </c>
      <c r="D389" s="296">
        <v>201.77920729073509</v>
      </c>
      <c r="E389" s="295">
        <f t="shared" si="18"/>
        <v>68.060378999999998</v>
      </c>
      <c r="F389" s="305"/>
      <c r="G389" s="205" t="str">
        <f t="shared" si="19"/>
        <v/>
      </c>
      <c r="H389" s="297" t="str">
        <f t="shared" si="20"/>
        <v/>
      </c>
      <c r="I389" s="298"/>
    </row>
    <row r="390" spans="1:9">
      <c r="A390" s="293">
        <v>388</v>
      </c>
      <c r="B390" s="294">
        <v>44279</v>
      </c>
      <c r="C390" s="295">
        <v>23.369278999999999</v>
      </c>
      <c r="D390" s="296">
        <v>201.77920729073509</v>
      </c>
      <c r="E390" s="295">
        <f t="shared" si="18"/>
        <v>23.369278999999999</v>
      </c>
      <c r="F390" s="305"/>
      <c r="G390" s="205" t="str">
        <f t="shared" si="19"/>
        <v/>
      </c>
      <c r="H390" s="297" t="str">
        <f t="shared" si="20"/>
        <v/>
      </c>
      <c r="I390" s="298"/>
    </row>
    <row r="391" spans="1:9">
      <c r="A391" s="293">
        <v>389</v>
      </c>
      <c r="B391" s="294">
        <v>44280</v>
      </c>
      <c r="C391" s="295">
        <v>46.384968999999998</v>
      </c>
      <c r="D391" s="296">
        <v>201.77920729073509</v>
      </c>
      <c r="E391" s="295">
        <f t="shared" si="18"/>
        <v>46.384968999999998</v>
      </c>
      <c r="F391" s="305"/>
      <c r="G391" s="205" t="str">
        <f t="shared" si="19"/>
        <v/>
      </c>
      <c r="H391" s="297" t="str">
        <f t="shared" si="20"/>
        <v/>
      </c>
      <c r="I391" s="298"/>
    </row>
    <row r="392" spans="1:9">
      <c r="A392" s="293">
        <v>390</v>
      </c>
      <c r="B392" s="294">
        <v>44281</v>
      </c>
      <c r="C392" s="295">
        <v>101.291679</v>
      </c>
      <c r="D392" s="296">
        <v>201.77920729073509</v>
      </c>
      <c r="E392" s="295">
        <f t="shared" si="18"/>
        <v>101.291679</v>
      </c>
      <c r="F392" s="305"/>
      <c r="G392" s="205" t="str">
        <f t="shared" si="19"/>
        <v/>
      </c>
      <c r="H392" s="297" t="str">
        <f t="shared" si="20"/>
        <v/>
      </c>
      <c r="I392" s="298"/>
    </row>
    <row r="393" spans="1:9">
      <c r="A393" s="293">
        <v>391</v>
      </c>
      <c r="B393" s="294">
        <v>44282</v>
      </c>
      <c r="C393" s="295">
        <v>138.583291</v>
      </c>
      <c r="D393" s="296">
        <v>201.77920729073509</v>
      </c>
      <c r="E393" s="295">
        <f t="shared" si="18"/>
        <v>138.583291</v>
      </c>
      <c r="F393" s="305"/>
      <c r="G393" s="205" t="str">
        <f t="shared" si="19"/>
        <v/>
      </c>
      <c r="H393" s="297" t="str">
        <f t="shared" si="20"/>
        <v/>
      </c>
      <c r="I393" s="298"/>
    </row>
    <row r="394" spans="1:9">
      <c r="A394" s="293">
        <v>392</v>
      </c>
      <c r="B394" s="294">
        <v>44283</v>
      </c>
      <c r="C394" s="295">
        <v>125.497924</v>
      </c>
      <c r="D394" s="296">
        <v>201.77920729073509</v>
      </c>
      <c r="E394" s="295">
        <f t="shared" si="18"/>
        <v>125.497924</v>
      </c>
      <c r="F394" s="305"/>
      <c r="G394" s="205" t="str">
        <f t="shared" si="19"/>
        <v/>
      </c>
      <c r="H394" s="297" t="str">
        <f t="shared" si="20"/>
        <v/>
      </c>
      <c r="I394" s="298"/>
    </row>
    <row r="395" spans="1:9">
      <c r="A395" s="293">
        <v>393</v>
      </c>
      <c r="B395" s="294">
        <v>44284</v>
      </c>
      <c r="C395" s="295">
        <v>224.58237299999999</v>
      </c>
      <c r="D395" s="296">
        <v>201.77920729073509</v>
      </c>
      <c r="E395" s="295">
        <f t="shared" si="18"/>
        <v>201.77920729073509</v>
      </c>
      <c r="F395" s="305"/>
      <c r="G395" s="205" t="str">
        <f t="shared" si="19"/>
        <v/>
      </c>
      <c r="H395" s="297" t="str">
        <f t="shared" si="20"/>
        <v/>
      </c>
      <c r="I395" s="298"/>
    </row>
    <row r="396" spans="1:9">
      <c r="B396" s="294"/>
      <c r="C396" s="295"/>
      <c r="D396" s="296"/>
      <c r="E396" s="295"/>
      <c r="F396" s="305"/>
      <c r="G396" s="205"/>
      <c r="H396" s="297"/>
      <c r="I396" s="298"/>
    </row>
    <row r="397" spans="1:9">
      <c r="B397" s="294"/>
      <c r="C397" s="295"/>
      <c r="D397" s="296"/>
      <c r="E397" s="295"/>
      <c r="F397" s="305"/>
      <c r="G397" s="205"/>
      <c r="H397" s="297"/>
      <c r="I397" s="298"/>
    </row>
    <row r="398" spans="1:9">
      <c r="B398" s="294"/>
      <c r="C398" s="295"/>
      <c r="D398" s="296"/>
      <c r="E398" s="295"/>
      <c r="F398" s="305"/>
      <c r="G398" s="205"/>
      <c r="H398" s="297"/>
      <c r="I398" s="298"/>
    </row>
    <row r="399" spans="1:9">
      <c r="B399" s="294"/>
      <c r="C399" s="295"/>
      <c r="D399" s="296"/>
      <c r="E399" s="295"/>
      <c r="F399" s="305"/>
      <c r="G399" s="205"/>
      <c r="H399" s="297"/>
      <c r="I399" s="298"/>
    </row>
    <row r="400" spans="1:9">
      <c r="B400" s="294"/>
      <c r="C400" s="295"/>
      <c r="D400" s="296"/>
      <c r="E400" s="295"/>
      <c r="F400" s="305"/>
      <c r="G400" s="205"/>
      <c r="H400" s="297"/>
      <c r="I400" s="298"/>
    </row>
    <row r="401" spans="2:9">
      <c r="B401" s="294"/>
      <c r="C401" s="295"/>
      <c r="D401" s="296"/>
      <c r="E401" s="295"/>
      <c r="F401" s="305"/>
      <c r="G401" s="205"/>
      <c r="H401" s="297"/>
      <c r="I401" s="298"/>
    </row>
    <row r="402" spans="2:9">
      <c r="B402" s="294"/>
      <c r="C402" s="295"/>
      <c r="D402" s="296"/>
      <c r="E402" s="295"/>
      <c r="F402" s="305"/>
      <c r="G402" s="205"/>
      <c r="H402" s="297"/>
      <c r="I402" s="298"/>
    </row>
    <row r="403" spans="2:9">
      <c r="B403" s="294"/>
      <c r="C403" s="295"/>
      <c r="D403" s="296"/>
      <c r="E403" s="295"/>
      <c r="F403" s="305"/>
      <c r="G403" s="205"/>
      <c r="H403" s="297"/>
      <c r="I403" s="298"/>
    </row>
    <row r="404" spans="2:9">
      <c r="B404" s="294"/>
      <c r="C404" s="295"/>
      <c r="D404" s="296"/>
      <c r="E404" s="295"/>
      <c r="F404" s="305"/>
      <c r="G404" s="205"/>
      <c r="H404" s="297"/>
      <c r="I404" s="298"/>
    </row>
    <row r="405" spans="2:9">
      <c r="B405" s="294"/>
      <c r="C405" s="295"/>
      <c r="D405" s="296"/>
      <c r="E405" s="295"/>
      <c r="F405" s="305"/>
      <c r="G405" s="205"/>
      <c r="H405" s="297"/>
      <c r="I405" s="298"/>
    </row>
    <row r="406" spans="2:9">
      <c r="B406" s="294"/>
      <c r="C406" s="295"/>
      <c r="D406" s="296"/>
      <c r="E406" s="295"/>
      <c r="F406" s="305"/>
      <c r="G406" s="205"/>
      <c r="H406" s="297"/>
      <c r="I406" s="298"/>
    </row>
    <row r="407" spans="2:9">
      <c r="B407" s="294"/>
      <c r="C407" s="295"/>
      <c r="D407" s="296"/>
      <c r="E407" s="295"/>
      <c r="F407" s="305"/>
      <c r="G407" s="205"/>
      <c r="H407" s="297"/>
      <c r="I407" s="298"/>
    </row>
    <row r="408" spans="2:9">
      <c r="B408" s="294"/>
      <c r="C408" s="295"/>
      <c r="D408" s="296"/>
      <c r="E408" s="295"/>
      <c r="F408" s="305"/>
      <c r="G408" s="205"/>
      <c r="H408" s="297"/>
      <c r="I408" s="298"/>
    </row>
    <row r="409" spans="2:9">
      <c r="B409" s="294"/>
      <c r="C409" s="295"/>
      <c r="D409" s="296"/>
      <c r="E409" s="295"/>
      <c r="F409" s="305"/>
      <c r="G409" s="205"/>
      <c r="H409" s="297"/>
      <c r="I409" s="298"/>
    </row>
    <row r="410" spans="2:9">
      <c r="B410" s="294"/>
      <c r="C410" s="295"/>
      <c r="D410" s="296"/>
      <c r="E410" s="295"/>
      <c r="F410" s="305"/>
      <c r="G410" s="205"/>
      <c r="H410" s="297"/>
      <c r="I410" s="298"/>
    </row>
    <row r="411" spans="2:9">
      <c r="B411" s="294"/>
      <c r="C411" s="295"/>
      <c r="D411" s="296"/>
      <c r="E411" s="295"/>
      <c r="F411" s="305"/>
      <c r="G411" s="205"/>
      <c r="H411" s="297"/>
      <c r="I411" s="298"/>
    </row>
    <row r="412" spans="2:9">
      <c r="B412" s="294"/>
      <c r="C412" s="295"/>
      <c r="D412" s="296"/>
      <c r="E412" s="295"/>
      <c r="F412" s="305"/>
      <c r="G412" s="205"/>
      <c r="H412" s="297"/>
      <c r="I412" s="298"/>
    </row>
    <row r="413" spans="2:9">
      <c r="B413" s="294"/>
      <c r="C413" s="295"/>
      <c r="D413" s="296"/>
      <c r="E413" s="295"/>
      <c r="F413" s="305"/>
      <c r="G413" s="205"/>
      <c r="H413" s="297"/>
      <c r="I413" s="298"/>
    </row>
    <row r="414" spans="2:9">
      <c r="B414" s="294"/>
      <c r="C414" s="295"/>
      <c r="D414" s="296"/>
      <c r="E414" s="295"/>
      <c r="F414" s="305"/>
      <c r="G414" s="205"/>
      <c r="H414" s="297"/>
      <c r="I414" s="298"/>
    </row>
    <row r="415" spans="2:9">
      <c r="B415" s="294"/>
      <c r="C415" s="295"/>
      <c r="D415" s="296"/>
      <c r="E415" s="295"/>
      <c r="F415" s="305"/>
      <c r="G415" s="205"/>
      <c r="H415" s="297"/>
      <c r="I415" s="298"/>
    </row>
    <row r="416" spans="2:9">
      <c r="B416" s="294"/>
      <c r="C416" s="295"/>
      <c r="D416" s="296"/>
      <c r="E416" s="295"/>
      <c r="F416" s="305"/>
      <c r="G416" s="205"/>
      <c r="H416" s="297"/>
      <c r="I416" s="298"/>
    </row>
    <row r="417" spans="2:9">
      <c r="B417" s="294"/>
      <c r="C417" s="295"/>
      <c r="D417" s="296"/>
      <c r="E417" s="295"/>
      <c r="F417" s="305"/>
      <c r="G417" s="205"/>
      <c r="H417" s="297"/>
      <c r="I417" s="298"/>
    </row>
    <row r="418" spans="2:9">
      <c r="B418" s="294"/>
      <c r="C418" s="295"/>
      <c r="D418" s="296"/>
      <c r="E418" s="295"/>
      <c r="F418" s="305"/>
      <c r="G418" s="205"/>
      <c r="H418" s="297"/>
      <c r="I418" s="298"/>
    </row>
    <row r="419" spans="2:9">
      <c r="B419" s="294"/>
      <c r="C419" s="295"/>
      <c r="D419" s="296"/>
      <c r="E419" s="295"/>
      <c r="F419" s="305"/>
      <c r="G419" s="205"/>
      <c r="H419" s="297"/>
      <c r="I419" s="298"/>
    </row>
    <row r="420" spans="2:9">
      <c r="B420" s="294"/>
      <c r="C420" s="295"/>
      <c r="D420" s="296"/>
      <c r="E420" s="295"/>
      <c r="F420" s="305"/>
      <c r="G420" s="205"/>
      <c r="H420" s="297"/>
      <c r="I420" s="298"/>
    </row>
    <row r="421" spans="2:9">
      <c r="B421" s="294"/>
      <c r="C421" s="295"/>
      <c r="D421" s="296"/>
      <c r="E421" s="295"/>
      <c r="F421" s="305"/>
      <c r="G421" s="205"/>
      <c r="H421" s="297"/>
      <c r="I421" s="298"/>
    </row>
    <row r="422" spans="2:9">
      <c r="B422" s="294"/>
      <c r="C422" s="295"/>
      <c r="D422" s="296"/>
      <c r="E422" s="295"/>
      <c r="F422" s="305"/>
      <c r="G422" s="205"/>
      <c r="H422" s="297"/>
      <c r="I422" s="298"/>
    </row>
    <row r="423" spans="2:9">
      <c r="B423" s="294"/>
      <c r="C423" s="295"/>
      <c r="D423" s="296"/>
      <c r="E423" s="295"/>
      <c r="F423" s="305"/>
      <c r="G423" s="205"/>
      <c r="H423" s="297"/>
      <c r="I423" s="298"/>
    </row>
    <row r="424" spans="2:9">
      <c r="B424" s="294"/>
      <c r="C424" s="295"/>
      <c r="D424" s="296"/>
      <c r="E424" s="295"/>
      <c r="F424" s="305"/>
      <c r="G424" s="205"/>
      <c r="H424" s="297"/>
      <c r="I424" s="298"/>
    </row>
    <row r="425" spans="2:9">
      <c r="B425" s="294"/>
      <c r="C425" s="295"/>
      <c r="D425" s="296"/>
      <c r="E425" s="295"/>
      <c r="F425" s="305"/>
      <c r="G425" s="205"/>
      <c r="H425" s="297"/>
      <c r="I425" s="298"/>
    </row>
    <row r="426" spans="2:9">
      <c r="B426" s="294"/>
      <c r="C426" s="295"/>
      <c r="D426" s="296"/>
      <c r="E426" s="295"/>
      <c r="F426" s="305"/>
      <c r="G426" s="205"/>
      <c r="H426" s="297"/>
      <c r="I426" s="298"/>
    </row>
    <row r="427" spans="2:9">
      <c r="B427" s="294"/>
      <c r="C427" s="295"/>
      <c r="D427" s="296"/>
      <c r="E427" s="295"/>
      <c r="F427" s="305"/>
      <c r="G427" s="205"/>
      <c r="H427" s="297"/>
      <c r="I427" s="298"/>
    </row>
    <row r="428" spans="2:9">
      <c r="B428" s="294"/>
      <c r="C428" s="295"/>
      <c r="D428" s="296"/>
      <c r="E428" s="295"/>
      <c r="F428" s="305"/>
      <c r="G428" s="205"/>
      <c r="H428" s="297"/>
      <c r="I428" s="298"/>
    </row>
    <row r="429" spans="2:9">
      <c r="B429" s="294"/>
      <c r="C429" s="295"/>
      <c r="D429" s="296"/>
      <c r="E429" s="295"/>
      <c r="F429" s="305"/>
      <c r="G429" s="205"/>
      <c r="H429" s="297"/>
      <c r="I429" s="298"/>
    </row>
    <row r="430" spans="2:9">
      <c r="B430" s="294"/>
      <c r="C430" s="295"/>
      <c r="D430" s="296"/>
      <c r="E430" s="295"/>
      <c r="F430" s="305"/>
      <c r="G430" s="205"/>
      <c r="H430" s="297"/>
      <c r="I430" s="298"/>
    </row>
    <row r="431" spans="2:9">
      <c r="B431" s="294"/>
      <c r="C431" s="295"/>
      <c r="D431" s="296"/>
      <c r="E431" s="295"/>
      <c r="F431" s="305"/>
      <c r="G431" s="205"/>
      <c r="H431" s="297"/>
      <c r="I431" s="298"/>
    </row>
    <row r="432" spans="2:9">
      <c r="B432" s="294"/>
      <c r="C432" s="295"/>
      <c r="D432" s="296"/>
      <c r="E432" s="295"/>
      <c r="F432" s="305"/>
      <c r="G432" s="205"/>
      <c r="H432" s="297"/>
      <c r="I432" s="298"/>
    </row>
    <row r="433" spans="2:9">
      <c r="B433" s="294"/>
      <c r="C433" s="295"/>
      <c r="D433" s="296"/>
      <c r="E433" s="295"/>
      <c r="F433" s="305"/>
      <c r="G433" s="205"/>
      <c r="H433" s="297"/>
      <c r="I433" s="298"/>
    </row>
    <row r="434" spans="2:9">
      <c r="B434" s="294"/>
      <c r="C434" s="295"/>
      <c r="D434" s="296"/>
      <c r="E434" s="295"/>
      <c r="F434" s="305"/>
      <c r="G434" s="205"/>
      <c r="H434" s="297"/>
      <c r="I434" s="298"/>
    </row>
    <row r="435" spans="2:9">
      <c r="B435" s="294"/>
      <c r="C435" s="295"/>
      <c r="D435" s="296"/>
      <c r="E435" s="295"/>
      <c r="F435" s="305"/>
      <c r="G435" s="205"/>
      <c r="H435" s="297"/>
      <c r="I435" s="298"/>
    </row>
    <row r="436" spans="2:9">
      <c r="B436" s="294"/>
      <c r="C436" s="295"/>
      <c r="D436" s="296"/>
      <c r="E436" s="295"/>
      <c r="F436" s="305"/>
      <c r="G436" s="205"/>
      <c r="H436" s="297"/>
      <c r="I436" s="298"/>
    </row>
    <row r="437" spans="2:9">
      <c r="B437" s="294"/>
      <c r="C437" s="295"/>
      <c r="D437" s="296"/>
      <c r="E437" s="295"/>
      <c r="F437" s="305"/>
      <c r="G437" s="205"/>
      <c r="H437" s="297"/>
      <c r="I437" s="298"/>
    </row>
    <row r="438" spans="2:9">
      <c r="B438" s="294"/>
      <c r="C438" s="295"/>
      <c r="D438" s="296"/>
      <c r="E438" s="295"/>
      <c r="F438" s="305"/>
      <c r="G438" s="205"/>
      <c r="H438" s="297"/>
      <c r="I438" s="298"/>
    </row>
    <row r="439" spans="2:9">
      <c r="B439" s="294"/>
      <c r="C439" s="295"/>
      <c r="D439" s="296"/>
      <c r="E439" s="295"/>
      <c r="F439" s="305"/>
      <c r="G439" s="205"/>
      <c r="H439" s="297"/>
      <c r="I439" s="298"/>
    </row>
    <row r="440" spans="2:9">
      <c r="B440" s="294"/>
      <c r="C440" s="295"/>
      <c r="D440" s="296"/>
      <c r="E440" s="295"/>
      <c r="F440" s="305"/>
      <c r="G440" s="205"/>
      <c r="H440" s="297"/>
      <c r="I440" s="298"/>
    </row>
    <row r="441" spans="2:9">
      <c r="B441" s="294"/>
      <c r="C441" s="295"/>
      <c r="D441" s="296"/>
      <c r="E441" s="295"/>
      <c r="F441" s="305"/>
      <c r="G441" s="205"/>
      <c r="H441" s="297"/>
      <c r="I441" s="298"/>
    </row>
    <row r="442" spans="2:9">
      <c r="B442" s="294"/>
      <c r="C442" s="295"/>
      <c r="D442" s="296"/>
      <c r="E442" s="295"/>
      <c r="F442" s="305"/>
      <c r="G442" s="205"/>
      <c r="H442" s="297"/>
      <c r="I442" s="298"/>
    </row>
    <row r="443" spans="2:9">
      <c r="B443" s="294"/>
      <c r="C443" s="295"/>
      <c r="D443" s="296"/>
      <c r="E443" s="295"/>
      <c r="F443" s="305"/>
      <c r="G443" s="205"/>
      <c r="H443" s="297"/>
      <c r="I443" s="298"/>
    </row>
    <row r="444" spans="2:9">
      <c r="B444" s="294"/>
      <c r="C444" s="295"/>
      <c r="D444" s="296"/>
      <c r="E444" s="295"/>
      <c r="F444" s="305"/>
      <c r="G444" s="205"/>
      <c r="H444" s="297"/>
      <c r="I444" s="298"/>
    </row>
    <row r="445" spans="2:9">
      <c r="B445" s="294"/>
      <c r="C445" s="295"/>
      <c r="D445" s="296"/>
      <c r="E445" s="295"/>
      <c r="F445" s="305"/>
      <c r="G445" s="205"/>
      <c r="H445" s="297"/>
      <c r="I445" s="298"/>
    </row>
    <row r="446" spans="2:9">
      <c r="B446" s="294"/>
      <c r="C446" s="295"/>
      <c r="D446" s="296"/>
      <c r="E446" s="295"/>
      <c r="F446" s="305"/>
      <c r="G446" s="205"/>
      <c r="H446" s="297"/>
      <c r="I446" s="298"/>
    </row>
    <row r="447" spans="2:9">
      <c r="B447" s="294"/>
      <c r="C447" s="295"/>
      <c r="D447" s="296"/>
      <c r="E447" s="295"/>
      <c r="F447" s="305"/>
      <c r="G447" s="205"/>
      <c r="H447" s="297"/>
      <c r="I447" s="298"/>
    </row>
    <row r="448" spans="2:9">
      <c r="B448" s="294"/>
      <c r="C448" s="295"/>
      <c r="D448" s="296"/>
      <c r="E448" s="295"/>
      <c r="F448" s="305"/>
      <c r="G448" s="205"/>
      <c r="H448" s="297"/>
      <c r="I448" s="298"/>
    </row>
    <row r="449" spans="2:9">
      <c r="B449" s="294"/>
      <c r="C449" s="295"/>
      <c r="D449" s="296"/>
      <c r="E449" s="295"/>
      <c r="F449" s="305"/>
      <c r="G449" s="205"/>
      <c r="H449" s="297"/>
      <c r="I449" s="298"/>
    </row>
    <row r="450" spans="2:9">
      <c r="B450" s="294"/>
      <c r="C450" s="295"/>
      <c r="D450" s="296"/>
      <c r="E450" s="295"/>
      <c r="F450" s="305"/>
      <c r="G450" s="205"/>
      <c r="H450" s="297"/>
      <c r="I450" s="298"/>
    </row>
    <row r="451" spans="2:9">
      <c r="B451" s="294"/>
      <c r="C451" s="295"/>
      <c r="D451" s="296"/>
      <c r="E451" s="295"/>
      <c r="F451" s="305"/>
      <c r="G451" s="205"/>
      <c r="H451" s="297"/>
      <c r="I451" s="298"/>
    </row>
    <row r="452" spans="2:9">
      <c r="B452" s="294"/>
      <c r="C452" s="295"/>
      <c r="D452" s="296"/>
      <c r="E452" s="295"/>
      <c r="F452" s="305"/>
      <c r="G452" s="205"/>
      <c r="H452" s="297"/>
      <c r="I452" s="298"/>
    </row>
    <row r="453" spans="2:9">
      <c r="B453" s="294"/>
      <c r="C453" s="295"/>
      <c r="D453" s="296"/>
      <c r="E453" s="295"/>
      <c r="F453" s="305"/>
      <c r="G453" s="205"/>
      <c r="H453" s="297"/>
      <c r="I453" s="298"/>
    </row>
    <row r="454" spans="2:9">
      <c r="B454" s="294"/>
      <c r="C454" s="295"/>
      <c r="D454" s="296"/>
      <c r="E454" s="295"/>
      <c r="F454" s="305"/>
      <c r="G454" s="205"/>
      <c r="H454" s="297"/>
      <c r="I454" s="298"/>
    </row>
    <row r="455" spans="2:9">
      <c r="B455" s="294"/>
      <c r="C455" s="295"/>
      <c r="D455" s="296"/>
      <c r="E455" s="295"/>
      <c r="F455" s="305"/>
      <c r="G455" s="205"/>
      <c r="H455" s="297"/>
      <c r="I455" s="298"/>
    </row>
    <row r="456" spans="2:9">
      <c r="B456" s="294"/>
      <c r="C456" s="295"/>
      <c r="D456" s="296"/>
      <c r="E456" s="295"/>
      <c r="F456" s="305"/>
      <c r="G456" s="205"/>
      <c r="H456" s="297"/>
      <c r="I456" s="298"/>
    </row>
    <row r="457" spans="2:9">
      <c r="B457" s="294"/>
      <c r="C457" s="295"/>
      <c r="D457" s="296"/>
      <c r="E457" s="295"/>
      <c r="F457" s="305"/>
      <c r="G457" s="205"/>
      <c r="H457" s="297"/>
      <c r="I457" s="298"/>
    </row>
    <row r="458" spans="2:9">
      <c r="B458" s="294"/>
      <c r="C458" s="295"/>
      <c r="D458" s="296"/>
      <c r="E458" s="295"/>
      <c r="F458" s="305"/>
      <c r="G458" s="205"/>
      <c r="H458" s="297"/>
      <c r="I458" s="298"/>
    </row>
    <row r="459" spans="2:9">
      <c r="B459" s="294"/>
      <c r="C459" s="295"/>
      <c r="D459" s="296"/>
      <c r="E459" s="295"/>
      <c r="F459" s="305"/>
      <c r="G459" s="205"/>
      <c r="H459" s="297"/>
      <c r="I459" s="298"/>
    </row>
    <row r="460" spans="2:9">
      <c r="B460" s="294"/>
      <c r="C460" s="295"/>
      <c r="D460" s="296"/>
      <c r="E460" s="295"/>
      <c r="F460" s="305"/>
      <c r="G460" s="205"/>
      <c r="H460" s="297"/>
      <c r="I460" s="298"/>
    </row>
    <row r="461" spans="2:9">
      <c r="B461" s="294"/>
      <c r="C461" s="295"/>
      <c r="D461" s="296"/>
      <c r="E461" s="295"/>
      <c r="F461" s="305"/>
      <c r="G461" s="205"/>
      <c r="H461" s="297"/>
      <c r="I461" s="298"/>
    </row>
    <row r="462" spans="2:9">
      <c r="B462" s="294"/>
      <c r="C462" s="295"/>
      <c r="D462" s="296"/>
      <c r="E462" s="295"/>
      <c r="F462" s="305"/>
      <c r="G462" s="205"/>
      <c r="H462" s="297"/>
      <c r="I462" s="298"/>
    </row>
    <row r="463" spans="2:9">
      <c r="B463" s="294"/>
      <c r="C463" s="295"/>
      <c r="D463" s="296"/>
      <c r="E463" s="295"/>
      <c r="F463" s="305"/>
      <c r="G463" s="205"/>
      <c r="H463" s="297"/>
      <c r="I463" s="298"/>
    </row>
    <row r="464" spans="2:9">
      <c r="B464" s="294"/>
      <c r="C464" s="295"/>
      <c r="D464" s="296"/>
      <c r="E464" s="295"/>
      <c r="F464" s="305"/>
      <c r="G464" s="205"/>
      <c r="H464" s="297"/>
      <c r="I464" s="298"/>
    </row>
    <row r="465" spans="2:9">
      <c r="B465" s="294"/>
      <c r="C465" s="295"/>
      <c r="D465" s="296"/>
      <c r="E465" s="295"/>
      <c r="F465" s="305"/>
      <c r="G465" s="205"/>
      <c r="H465" s="297"/>
      <c r="I465" s="298"/>
    </row>
    <row r="466" spans="2:9">
      <c r="B466" s="294"/>
      <c r="C466" s="295"/>
      <c r="D466" s="296"/>
      <c r="E466" s="295"/>
      <c r="F466" s="305"/>
      <c r="G466" s="205"/>
      <c r="H466" s="297"/>
      <c r="I466" s="298"/>
    </row>
    <row r="467" spans="2:9">
      <c r="B467" s="294"/>
      <c r="C467" s="295"/>
      <c r="D467" s="296"/>
      <c r="E467" s="295"/>
      <c r="F467" s="305"/>
      <c r="G467" s="205"/>
      <c r="H467" s="297"/>
      <c r="I467" s="298"/>
    </row>
    <row r="468" spans="2:9">
      <c r="B468" s="294"/>
      <c r="C468" s="295"/>
      <c r="D468" s="296"/>
      <c r="E468" s="295"/>
      <c r="F468" s="305"/>
      <c r="G468" s="205"/>
      <c r="H468" s="297"/>
      <c r="I468" s="298"/>
    </row>
    <row r="469" spans="2:9">
      <c r="B469" s="294"/>
      <c r="C469" s="295"/>
      <c r="D469" s="296"/>
      <c r="E469" s="295"/>
      <c r="F469" s="305"/>
      <c r="G469" s="205"/>
      <c r="H469" s="297"/>
      <c r="I469" s="298"/>
    </row>
    <row r="470" spans="2:9">
      <c r="B470" s="294"/>
      <c r="C470" s="295"/>
      <c r="D470" s="296"/>
      <c r="E470" s="295"/>
      <c r="F470" s="305"/>
      <c r="G470" s="205"/>
      <c r="H470" s="297"/>
      <c r="I470" s="298"/>
    </row>
    <row r="471" spans="2:9">
      <c r="B471" s="294"/>
      <c r="C471" s="295"/>
      <c r="D471" s="296"/>
      <c r="E471" s="295"/>
      <c r="F471" s="305"/>
      <c r="G471" s="205"/>
      <c r="H471" s="297"/>
      <c r="I471" s="298"/>
    </row>
    <row r="472" spans="2:9">
      <c r="B472" s="294"/>
      <c r="C472" s="295"/>
      <c r="D472" s="296"/>
      <c r="E472" s="295"/>
      <c r="F472" s="305"/>
      <c r="G472" s="205"/>
      <c r="H472" s="297"/>
      <c r="I472" s="298"/>
    </row>
    <row r="473" spans="2:9">
      <c r="B473" s="294"/>
      <c r="C473" s="295"/>
      <c r="D473" s="296"/>
      <c r="E473" s="295"/>
      <c r="F473" s="305"/>
      <c r="G473" s="205"/>
      <c r="H473" s="297"/>
      <c r="I473" s="298"/>
    </row>
    <row r="474" spans="2:9">
      <c r="B474" s="294"/>
      <c r="C474" s="295"/>
      <c r="D474" s="296"/>
      <c r="E474" s="295"/>
      <c r="F474" s="305"/>
      <c r="G474" s="205"/>
      <c r="H474" s="297"/>
      <c r="I474" s="298"/>
    </row>
    <row r="475" spans="2:9">
      <c r="B475" s="294"/>
      <c r="C475" s="295"/>
      <c r="D475" s="296"/>
      <c r="E475" s="295"/>
      <c r="F475" s="305"/>
      <c r="G475" s="205"/>
      <c r="H475" s="297"/>
      <c r="I475" s="298"/>
    </row>
    <row r="476" spans="2:9">
      <c r="B476" s="294"/>
      <c r="C476" s="295"/>
      <c r="D476" s="296"/>
      <c r="E476" s="295"/>
      <c r="F476" s="305"/>
      <c r="G476" s="205"/>
      <c r="H476" s="297"/>
      <c r="I476" s="298"/>
    </row>
    <row r="477" spans="2:9">
      <c r="B477" s="294"/>
      <c r="C477" s="295"/>
      <c r="D477" s="296"/>
      <c r="E477" s="295"/>
      <c r="F477" s="305"/>
      <c r="G477" s="205"/>
      <c r="H477" s="297"/>
      <c r="I477" s="298"/>
    </row>
    <row r="478" spans="2:9">
      <c r="B478" s="294"/>
      <c r="C478" s="295"/>
      <c r="D478" s="296"/>
      <c r="E478" s="295"/>
      <c r="F478" s="305"/>
      <c r="G478" s="205"/>
      <c r="H478" s="297"/>
      <c r="I478" s="298"/>
    </row>
    <row r="479" spans="2:9">
      <c r="B479" s="294"/>
      <c r="C479" s="295"/>
      <c r="D479" s="296"/>
      <c r="E479" s="295"/>
      <c r="F479" s="305"/>
      <c r="G479" s="205"/>
      <c r="H479" s="297"/>
      <c r="I479" s="298"/>
    </row>
    <row r="480" spans="2:9">
      <c r="B480" s="294"/>
      <c r="C480" s="295"/>
      <c r="D480" s="296"/>
      <c r="E480" s="295"/>
      <c r="F480" s="305"/>
      <c r="G480" s="205"/>
      <c r="H480" s="297"/>
      <c r="I480" s="298"/>
    </row>
    <row r="481" spans="2:9">
      <c r="B481" s="294"/>
      <c r="C481" s="295"/>
      <c r="D481" s="296"/>
      <c r="E481" s="295"/>
      <c r="F481" s="305"/>
      <c r="G481" s="205"/>
      <c r="H481" s="297"/>
      <c r="I481" s="298"/>
    </row>
    <row r="482" spans="2:9">
      <c r="B482" s="294"/>
      <c r="C482" s="295"/>
      <c r="D482" s="296"/>
      <c r="E482" s="295"/>
      <c r="F482" s="305"/>
      <c r="G482" s="205"/>
      <c r="H482" s="297"/>
      <c r="I482" s="298"/>
    </row>
    <row r="483" spans="2:9">
      <c r="B483" s="294"/>
      <c r="C483" s="295"/>
      <c r="D483" s="296"/>
      <c r="E483" s="295"/>
      <c r="F483" s="305"/>
      <c r="G483" s="205"/>
      <c r="H483" s="297"/>
      <c r="I483" s="298"/>
    </row>
    <row r="484" spans="2:9">
      <c r="B484" s="294"/>
      <c r="C484" s="295"/>
      <c r="D484" s="296"/>
      <c r="E484" s="295"/>
      <c r="F484" s="305"/>
      <c r="G484" s="205"/>
      <c r="H484" s="297"/>
      <c r="I484" s="298"/>
    </row>
    <row r="485" spans="2:9">
      <c r="B485" s="294"/>
      <c r="C485" s="295"/>
      <c r="D485" s="296"/>
      <c r="E485" s="295"/>
      <c r="F485" s="305"/>
      <c r="G485" s="205"/>
      <c r="H485" s="297"/>
      <c r="I485" s="298"/>
    </row>
    <row r="486" spans="2:9">
      <c r="B486" s="294"/>
      <c r="C486" s="295"/>
      <c r="D486" s="296"/>
      <c r="E486" s="295"/>
      <c r="F486" s="305"/>
      <c r="G486" s="205"/>
      <c r="H486" s="297"/>
      <c r="I486" s="298"/>
    </row>
    <row r="487" spans="2:9">
      <c r="B487" s="294"/>
      <c r="C487" s="295"/>
      <c r="D487" s="296"/>
      <c r="E487" s="295"/>
      <c r="F487" s="305"/>
      <c r="G487" s="205"/>
      <c r="H487" s="297"/>
      <c r="I487" s="298"/>
    </row>
    <row r="488" spans="2:9">
      <c r="B488" s="294"/>
      <c r="C488" s="295"/>
      <c r="D488" s="296"/>
      <c r="E488" s="295"/>
      <c r="F488" s="305"/>
      <c r="G488" s="205"/>
      <c r="H488" s="297"/>
      <c r="I488" s="29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C38" sqref="C38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Marzo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9" t="s">
        <v>63</v>
      </c>
      <c r="D7" s="12"/>
      <c r="E7" s="13"/>
      <c r="F7" s="320" t="str">
        <f>K3</f>
        <v>Marzo 2021</v>
      </c>
      <c r="G7" s="321"/>
      <c r="H7" s="322" t="s">
        <v>64</v>
      </c>
      <c r="I7" s="322"/>
      <c r="J7" s="322" t="s">
        <v>71</v>
      </c>
      <c r="K7" s="322"/>
      <c r="L7" s="9"/>
    </row>
    <row r="8" spans="1:19" ht="12.75" customHeight="1">
      <c r="A8" s="7"/>
      <c r="B8" s="8"/>
      <c r="C8" s="319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3693.05355508</v>
      </c>
      <c r="G9" s="92">
        <f>VLOOKUP("Hidráulica",Dat_01!$A$8:$J$29,4,FALSE)*100</f>
        <v>18.604232670000002</v>
      </c>
      <c r="H9" s="91">
        <f>VLOOKUP("Hidráulica",Dat_01!$A$8:$J$29,5,FALSE)/1000</f>
        <v>12258.16924021</v>
      </c>
      <c r="I9" s="92">
        <f>VLOOKUP("Hidráulica",Dat_01!$A$8:$J$29,7,FALSE)*100</f>
        <v>26.619077670000003</v>
      </c>
      <c r="J9" s="91">
        <f>VLOOKUP("Hidráulica",Dat_01!$A$8:$J$29,8,FALSE)/1000</f>
        <v>33187.802650322003</v>
      </c>
      <c r="K9" s="92">
        <f>VLOOKUP("Hidráulica",Dat_01!$A$8:$J$29,10,FALSE)*100</f>
        <v>20.009931640000001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5521.1960049999998</v>
      </c>
      <c r="G10" s="92">
        <f>VLOOKUP("Eólica",Dat_01!$A$8:$J$29,4,FALSE)*100</f>
        <v>0.32149167000000001</v>
      </c>
      <c r="H10" s="91">
        <f>VLOOKUP("Eólica",Dat_01!$A$8:$J$29,5,FALSE)/1000</f>
        <v>18750.028597</v>
      </c>
      <c r="I10" s="92">
        <f>VLOOKUP("Eólica",Dat_01!$A$8:$J$29,7,FALSE)*100</f>
        <v>31.601127890000001</v>
      </c>
      <c r="J10" s="91">
        <f>VLOOKUP("Eólica",Dat_01!$A$8:$J$29,8,FALSE)/1000</f>
        <v>58297.727097999996</v>
      </c>
      <c r="K10" s="92">
        <f>VLOOKUP("Eólica",Dat_01!$A$8:$J$29,10,FALSE)*100</f>
        <v>10.188338659999999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1641.848068</v>
      </c>
      <c r="G11" s="92">
        <f>VLOOKUP("Solar fotovoltaica",Dat_01!$A$8:$J$29,4,FALSE)*100</f>
        <v>58.362400620000003</v>
      </c>
      <c r="H11" s="91">
        <f>VLOOKUP("Solar fotovoltaica",Dat_01!$A$8:$J$29,5,FALSE)/1000</f>
        <v>3388.106315</v>
      </c>
      <c r="I11" s="92">
        <f>VLOOKUP("Solar fotovoltaica",Dat_01!$A$8:$J$29,7,FALSE)*100</f>
        <v>31.215749459999998</v>
      </c>
      <c r="J11" s="91">
        <f>VLOOKUP("Solar fotovoltaica",Dat_01!$A$8:$J$29,8,FALSE)/1000</f>
        <v>15718.417391000001</v>
      </c>
      <c r="K11" s="92">
        <f>VLOOKUP("Solar fotovoltaica",Dat_01!$A$8:$J$29,10,FALSE)*100</f>
        <v>64.222056959999989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355.03767700000003</v>
      </c>
      <c r="G12" s="92">
        <f>VLOOKUP("Solar térmica",Dat_01!$A$8:$J$29,4,FALSE)*100</f>
        <v>50.46046484</v>
      </c>
      <c r="H12" s="91">
        <f>VLOOKUP("Solar térmica",Dat_01!$A$8:$J$29,5,FALSE)/1000</f>
        <v>595.81480399999998</v>
      </c>
      <c r="I12" s="92">
        <f>VLOOKUP("Solar térmica",Dat_01!$A$8:$J$29,7,FALSE)*100</f>
        <v>8.3513850400000003</v>
      </c>
      <c r="J12" s="91">
        <f>VLOOKUP("Solar térmica",Dat_01!$A$8:$J$29,8,FALSE)/1000</f>
        <v>4584.2336670000004</v>
      </c>
      <c r="K12" s="92">
        <f>VLOOKUP("Solar térmica",Dat_01!$A$8:$J$29,10,FALSE)*100</f>
        <v>-4.7005734200000004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563</v>
      </c>
      <c r="F13" s="91">
        <f>VLOOKUP("Otras renovables",Dat_01!$A$8:$J$29,2,FALSE)/1000</f>
        <v>357.99120699999997</v>
      </c>
      <c r="G13" s="92">
        <f>VLOOKUP("Otras renovables",Dat_01!$A$8:$J$29,4,FALSE)*100</f>
        <v>3.6310466399999997</v>
      </c>
      <c r="H13" s="91">
        <f>VLOOKUP("Otras renovables",Dat_01!$A$8:$J$29,5,FALSE)/1000</f>
        <v>1110.0074970000001</v>
      </c>
      <c r="I13" s="92">
        <f>VLOOKUP("Otras renovables",Dat_01!$A$8:$J$29,7,FALSE)*100</f>
        <v>8.1487157899999989</v>
      </c>
      <c r="J13" s="91">
        <f>VLOOKUP("Otras renovables",Dat_01!$A$8:$J$29,8,FALSE)/1000</f>
        <v>4553.9257750000006</v>
      </c>
      <c r="K13" s="92">
        <f>VLOOKUP("Otras renovables",Dat_01!$A$8:$J$29,10,FALSE)*100</f>
        <v>21.910125099999998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61.963368000000003</v>
      </c>
      <c r="G14" s="92">
        <f>VLOOKUP("Residuos renovables",Dat_01!$A$8:$J$29,4,FALSE)*100</f>
        <v>20.575772499999999</v>
      </c>
      <c r="H14" s="91">
        <f>VLOOKUP("Residuos renovables",Dat_01!$A$8:$J$29,5,FALSE)/1000</f>
        <v>171.7911005</v>
      </c>
      <c r="I14" s="92">
        <f>VLOOKUP("Residuos renovables",Dat_01!$A$8:$J$29,7,FALSE)*100</f>
        <v>5.68360661</v>
      </c>
      <c r="J14" s="91">
        <f>VLOOKUP("Residuos renovables",Dat_01!$A$8:$J$29,8,FALSE)/1000</f>
        <v>615.36363199999994</v>
      </c>
      <c r="K14" s="92">
        <f>VLOOKUP("Residuos renovables",Dat_01!$A$8:$J$29,10,FALSE)*100</f>
        <v>-13.176174660000001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561</v>
      </c>
      <c r="F15" s="94">
        <f>SUM(F9:F14)</f>
        <v>11631.089880079999</v>
      </c>
      <c r="G15" s="95">
        <f>((SUM(Dat_01!B8,Dat_01!B14:B17,Dat_01!B19)/SUM(Dat_01!C8,Dat_01!C14:C17,Dat_01!C19))-1)*100</f>
        <v>13.067711048523911</v>
      </c>
      <c r="H15" s="94">
        <f>SUM(H9:H14)</f>
        <v>36273.917553709995</v>
      </c>
      <c r="I15" s="95">
        <f>((SUM(Dat_01!E8,Dat_01!E14:E17,Dat_01!E19)/SUM(Dat_01!F8,Dat_01!F14:F17,Dat_01!F19))-1)*100</f>
        <v>28.40478275890419</v>
      </c>
      <c r="J15" s="94">
        <f>SUM(J9:J14)</f>
        <v>116957.47021332198</v>
      </c>
      <c r="K15" s="95">
        <f>((SUM(Dat_01!H8,Dat_01!H14:H17,Dat_01!H19)/SUM(Dat_01!I8,Dat_01!I14:I17,Dat_01!I19))-1)*100</f>
        <v>17.678158207725716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565</v>
      </c>
      <c r="F16" s="91">
        <f>VLOOKUP("Turbinación bombeo",Dat_01!$A$8:$J$29,2,FALSE)/1000</f>
        <v>330.80630354200002</v>
      </c>
      <c r="G16" s="92">
        <f>VLOOKUP("Turbinación bombeo",Dat_01!$A$8:$J$29,4,FALSE)*100</f>
        <v>8.9885911699999994</v>
      </c>
      <c r="H16" s="91">
        <f>VLOOKUP("Turbinación bombeo",Dat_01!$A$8:$J$29,5,FALSE)/1000</f>
        <v>1052.608474916</v>
      </c>
      <c r="I16" s="92">
        <f>VLOOKUP("Turbinación bombeo",Dat_01!$A$8:$J$29,7,FALSE)*100</f>
        <v>37.212074950000002</v>
      </c>
      <c r="J16" s="91">
        <f>VLOOKUP("Turbinación bombeo",Dat_01!$A$8:$J$29,8,FALSE)/1000</f>
        <v>3033.5693657800002</v>
      </c>
      <c r="K16" s="92">
        <f>VLOOKUP("Turbinación bombeo",Dat_01!$A$8:$J$29,10,FALSE)*100</f>
        <v>60.884809350000005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4833.1169319999999</v>
      </c>
      <c r="G17" s="92">
        <f>VLOOKUP("Nuclear",Dat_01!$A$8:$J$29,4,FALSE)*100</f>
        <v>-6.6054455699999997</v>
      </c>
      <c r="H17" s="91">
        <f>VLOOKUP("Nuclear",Dat_01!$A$8:$J$29,5,FALSE)/1000</f>
        <v>14391.419216</v>
      </c>
      <c r="I17" s="92">
        <f>VLOOKUP("Nuclear",Dat_01!$A$8:$J$29,7,FALSE)*100</f>
        <v>-6.2434465600000006</v>
      </c>
      <c r="J17" s="91">
        <f>VLOOKUP("Nuclear",Dat_01!$A$8:$J$29,8,FALSE)/1000</f>
        <v>54798.419964000001</v>
      </c>
      <c r="K17" s="92">
        <f>VLOOKUP("Nuclear",Dat_01!$A$8:$J$29,10,FALSE)*100</f>
        <v>-2.30457183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567</v>
      </c>
      <c r="F18" s="91">
        <f>VLOOKUP("Ciclo combinado",Dat_01!$A$8:$J$29,2,FALSE)/1000</f>
        <v>1649.496909</v>
      </c>
      <c r="G18" s="92">
        <f>VLOOKUP("Ciclo combinado",Dat_01!$A$8:$J$29,4,FALSE)*100</f>
        <v>18.990702640000002</v>
      </c>
      <c r="H18" s="91">
        <f>VLOOKUP("Ciclo combinado",Dat_01!$A$8:$J$29,5,FALSE)/1000</f>
        <v>4924.7076569999999</v>
      </c>
      <c r="I18" s="92">
        <f>VLOOKUP("Ciclo combinado",Dat_01!$A$8:$J$29,7,FALSE)*100</f>
        <v>-30.115065180000002</v>
      </c>
      <c r="J18" s="91">
        <f>VLOOKUP("Ciclo combinado",Dat_01!$A$8:$J$29,8,FALSE)/1000</f>
        <v>36234.380604000005</v>
      </c>
      <c r="K18" s="92">
        <f>VLOOKUP("Ciclo combinado",Dat_01!$A$8:$J$29,10,FALSE)*100</f>
        <v>-28.119607279999997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242.90618799999999</v>
      </c>
      <c r="G19" s="92">
        <f>VLOOKUP("Carbón",Dat_01!$A$8:$J$29,4,FALSE)*100</f>
        <v>-49.02114134</v>
      </c>
      <c r="H19" s="91">
        <f>VLOOKUP("Carbón",Dat_01!$A$8:$J$29,5,FALSE)/1000</f>
        <v>978.52658400000007</v>
      </c>
      <c r="I19" s="92">
        <f>VLOOKUP("Carbón",Dat_01!$A$8:$J$29,7,FALSE)*100</f>
        <v>-54.869333830000002</v>
      </c>
      <c r="J19" s="91">
        <f>VLOOKUP("Carbón",Dat_01!$A$8:$J$29,8,FALSE)/1000</f>
        <v>3610.3745920000001</v>
      </c>
      <c r="K19" s="92">
        <f>VLOOKUP("Carbón",Dat_01!$A$8:$J$29,10,FALSE)*100</f>
        <v>-46.05373736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61.963368000000003</v>
      </c>
      <c r="D20" s="12"/>
      <c r="E20" s="90" t="s">
        <v>9</v>
      </c>
      <c r="F20" s="91">
        <f>VLOOKUP("Cogeneración",Dat_01!$A$8:$J$29,2,FALSE)/1000</f>
        <v>2243.0534700000003</v>
      </c>
      <c r="G20" s="92">
        <f>VLOOKUP("Cogeneración",Dat_01!$A$8:$J$29,4,FALSE)*100</f>
        <v>0.42857730999999999</v>
      </c>
      <c r="H20" s="91">
        <f>VLOOKUP("Cogeneración",Dat_01!$A$8:$J$29,5,FALSE)/1000</f>
        <v>6471.8566150000006</v>
      </c>
      <c r="I20" s="92">
        <f>VLOOKUP("Cogeneración",Dat_01!$A$8:$J$29,7,FALSE)*100</f>
        <v>-6.2258240999999996</v>
      </c>
      <c r="J20" s="91">
        <f>VLOOKUP("Cogeneración",Dat_01!$A$8:$J$29,8,FALSE)/1000</f>
        <v>26544.759335999999</v>
      </c>
      <c r="K20" s="92">
        <f>VLOOKUP("Cogeneración",Dat_01!$A$8:$J$29,10,FALSE)*100</f>
        <v>-7.9205851499999991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173.707269</v>
      </c>
      <c r="G21" s="92">
        <f>VLOOKUP("Residuos no renovables",Dat_01!$A$8:$J$29,4,FALSE)*100</f>
        <v>4.5809415200000005</v>
      </c>
      <c r="H21" s="91">
        <f>VLOOKUP("Residuos no renovables",Dat_01!$A$8:$J$29,5,FALSE)/1000</f>
        <v>509.16885249999996</v>
      </c>
      <c r="I21" s="92">
        <f>VLOOKUP("Residuos no renovables",Dat_01!$A$8:$J$29,7,FALSE)*100</f>
        <v>4.4191018399999997</v>
      </c>
      <c r="J21" s="91">
        <f>VLOOKUP("Residuos no renovables",Dat_01!$A$8:$J$29,8,FALSE)/1000</f>
        <v>1917.3376029999999</v>
      </c>
      <c r="K21" s="92">
        <f>VLOOKUP("Residuos no renovables",Dat_01!$A$8:$J$29,10,FALSE)*100</f>
        <v>-3.2185178600000004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562</v>
      </c>
      <c r="F22" s="94">
        <f>SUM(F16:F21)</f>
        <v>9473.0870715420006</v>
      </c>
      <c r="G22" s="95">
        <f>((SUM(Dat_01!B9:B13,Dat_01!B18,Dat_01!B20)/SUM(Dat_01!C9:C13,Dat_01!C18,Dat_01!C20))-1)*100</f>
        <v>-2.7480964541371389</v>
      </c>
      <c r="H22" s="94">
        <f>SUM(H16:H21)</f>
        <v>28328.287399416</v>
      </c>
      <c r="I22" s="95">
        <f>((SUM(Dat_01!E9:E13,Dat_01!E18,Dat_01!E20)/SUM(Dat_01!F9:F13,Dat_01!F18,Dat_01!F20))-1)*100</f>
        <v>-13.425164081179442</v>
      </c>
      <c r="J22" s="94">
        <f>SUM(J16:J21)</f>
        <v>126138.84146478001</v>
      </c>
      <c r="K22" s="95">
        <f>((SUM(Dat_01!H9:H13,Dat_01!H18,Dat_01!H20)/SUM(Dat_01!I9:I13,Dat_01!I18,Dat_01!I20))-1)*100</f>
        <v>-13.53700123008721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-481.52039200000002</v>
      </c>
      <c r="G23" s="92">
        <f>VLOOKUP("Consumo de bombeo",Dat_01!$A$8:$J$29,4,FALSE)*100</f>
        <v>-19.778947129999999</v>
      </c>
      <c r="H23" s="91">
        <f>VLOOKUP("Consumo de bombeo",Dat_01!$A$8:$J$29,5,FALSE)/1000</f>
        <v>-1882.055646</v>
      </c>
      <c r="I23" s="92">
        <f>VLOOKUP("Consumo de bombeo",Dat_01!$A$8:$J$29,7,FALSE)*100</f>
        <v>35.183305660000002</v>
      </c>
      <c r="J23" s="91">
        <f>VLOOKUP("Consumo de bombeo",Dat_01!$A$8:$J$29,8,FALSE)/1000</f>
        <v>-5111.159067437</v>
      </c>
      <c r="K23" s="92">
        <f>VLOOKUP("Consumo de bombeo",Dat_01!$A$8:$J$29,10,FALSE)*100</f>
        <v>45.44717344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-127.985573</v>
      </c>
      <c r="G24" s="92">
        <f>VLOOKUP("Enlace Península-Baleares",Dat_01!$A$8:$J$29,4,FALSE)*100</f>
        <v>13.482124049999999</v>
      </c>
      <c r="H24" s="91">
        <f>VLOOKUP("Enlace Península-Baleares",Dat_01!$A$8:$J$29,5,FALSE)/1000</f>
        <v>-379.64799399999998</v>
      </c>
      <c r="I24" s="92">
        <f>VLOOKUP("Enlace Península-Baleares",Dat_01!$A$8:$J$29,7,FALSE)*100</f>
        <v>4.0516966299999995</v>
      </c>
      <c r="J24" s="91">
        <f>VLOOKUP("Enlace Península-Baleares",Dat_01!$A$8:$J$29,8,FALSE)/1000</f>
        <v>-1441.320739</v>
      </c>
      <c r="K24" s="92">
        <f>VLOOKUP("Enlace Península-Baleares",Dat_01!$A$8:$J$29,10,FALSE)*100</f>
        <v>-14.25310356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189.883329</v>
      </c>
      <c r="G25" s="98">
        <f>VLOOKUP("Saldos intercambios internacionales",Dat_01!$A$8:$J$29,4,FALSE)*100</f>
        <v>-61.544627340000005</v>
      </c>
      <c r="H25" s="97">
        <f>VLOOKUP("Saldos intercambios internacionales",Dat_01!$A$8:$J$29,5,FALSE)/1000</f>
        <v>242.26576500000002</v>
      </c>
      <c r="I25" s="98">
        <f>VLOOKUP("Saldos intercambios internacionales",Dat_01!$A$8:$J$29,7,FALSE)*100</f>
        <v>-91.956477960000001</v>
      </c>
      <c r="J25" s="97">
        <f>VLOOKUP("Saldos intercambios internacionales",Dat_01!$A$8:$J$29,8,FALSE)/1000</f>
        <v>509.91428999999999</v>
      </c>
      <c r="K25" s="98">
        <f>VLOOKUP("Saldos intercambios internacionales",Dat_01!$A$8:$J$29,10,FALSE)*100</f>
        <v>-92.941340979999993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20684.554315621997</v>
      </c>
      <c r="G26" s="101">
        <f>VLOOKUP("Demanda transporte (b.c.)",Dat_01!$A$8:$J$29,4,FALSE)*100</f>
        <v>4.4233440399999999</v>
      </c>
      <c r="H26" s="100">
        <f>VLOOKUP("Demanda transporte (b.c.)",Dat_01!$A$8:$J$29,5,FALSE)/1000</f>
        <v>62582.767078125995</v>
      </c>
      <c r="I26" s="101">
        <f>VLOOKUP("Demanda transporte (b.c.)",Dat_01!$A$8:$J$29,7,FALSE)*100</f>
        <v>0.57388174999999997</v>
      </c>
      <c r="J26" s="100">
        <f>VLOOKUP("Demanda transporte (b.c.)",Dat_01!$A$8:$J$29,8,FALSE)/1000</f>
        <v>237053.746160665</v>
      </c>
      <c r="K26" s="101">
        <f>VLOOKUP("Demanda transporte (b.c.)",Dat_01!$A$8:$J$29,10,FALSE)*100</f>
        <v>-4.1448707699999998</v>
      </c>
      <c r="L26" s="19"/>
    </row>
    <row r="27" spans="1:19" ht="16.350000000000001" customHeight="1">
      <c r="E27" s="315" t="s">
        <v>83</v>
      </c>
      <c r="F27" s="316"/>
      <c r="G27" s="316"/>
      <c r="H27" s="316"/>
      <c r="I27" s="316"/>
      <c r="J27" s="316"/>
      <c r="K27" s="316"/>
      <c r="L27" s="16"/>
      <c r="M27" s="313"/>
      <c r="N27" s="313"/>
      <c r="O27" s="313"/>
      <c r="P27" s="313"/>
      <c r="Q27" s="313"/>
      <c r="R27" s="313"/>
      <c r="S27" s="313"/>
    </row>
    <row r="28" spans="1:19" ht="34.5" customHeight="1">
      <c r="E28" s="317" t="s">
        <v>601</v>
      </c>
      <c r="F28" s="318"/>
      <c r="G28" s="318"/>
      <c r="H28" s="318"/>
      <c r="I28" s="318"/>
      <c r="J28" s="318"/>
      <c r="K28" s="318"/>
      <c r="L28" s="16"/>
      <c r="M28" s="304"/>
      <c r="N28" s="304"/>
      <c r="O28" s="304"/>
      <c r="P28" s="304"/>
      <c r="Q28" s="304"/>
      <c r="R28" s="304"/>
      <c r="S28" s="304"/>
    </row>
    <row r="29" spans="1:19" ht="12.75" customHeight="1">
      <c r="E29" s="313" t="s">
        <v>54</v>
      </c>
      <c r="F29" s="313"/>
      <c r="G29" s="313"/>
      <c r="H29" s="313"/>
      <c r="I29" s="313"/>
      <c r="J29" s="313"/>
      <c r="K29" s="313"/>
      <c r="L29" s="16"/>
    </row>
    <row r="30" spans="1:19" ht="12.75" customHeight="1">
      <c r="E30" s="313" t="s">
        <v>72</v>
      </c>
      <c r="F30" s="313"/>
      <c r="G30" s="313"/>
      <c r="H30" s="313"/>
      <c r="I30" s="313"/>
      <c r="J30" s="313"/>
      <c r="K30" s="313"/>
      <c r="L30" s="16"/>
    </row>
    <row r="31" spans="1:19" ht="12.75" customHeight="1">
      <c r="E31" s="313" t="s">
        <v>564</v>
      </c>
      <c r="F31" s="313"/>
      <c r="G31" s="313"/>
      <c r="H31" s="313"/>
      <c r="I31" s="313"/>
      <c r="J31" s="313"/>
      <c r="K31" s="313"/>
      <c r="L31" s="16"/>
    </row>
    <row r="32" spans="1:19" ht="12.75" customHeight="1">
      <c r="E32" s="314" t="s">
        <v>566</v>
      </c>
      <c r="F32" s="314"/>
      <c r="G32" s="314"/>
      <c r="H32" s="314"/>
      <c r="I32" s="314"/>
      <c r="J32" s="314"/>
      <c r="K32" s="314"/>
      <c r="L32" s="16"/>
    </row>
    <row r="33" spans="5:12" ht="12.75" customHeight="1">
      <c r="E33" s="313" t="s">
        <v>568</v>
      </c>
      <c r="F33" s="313"/>
      <c r="G33" s="313"/>
      <c r="H33" s="313"/>
      <c r="I33" s="313"/>
      <c r="J33" s="313"/>
      <c r="K33" s="313"/>
      <c r="L33" s="16"/>
    </row>
    <row r="34" spans="5:12" ht="15" customHeight="1">
      <c r="E34" s="314" t="s">
        <v>74</v>
      </c>
      <c r="F34" s="314"/>
      <c r="G34" s="314"/>
      <c r="H34" s="314"/>
      <c r="I34" s="314"/>
      <c r="J34" s="314"/>
      <c r="K34" s="314"/>
    </row>
    <row r="35" spans="5:12" ht="24" customHeight="1">
      <c r="E35" s="314" t="s">
        <v>79</v>
      </c>
      <c r="F35" s="314"/>
      <c r="G35" s="314"/>
      <c r="H35" s="314"/>
      <c r="I35" s="314"/>
      <c r="J35" s="314"/>
      <c r="K35" s="314"/>
    </row>
    <row r="36" spans="5:12">
      <c r="F36" s="277"/>
      <c r="G36" s="277"/>
      <c r="H36" s="277"/>
      <c r="I36" s="277"/>
      <c r="J36" s="277"/>
      <c r="K36" s="27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18" sqref="I1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Marzo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3" t="s">
        <v>58</v>
      </c>
      <c r="D7" s="32"/>
      <c r="E7" s="39"/>
    </row>
    <row r="8" spans="2:7" s="29" customFormat="1" ht="12.75" customHeight="1">
      <c r="B8" s="28"/>
      <c r="C8" s="323"/>
      <c r="D8" s="32"/>
      <c r="E8" s="39"/>
      <c r="F8" s="33"/>
    </row>
    <row r="9" spans="2:7" s="29" customFormat="1" ht="12.75" customHeight="1">
      <c r="B9" s="28"/>
      <c r="C9" s="290"/>
      <c r="D9" s="32"/>
      <c r="E9" s="39"/>
      <c r="F9" s="262"/>
      <c r="G9" s="263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3" t="s">
        <v>60</v>
      </c>
      <c r="E23" s="41"/>
    </row>
    <row r="24" spans="2:6" ht="12.75" customHeight="1">
      <c r="C24" s="323"/>
      <c r="E24" s="37"/>
    </row>
    <row r="25" spans="2:6" ht="12.75" customHeight="1">
      <c r="C25" s="323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18" sqref="J1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Marzo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4" t="s">
        <v>73</v>
      </c>
      <c r="D7" s="32"/>
      <c r="E7" s="39"/>
      <c r="F7" s="32"/>
    </row>
    <row r="8" spans="2:7" s="29" customFormat="1" ht="12.75" customHeight="1">
      <c r="B8" s="28"/>
      <c r="C8" s="324"/>
      <c r="D8" s="32"/>
      <c r="E8" s="39"/>
      <c r="F8" s="32"/>
    </row>
    <row r="9" spans="2:7" s="29" customFormat="1" ht="12.75" customHeight="1">
      <c r="B9" s="28"/>
      <c r="C9" s="324"/>
      <c r="D9" s="32"/>
      <c r="E9" s="39"/>
      <c r="F9" s="32"/>
    </row>
    <row r="10" spans="2:7" s="29" customFormat="1" ht="12.75" customHeight="1">
      <c r="B10" s="28"/>
      <c r="C10" s="324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62</v>
      </c>
      <c r="E7" s="4"/>
    </row>
    <row r="8" spans="3:25">
      <c r="C8" s="324"/>
      <c r="E8" s="4"/>
    </row>
    <row r="9" spans="3:25">
      <c r="C9" s="32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605</v>
      </c>
      <c r="E7" s="4"/>
    </row>
    <row r="8" spans="3:25">
      <c r="C8" s="324"/>
      <c r="E8" s="4"/>
    </row>
    <row r="9" spans="3:25">
      <c r="C9" s="324"/>
      <c r="E9" s="4"/>
    </row>
    <row r="10" spans="3:25">
      <c r="C10" s="324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55</v>
      </c>
      <c r="E7" s="4"/>
    </row>
    <row r="8" spans="3:25">
      <c r="C8" s="324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6" t="s">
        <v>601</v>
      </c>
      <c r="F26" s="307"/>
      <c r="G26" s="307"/>
      <c r="H26" s="307"/>
      <c r="I26" s="307"/>
      <c r="J26" s="307"/>
      <c r="K26" s="30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4" t="s">
        <v>61</v>
      </c>
      <c r="E7" s="4"/>
    </row>
    <row r="8" spans="3:25">
      <c r="C8" s="324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6" t="s">
        <v>601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8a808b56-9519-4f3c-a07e-328060d9d6d3"/>
    <ds:schemaRef ds:uri="fdc812d0-7ad8-4a82-9195-c1c1a874533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Data 2</vt:lpstr>
      <vt:lpstr>Dat_02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2021-04-15T09:53:46Z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