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R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43" l="1"/>
  <c r="J21" i="44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W180" i="44"/>
  <c r="V180" i="44"/>
  <c r="V181" i="44" l="1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/>
  <c r="V244" i="44" l="1"/>
  <c r="V245" i="44"/>
  <c r="V246" i="44"/>
  <c r="V247" i="44"/>
  <c r="V248" i="44"/>
  <c r="V249" i="44"/>
  <c r="V250" i="44"/>
  <c r="V251" i="44"/>
  <c r="W208" i="44"/>
  <c r="W209" i="44"/>
  <c r="W210" i="44"/>
  <c r="V208" i="44"/>
  <c r="V209" i="44"/>
  <c r="V210" i="44"/>
  <c r="B33" i="44" l="1"/>
  <c r="I76" i="43"/>
  <c r="K16" i="47" l="1"/>
  <c r="K75" i="43" l="1"/>
  <c r="K74" i="43"/>
  <c r="K73" i="43"/>
  <c r="K72" i="43"/>
  <c r="K71" i="43"/>
  <c r="K70" i="43"/>
  <c r="F7" i="15" l="1"/>
  <c r="I53" i="43" l="1"/>
  <c r="J3" i="47" l="1"/>
  <c r="J352" i="47"/>
  <c r="J199" i="47"/>
  <c r="J168" i="47"/>
  <c r="J140" i="47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K47" i="47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K262" i="47"/>
  <c r="J263" i="49" s="1"/>
  <c r="F293" i="49"/>
  <c r="K292" i="47"/>
  <c r="J293" i="49" s="1"/>
  <c r="F355" i="49"/>
  <c r="K354" i="47"/>
  <c r="J355" i="49" s="1"/>
  <c r="F232" i="49"/>
  <c r="K231" i="47"/>
  <c r="J232" i="49" s="1"/>
  <c r="F324" i="49"/>
  <c r="K323" i="47"/>
  <c r="J324" i="49" s="1"/>
  <c r="F107" i="49"/>
  <c r="K106" i="47"/>
  <c r="J107" i="49" s="1"/>
  <c r="F46" i="49"/>
  <c r="K45" i="47"/>
  <c r="J46" i="49" s="1"/>
  <c r="F168" i="49"/>
  <c r="K167" i="47"/>
  <c r="J168" i="49" s="1"/>
  <c r="F77" i="49"/>
  <c r="K76" i="47"/>
  <c r="J77" i="49" s="1"/>
  <c r="F139" i="49"/>
  <c r="K138" i="47"/>
  <c r="J139" i="49" s="1"/>
  <c r="F80" i="49"/>
  <c r="K79" i="47"/>
  <c r="J80" i="49" s="1"/>
  <c r="F108" i="49"/>
  <c r="K107" i="47"/>
  <c r="J108" i="49" s="1"/>
  <c r="F292" i="49"/>
  <c r="K291" i="47"/>
  <c r="J292" i="49" s="1"/>
  <c r="F138" i="49"/>
  <c r="K137" i="47"/>
  <c r="J138" i="49" s="1"/>
  <c r="F169" i="49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<sst xmlns="http://schemas.openxmlformats.org/spreadsheetml/2006/main" count="3487" uniqueCount="1006">
  <si>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</si>
  <si>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</si>
  <si>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</si>
  <si>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</si>
  <si>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</si>
  <si>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</si>
  <si>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</si>
  <si>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</si>
  <si>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</si>
  <si>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</si>
  <si>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</si>
  <si>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</si>
  <si>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</si>
  <si>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</si>
  <si>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</si>
  <si>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</si>
  <si>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</si>
  <si>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</si>
  <si>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</si>
  <si>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</si>
  <si>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</si>
  <si>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</si>
  <si>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</si>
  <si>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</si>
  <si>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</si>
  <si>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</si>
  <si>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</si>
  <si>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</si>
  <si>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</si>
  <si>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</si>
  <si>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</si>
  <si>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</si>
  <si>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</si>
  <si>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</si>
  <si>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</si>
  <si>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</si>
  <si>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</si>
  <si>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</si>
  <si>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</si>
  <si>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</si>
  <si>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</si>
  <si>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</si>
  <si>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</si>
  <si>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</si>
  <si>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</si>
  <si>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</si>
  <si>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</si>
  <si>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</si>
  <si>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</si>
  <si>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</si>
  <si>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</si>
  <si>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</si>
  <si>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</si>
  <si>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</si>
  <si>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</si>
  <si>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</si>
  <si>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</si>
  <si>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</si>
  <si>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</si>
  <si>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</si>
  <si>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</si>
  <si>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</si>
  <si>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</si>
  <si>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</si>
  <si>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</si>
  <si>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</si>
  <si>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</si>
  <si>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</si>
  <si>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</si>
  <si>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</si>
  <si>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</si>
  <si>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</si>
  <si>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</si>
  <si>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</si>
  <si>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</si>
  <si>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</si>
  <si>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</si>
  <si>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</si>
  <si>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</si>
  <si>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</si>
  <si>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</si>
  <si>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</si>
  <si>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</si>
  <si>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</si>
  <si>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</si>
  <si>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</si>
  <si>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</si>
  <si>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</si>
  <si>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</si>
  <si>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</si>
  <si>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</si>
  <si>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</si>
  <si>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</si>
  <si>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</si>
  <si>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</si>
  <si>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</si>
  <si>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</si>
  <si>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</si>
  <si>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</si>
  <si>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</si>
  <si>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</si>
  <si>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</si>
  <si>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</si>
  <si>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</si>
  <si>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</si>
  <si>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</si>
  <si>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</si>
  <si>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</si>
  <si>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</si>
  <si>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</si>
  <si>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</si>
  <si>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</si>
  <si>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</si>
  <si>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</si>
  <si>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</si>
  <si>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</si>
  <si>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</si>
  <si>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</si>
  <si>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</si>
  <si>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</si>
  <si>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Potencia UFI (MW)</t>
  </si>
  <si>
    <t>Demanda B.C. (GWh)</t>
  </si>
  <si>
    <t>Balance Máx.Renov.Mes</t>
  </si>
  <si>
    <t>Balance Máx.Renov.Histórico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</si>
  <si>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</si>
  <si>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</si>
  <si>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</si>
  <si>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</si>
  <si>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</si>
  <si>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</si>
  <si>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</si>
  <si>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</si>
  <si>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</si>
  <si>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</si>
  <si>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</si>
  <si>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</si>
  <si>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</si>
  <si>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</si>
  <si>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</si>
  <si>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</si>
  <si>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</si>
  <si>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</si>
  <si>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</si>
  <si>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</si>
  <si>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</si>
  <si>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</si>
  <si>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04/04/2018</t>
  </si>
  <si>
    <t>11/04/2018</t>
  </si>
  <si>
    <t>30/04/2018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</si>
  <si>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</si>
  <si>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</si>
  <si>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</si>
  <si>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</si>
  <si>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</si>
  <si>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</si>
  <si>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</si>
  <si>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</si>
  <si>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</si>
  <si>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</si>
  <si>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</si>
  <si>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</si>
  <si>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</si>
  <si>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</si>
  <si>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</si>
  <si>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</si>
  <si>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</si>
  <si>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</si>
  <si>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</si>
  <si>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</si>
  <si>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</si>
  <si>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</si>
  <si>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</si>
  <si>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</si>
  <si>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</si>
  <si>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</si>
  <si>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</si>
  <si>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</si>
  <si>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</si>
  <si>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</si>
  <si>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</si>
  <si>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</si>
  <si>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</si>
  <si>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</si>
  <si>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</si>
  <si>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</si>
  <si>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</si>
  <si>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</si>
  <si>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</si>
  <si>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</si>
  <si>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</si>
  <si>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</si>
  <si>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</si>
  <si>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</si>
  <si>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</si>
  <si>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</si>
  <si>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</si>
  <si>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</si>
  <si>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</si>
  <si>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</si>
  <si>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</si>
  <si>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</si>
  <si>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</si>
  <si>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</si>
  <si>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</si>
  <si>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</si>
  <si>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</si>
  <si>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</si>
  <si>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</si>
  <si>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</si>
  <si>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</si>
  <si>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</si>
  <si>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</si>
  <si>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</si>
  <si>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</si>
  <si>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</si>
  <si>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</si>
  <si>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</si>
  <si>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</si>
  <si>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</si>
  <si>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</si>
  <si>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</si>
  <si>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</si>
  <si>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</si>
  <si>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</si>
  <si>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</si>
  <si>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</si>
  <si>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</si>
  <si>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</si>
  <si>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</si>
  <si>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</si>
  <si>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</si>
  <si>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</si>
  <si>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</si>
  <si>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</si>
  <si>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</si>
  <si>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</si>
  <si>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</si>
  <si>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</si>
  <si>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</si>
  <si>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</si>
  <si>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</si>
  <si>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</si>
  <si>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</si>
  <si>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</si>
  <si>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</si>
  <si>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</si>
  <si>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</si>
  <si>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</si>
  <si>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</si>
  <si>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</si>
  <si>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</si>
  <si>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</si>
  <si>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</si>
  <si>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</si>
  <si>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</si>
  <si>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</si>
  <si>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</si>
  <si>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</si>
  <si>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</si>
  <si>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</si>
  <si>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</si>
  <si>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</si>
  <si>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</si>
  <si>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</si>
  <si>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</si>
  <si>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</si>
  <si>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</si>
  <si>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</si>
  <si>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</si>
  <si>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</si>
  <si>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</si>
  <si>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</si>
  <si>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</si>
  <si>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</si>
  <si>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</si>
  <si>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</si>
  <si>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</si>
  <si>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</si>
  <si>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</si>
  <si>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</si>
  <si>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</si>
  <si>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</si>
  <si>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</si>
  <si>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</si>
  <si>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</si>
  <si>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</si>
  <si>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</si>
  <si>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</si>
  <si>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</si>
  <si>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</si>
  <si>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</si>
  <si>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</si>
  <si>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</si>
  <si>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</si>
  <si>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</si>
  <si>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</si>
  <si>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</si>
  <si>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</si>
  <si>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</si>
  <si>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</si>
  <si>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</si>
  <si>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</si>
  <si>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</si>
  <si>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</si>
  <si>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</si>
  <si>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</si>
  <si>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</si>
  <si>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</si>
  <si>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</si>
  <si>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</si>
  <si>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</si>
  <si>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</si>
  <si>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</si>
  <si>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</si>
  <si>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</si>
  <si>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</si>
  <si>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</si>
  <si>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</si>
  <si>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</si>
  <si>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</si>
  <si>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</si>
  <si>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</si>
  <si>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</si>
  <si>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</si>
  <si>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</si>
  <si>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</si>
  <si>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</si>
  <si>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</si>
  <si>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</si>
  <si>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</si>
  <si>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</si>
  <si>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</si>
  <si>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</si>
  <si>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</si>
  <si>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</si>
  <si>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</si>
  <si>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</si>
  <si>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</si>
  <si>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</si>
  <si>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</si>
  <si>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</si>
  <si>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</si>
  <si>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</si>
  <si>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</si>
  <si>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</si>
  <si>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</si>
  <si>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</si>
  <si>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</si>
  <si>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</si>
  <si>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</si>
  <si>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</si>
  <si>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</si>
  <si>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</si>
  <si>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</si>
  <si>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</si>
  <si>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</si>
  <si>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</si>
  <si>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</si>
  <si>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</si>
  <si>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</si>
  <si>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</si>
  <si>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</si>
  <si>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</si>
  <si>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</si>
  <si>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</si>
  <si>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</si>
  <si>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</si>
  <si>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</si>
  <si>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</si>
  <si>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</si>
  <si>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</si>
  <si>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</si>
  <si>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</si>
  <si>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</si>
  <si>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</si>
  <si>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</si>
  <si>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</si>
  <si>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</si>
  <si>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</si>
  <si>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</si>
  <si>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</si>
  <si>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</si>
  <si>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</si>
  <si>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</si>
  <si>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</si>
  <si>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</si>
  <si>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</si>
  <si>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</si>
  <si>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</si>
  <si>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</si>
  <si>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</si>
  <si>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</si>
  <si>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</si>
  <si>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</si>
  <si>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</si>
  <si>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</si>
  <si>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</si>
  <si>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</si>
  <si>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</si>
  <si>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</si>
  <si>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</si>
  <si>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</si>
  <si>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</si>
  <si>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</si>
  <si>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</si>
  <si>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</si>
  <si>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</si>
  <si>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</si>
  <si>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</si>
  <si>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</si>
  <si>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</si>
  <si>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</si>
  <si>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</si>
  <si>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</si>
  <si>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</si>
  <si>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</si>
  <si>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</si>
  <si>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</si>
  <si>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</si>
  <si>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</si>
  <si>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</si>
  <si>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</si>
  <si>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</si>
  <si>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</si>
  <si>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</si>
  <si>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</si>
  <si>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</si>
  <si>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</si>
  <si>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</si>
  <si>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</si>
  <si>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</si>
  <si>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</si>
  <si>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</si>
  <si>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</si>
  <si>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</si>
  <si>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</si>
  <si>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</si>
  <si>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</si>
  <si>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</si>
  <si>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</si>
  <si>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</si>
  <si>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</si>
  <si>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</si>
  <si>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</si>
  <si>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</si>
  <si>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</si>
  <si>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</si>
  <si>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</si>
  <si>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</si>
  <si>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</si>
  <si>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</si>
  <si>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</si>
  <si>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</si>
  <si>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</si>
  <si>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</si>
  <si>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</si>
  <si>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</si>
  <si>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</si>
  <si>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</si>
  <si>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</si>
  <si>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</si>
  <si>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</si>
  <si>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</si>
  <si>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</si>
  <si>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</si>
  <si>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</si>
  <si>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</si>
  <si>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</si>
  <si>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</si>
  <si>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</si>
  <si>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</si>
  <si>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</si>
  <si>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</si>
  <si>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</si>
  <si>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</si>
  <si>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</si>
  <si>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</si>
  <si>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</si>
  <si>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</si>
  <si>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</si>
  <si>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</si>
  <si>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</si>
  <si>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</si>
  <si>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</si>
  <si>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</si>
  <si>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</si>
  <si>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</si>
  <si>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</si>
  <si>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</si>
  <si>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</si>
  <si>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</si>
  <si>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</si>
  <si>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</si>
  <si>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</si>
  <si>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</si>
  <si>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</si>
  <si>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</si>
  <si>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</si>
  <si>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</si>
  <si>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</si>
  <si>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</si>
  <si>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</si>
  <si>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</si>
  <si>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</si>
  <si>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</si>
  <si>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</si>
  <si>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</si>
  <si>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</si>
  <si>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</si>
  <si>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</si>
  <si>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</si>
  <si>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</si>
  <si>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</si>
  <si>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</si>
  <si>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</si>
  <si>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</si>
  <si>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</si>
  <si>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</si>
  <si>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</si>
  <si>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</si>
  <si>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</si>
  <si>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</si>
  <si>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</si>
  <si>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</si>
  <si>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</si>
  <si>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</si>
  <si>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</si>
  <si>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</si>
  <si>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</si>
  <si>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</si>
  <si>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</si>
  <si>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</si>
  <si>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</si>
  <si>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</si>
  <si>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</si>
  <si>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</si>
  <si>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</si>
  <si>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</si>
  <si>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</si>
  <si>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</si>
  <si>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</si>
  <si>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</si>
  <si>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</si>
  <si>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</si>
  <si>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</si>
  <si>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</si>
  <si>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</si>
  <si>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</si>
  <si>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</si>
  <si>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</si>
  <si>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</si>
  <si>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</si>
  <si>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</si>
  <si>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</si>
  <si>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</si>
  <si>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</si>
  <si>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</si>
  <si>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</si>
  <si>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</si>
  <si>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</si>
  <si>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</si>
  <si>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</si>
  <si>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</si>
  <si>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</si>
  <si>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</si>
  <si>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</si>
  <si>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</si>
  <si>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</si>
  <si>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</si>
  <si>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</si>
  <si>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</si>
  <si>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</si>
  <si>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</si>
  <si>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</si>
  <si>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</si>
  <si>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</si>
  <si>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</si>
  <si>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</si>
  <si>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</si>
  <si>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</si>
  <si>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</si>
  <si>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</si>
  <si>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</si>
  <si>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</si>
  <si>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</si>
  <si>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</si>
  <si>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</si>
  <si>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</si>
  <si>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</si>
  <si>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</si>
  <si>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</si>
  <si>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</si>
  <si>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</si>
  <si>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</si>
  <si>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</si>
  <si>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</si>
  <si>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</si>
  <si>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</si>
  <si>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</si>
  <si>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</si>
  <si>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</si>
  <si>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</si>
  <si>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</si>
  <si>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</si>
  <si>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</si>
  <si>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</si>
  <si>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</si>
  <si>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</si>
  <si>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</si>
  <si>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</si>
  <si>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</si>
  <si>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</si>
  <si>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</si>
  <si>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</si>
  <si>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</si>
  <si>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</si>
  <si>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</si>
  <si>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</si>
  <si>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</si>
  <si>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</si>
  <si>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</si>
  <si>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</si>
  <si>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</si>
  <si>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</si>
  <si>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</si>
  <si>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</si>
  <si>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</si>
  <si>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</si>
  <si>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</si>
  <si>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</si>
  <si>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</si>
  <si>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</si>
  <si>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</si>
  <si>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</si>
  <si>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</si>
  <si>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</si>
  <si>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</si>
  <si>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</si>
  <si>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</si>
  <si>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</si>
  <si>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</si>
  <si>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</si>
  <si>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</si>
  <si>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</si>
  <si>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</si>
  <si>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</si>
  <si>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</si>
  <si>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</si>
  <si>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</si>
  <si>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</si>
  <si>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</si>
  <si>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</si>
  <si>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</si>
  <si>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</si>
  <si>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</si>
  <si>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</si>
  <si>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</si>
  <si>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</si>
  <si>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</si>
  <si>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</si>
  <si>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</si>
  <si>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</si>
  <si>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</si>
  <si>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</si>
  <si>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</si>
  <si>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</si>
  <si>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</si>
  <si>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</si>
  <si>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</si>
  <si>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</si>
  <si>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</si>
  <si>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</si>
  <si>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</si>
  <si>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</si>
  <si>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</si>
  <si>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</si>
  <si>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</si>
  <si>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</si>
  <si>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</si>
  <si>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</si>
  <si>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</si>
  <si>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</si>
  <si>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</si>
  <si>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</si>
  <si>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</si>
  <si>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</si>
  <si>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</si>
  <si>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</si>
  <si>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</si>
  <si>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</si>
  <si>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</si>
  <si>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</si>
  <si>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</si>
  <si>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</si>
  <si>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</si>
  <si>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</si>
  <si>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</si>
  <si>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</si>
  <si>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</si>
  <si>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</si>
  <si>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</si>
  <si>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</si>
  <si>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</si>
  <si>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</si>
  <si>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</si>
  <si>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</si>
  <si>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</si>
  <si>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</si>
  <si>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</si>
  <si>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</si>
  <si>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</si>
  <si>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</si>
  <si>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</si>
  <si>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</si>
  <si>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</si>
  <si>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</si>
  <si>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</si>
  <si>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</si>
  <si>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</si>
  <si>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</si>
  <si>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</si>
  <si>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</si>
  <si>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</si>
  <si>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</si>
  <si>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</si>
  <si>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</si>
  <si>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</si>
  <si>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</si>
  <si>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</si>
  <si>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</si>
  <si>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</si>
  <si>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</si>
  <si>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</si>
  <si>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</si>
  <si>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</si>
  <si>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</si>
  <si>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</si>
  <si>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</si>
  <si>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</si>
  <si>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</si>
  <si>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</si>
  <si>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</si>
  <si>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</si>
  <si>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</si>
  <si>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</si>
  <si>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</si>
  <si>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</si>
  <si>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</si>
  <si>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</si>
  <si>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</si>
  <si>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</si>
  <si>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</si>
  <si>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</si>
  <si>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</si>
  <si>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</si>
  <si>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</si>
  <si>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</si>
  <si>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</si>
  <si>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</si>
  <si>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</si>
  <si>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</si>
  <si>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</si>
  <si>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</si>
  <si>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</si>
  <si>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</si>
  <si>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</si>
  <si>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</si>
  <si>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</si>
  <si>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</si>
  <si>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</si>
  <si>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</si>
  <si>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</si>
  <si>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</si>
  <si>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</si>
  <si>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</si>
  <si>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</si>
  <si>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</si>
  <si>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</si>
  <si>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</si>
  <si>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</si>
  <si>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</si>
  <si>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</si>
  <si>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</si>
  <si>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</si>
  <si>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</si>
  <si>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</si>
  <si>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</si>
  <si>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</si>
  <si>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</si>
  <si>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</si>
  <si>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</si>
  <si>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</si>
  <si>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</si>
  <si>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</si>
  <si>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</si>
  <si>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</si>
  <si>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</si>
  <si>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</si>
  <si>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</si>
  <si>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</si>
  <si>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</si>
  <si>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</si>
  <si>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</si>
  <si>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</si>
  <si>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</si>
  <si>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</si>
  <si>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</si>
  <si>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</si>
  <si>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</si>
  <si>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</si>
  <si>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</si>
  <si>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</si>
  <si>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</si>
  <si>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</si>
  <si>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</si>
  <si>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</si>
  <si>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</si>
  <si>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</si>
  <si>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</si>
  <si>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</si>
  <si>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</si>
  <si>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</si>
  <si>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</si>
  <si>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</si>
  <si>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</si>
  <si>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</si>
  <si>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</si>
  <si>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</si>
  <si>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</si>
  <si>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</si>
  <si>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</si>
  <si>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</si>
  <si>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</si>
  <si>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</si>
  <si>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</si>
  <si>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</si>
  <si>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</si>
  <si>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</si>
  <si>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</si>
  <si>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</si>
  <si>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</si>
  <si>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</si>
  <si>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</si>
  <si>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</si>
  <si>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</si>
  <si>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</si>
  <si>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</si>
  <si>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</si>
  <si>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</si>
  <si>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</si>
  <si>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</si>
  <si>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</si>
  <si>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</si>
  <si>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</si>
  <si>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</si>
  <si>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</si>
  <si>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</si>
  <si>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</si>
  <si>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</si>
  <si>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</si>
  <si>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</si>
  <si>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</si>
  <si>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</si>
  <si>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</si>
  <si>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</si>
  <si>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</si>
  <si>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</si>
  <si>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</si>
  <si>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</si>
  <si>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</si>
  <si>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</si>
  <si>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</si>
  <si>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</si>
  <si>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</si>
  <si>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</si>
  <si>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</si>
  <si>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</si>
  <si>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</si>
  <si>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</si>
  <si>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</si>
  <si>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</si>
  <si>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</si>
  <si>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</si>
  <si>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</si>
  <si>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</si>
  <si>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</si>
  <si>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</si>
  <si>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</si>
  <si>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</si>
  <si>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</si>
  <si>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</si>
  <si>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</si>
  <si>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</si>
  <si>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</si>
  <si>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</si>
  <si>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</si>
  <si>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</si>
  <si>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</si>
  <si>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</si>
  <si>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Enero 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</si>
  <si>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</si>
  <si>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</si>
  <si>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</si>
  <si>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</si>
  <si>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</si>
  <si>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</si>
  <si>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</si>
  <si>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</si>
  <si>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</si>
  <si>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</si>
  <si>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</si>
  <si>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</si>
  <si>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</si>
  <si>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</si>
  <si>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</si>
  <si>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</si>
  <si>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</si>
  <si>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</si>
  <si>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</si>
  <si>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</si>
  <si>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</si>
  <si>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</si>
  <si>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</si>
  <si>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</si>
  <si>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</si>
  <si>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</si>
  <si>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</si>
  <si>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</si>
  <si>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</si>
  <si>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</si>
  <si>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</si>
  <si>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Febrero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</si>
  <si>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</si>
  <si>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</si>
  <si>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</si>
  <si>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</si>
  <si>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</si>
  <si>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</si>
  <si>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</si>
  <si>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</si>
  <si>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</si>
  <si>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</si>
  <si>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</si>
  <si>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</si>
  <si>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</si>
  <si>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</si>
  <si>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</si>
  <si>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</si>
  <si>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</si>
  <si>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</si>
  <si>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</si>
  <si>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</si>
  <si>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</si>
  <si>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</si>
  <si>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</si>
  <si>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</si>
  <si>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</si>
  <si>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</si>
  <si>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</si>
  <si>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</si>
  <si>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Marzo 2019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</si>
  <si>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08:58:36"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msgID="7DE2331411E959DCCB930080EFE58469"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nrr="442" nrc="52"&gt;&lt;pg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</si>
  <si>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ut="04/08/2019 08:59:00"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msgID="7DED78F111E959DCCB930080EF85C266"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nrr="410" nrc="550"&gt;&lt;pg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</si>
  <si>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</si>
  <si>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</si>
  <si>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</si>
  <si>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</si>
  <si>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</si>
  <si>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</si>
  <si>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</si>
  <si>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</si>
  <si>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</si>
  <si>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</si>
  <si>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</si>
  <si>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</si>
  <si>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</si>
  <si>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</si>
  <si>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</si>
  <si>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</si>
  <si>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</si>
  <si>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</si>
  <si>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</si>
  <si>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</si>
  <si>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</si>
  <si>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</si>
  <si>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</si>
  <si>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</si>
  <si>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</si>
  <si>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</si>
  <si>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</si>
  <si>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</si>
  <si>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</si>
  <si>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</si>
  <si>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</si>
  <si>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ut="04/08/2019 08:59:02"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msgID="7DE2B8A211E959DCCB930080EF352469"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rows="398" cols="5" /&gt;&lt;esdo ews="" ece="" ptn="" /&gt;&lt;/excel&gt;&lt;pgs&gt;&lt;pg rows="396" cols="3" nrr="9001" nrc="66"&gt;&lt;pg /&gt;&lt;bls&gt;&lt;bl sr="1" sc="1" rfetch="396" cfetch="3" posid="1" darows="0" dacols="1"&gt;&lt;excel&gt;&lt;epo ews="Dat_02" ece="A1" enr="MSTR.Producible_Hidraúlico" ptn="" qtn="" rows="398" cols="5" /&gt;&lt;esdo ews="" ece="" ptn="" /&gt;&lt;/excel&gt;&lt;gridRng&gt;&lt;sect id="TITLE_AREA" rngprop="1:1:2:2" /&gt;&lt;sect id="ROWHEADERS_AREA" rngprop="3:1:396:2" /&gt;&lt;sect id="COLUMNHEADERS_AREA" rngprop="1:3:2:3" /&gt;&lt;sect id="DATA_AREA" rngprop="3:3:396:3"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</si>
  <si>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08:59:04"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msgID="7DF833BD11E959DCCB930080EFE58367"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nrr="609" nrc="484"&gt;&lt;pg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</si>
  <si>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08:59:06"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msgID="900D901011E959DCCB930080EF454469"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</si>
  <si>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08:59:07"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msgID="7F161D1811E959DCCB930080EF85C368"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nrr="678" nrc="437"&gt;&lt;pg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</si>
  <si>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08:59:10"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msgID="8DD537C711E959DCCB930080EF75A368"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nrr="377" nrc="21"&gt;&lt;pg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</si>
  <si>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ut="04/08/2019 08:59:53"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msgID="8EF010A511E959DCCB930080EF454367"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nrr="428" nrc="23"&gt;&lt;pg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</si>
  <si>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785ed2660aa345baa7ee57eb4501e827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</si>
  <si>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09:01:05"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msgID="7DED95F611E959DCCB930080EFA50266"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nrr="450" nrc="144"&gt;&lt;pg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</si>
  <si>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Miércoles 06/03/2019 (17:00 h)</t>
  </si>
  <si>
    <t>Lunes 04/03/2019 (02:53 h)</t>
  </si>
  <si>
    <t>Reservas hidroelectricas a 31 de Marzo de 2019 por cuencas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</si>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</sst>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2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3" fontId="15" fillId="11" borderId="0" xfId="0" applyNumberFormat="1" applyFont="1" applyFill="1" applyAlignment="1" applyProtection="1">
      <alignment horizontal="right" vertical="center"/>
    </xf>
    <xf numFmtId="176" fontId="15" fillId="11" borderId="0" xfId="13" applyNumberFormat="1" applyFont="1" applyFill="1" applyAlignment="1" applyProtection="1">
      <alignment horizontal="right" vertical="center"/>
    </xf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164" fontId="46" fillId="6" borderId="13" xfId="29" quotePrefix="1" applyAlignment="1">
      <alignment horizontal="center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  <xf numFmtId="166" fontId="45" fillId="5" borderId="13" xfId="36" applyNumberFormat="1" applyAlignment="1">
      <alignment horizontal="right" vertic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9.4</c:v>
                </c:pt>
                <c:pt idx="3">
                  <c:v>25</c:v>
                </c:pt>
                <c:pt idx="4">
                  <c:v>5.8000000000000114</c:v>
                </c:pt>
                <c:pt idx="5">
                  <c:v>0.5</c:v>
                </c:pt>
                <c:pt idx="6">
                  <c:v>0.1</c:v>
                </c:pt>
                <c:pt idx="7">
                  <c:v>23.5</c:v>
                </c:pt>
                <c:pt idx="8">
                  <c:v>17.3</c:v>
                </c:pt>
                <c:pt idx="9">
                  <c:v>4.5999999999999996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369.77771444400003</c:v>
                </c:pt>
                <c:pt idx="1">
                  <c:v>345.63732475400002</c:v>
                </c:pt>
                <c:pt idx="2">
                  <c:v>153.27436067599999</c:v>
                </c:pt>
                <c:pt idx="3">
                  <c:v>58.722846416000003</c:v>
                </c:pt>
                <c:pt idx="4">
                  <c:v>35.301049413999998</c:v>
                </c:pt>
                <c:pt idx="5">
                  <c:v>60.003361108</c:v>
                </c:pt>
                <c:pt idx="6">
                  <c:v>40.026753237999998</c:v>
                </c:pt>
                <c:pt idx="7">
                  <c:v>215.001508672</c:v>
                </c:pt>
                <c:pt idx="8">
                  <c:v>142.90349618600001</c:v>
                </c:pt>
                <c:pt idx="9">
                  <c:v>134.66925335600001</c:v>
                </c:pt>
                <c:pt idx="10">
                  <c:v>166.107001744</c:v>
                </c:pt>
                <c:pt idx="11">
                  <c:v>188.79902042800001</c:v>
                </c:pt>
                <c:pt idx="12">
                  <c:v>189.243035048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4488.9170219999996</c:v>
                </c:pt>
                <c:pt idx="1">
                  <c:v>3812.588835</c:v>
                </c:pt>
                <c:pt idx="2">
                  <c:v>3728.6750010000001</c:v>
                </c:pt>
                <c:pt idx="3">
                  <c:v>3591.591351</c:v>
                </c:pt>
                <c:pt idx="4">
                  <c:v>4471.0236880000002</c:v>
                </c:pt>
                <c:pt idx="5">
                  <c:v>5135.7248909999998</c:v>
                </c:pt>
                <c:pt idx="6">
                  <c:v>5013.0349210000004</c:v>
                </c:pt>
                <c:pt idx="7">
                  <c:v>5150.6718030000002</c:v>
                </c:pt>
                <c:pt idx="8">
                  <c:v>3829.983448</c:v>
                </c:pt>
                <c:pt idx="9">
                  <c:v>4286.7606750000004</c:v>
                </c:pt>
                <c:pt idx="10">
                  <c:v>5041.3669819999996</c:v>
                </c:pt>
                <c:pt idx="11">
                  <c:v>4766.7856579999998</c:v>
                </c:pt>
                <c:pt idx="12">
                  <c:v>5274.7472820000003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1310.6821359999999</c:v>
                </c:pt>
                <c:pt idx="1">
                  <c:v>1360.5891569999999</c:v>
                </c:pt>
                <c:pt idx="2">
                  <c:v>2254.3190730000001</c:v>
                </c:pt>
                <c:pt idx="3">
                  <c:v>2273.6508990000002</c:v>
                </c:pt>
                <c:pt idx="4">
                  <c:v>3487.5949369999998</c:v>
                </c:pt>
                <c:pt idx="5">
                  <c:v>3495.8909399999998</c:v>
                </c:pt>
                <c:pt idx="6">
                  <c:v>4104.8410020000001</c:v>
                </c:pt>
                <c:pt idx="7">
                  <c:v>3364.8328780000002</c:v>
                </c:pt>
                <c:pt idx="8">
                  <c:v>3875.2184769999999</c:v>
                </c:pt>
                <c:pt idx="9">
                  <c:v>2845.2639509999999</c:v>
                </c:pt>
                <c:pt idx="10">
                  <c:v>3075.0439740000002</c:v>
                </c:pt>
                <c:pt idx="11">
                  <c:v>2246.8143230000001</c:v>
                </c:pt>
                <c:pt idx="12">
                  <c:v>824.670028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1248.0405949999999</c:v>
                </c:pt>
                <c:pt idx="1">
                  <c:v>1200.6612050000001</c:v>
                </c:pt>
                <c:pt idx="2">
                  <c:v>1968.425332</c:v>
                </c:pt>
                <c:pt idx="3">
                  <c:v>2180.126706</c:v>
                </c:pt>
                <c:pt idx="4">
                  <c:v>2229.279387</c:v>
                </c:pt>
                <c:pt idx="5">
                  <c:v>2663.0061409999998</c:v>
                </c:pt>
                <c:pt idx="6">
                  <c:v>2148.659568</c:v>
                </c:pt>
                <c:pt idx="7">
                  <c:v>2501.819391</c:v>
                </c:pt>
                <c:pt idx="8">
                  <c:v>3160.857532</c:v>
                </c:pt>
                <c:pt idx="9">
                  <c:v>2896.6909179999998</c:v>
                </c:pt>
                <c:pt idx="10">
                  <c:v>3198.7467900000001</c:v>
                </c:pt>
                <c:pt idx="11">
                  <c:v>2453.3605579999999</c:v>
                </c:pt>
                <c:pt idx="12">
                  <c:v>2129.3124120000002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2335.6511700000001</c:v>
                </c:pt>
                <c:pt idx="1">
                  <c:v>2353.5937800000002</c:v>
                </c:pt>
                <c:pt idx="2">
                  <c:v>2418.3057220000001</c:v>
                </c:pt>
                <c:pt idx="3">
                  <c:v>2408.224995</c:v>
                </c:pt>
                <c:pt idx="4">
                  <c:v>2441.3647839999999</c:v>
                </c:pt>
                <c:pt idx="5">
                  <c:v>2361.2932569999998</c:v>
                </c:pt>
                <c:pt idx="6">
                  <c:v>2408.1177870000001</c:v>
                </c:pt>
                <c:pt idx="7">
                  <c:v>2520.0123990000002</c:v>
                </c:pt>
                <c:pt idx="8">
                  <c:v>2472.1034989999998</c:v>
                </c:pt>
                <c:pt idx="9">
                  <c:v>2529.9647150000001</c:v>
                </c:pt>
                <c:pt idx="10">
                  <c:v>2654.2593900000002</c:v>
                </c:pt>
                <c:pt idx="11">
                  <c:v>2390.1012900000001</c:v>
                </c:pt>
                <c:pt idx="12">
                  <c:v>2588.9622680000002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215.3954785</c:v>
                </c:pt>
                <c:pt idx="1">
                  <c:v>167.63117500000001</c:v>
                </c:pt>
                <c:pt idx="2">
                  <c:v>137.027331</c:v>
                </c:pt>
                <c:pt idx="3">
                  <c:v>175.41279499999999</c:v>
                </c:pt>
                <c:pt idx="4">
                  <c:v>199.57543200000001</c:v>
                </c:pt>
                <c:pt idx="5">
                  <c:v>194.65527349999999</c:v>
                </c:pt>
                <c:pt idx="6">
                  <c:v>189.02059499999999</c:v>
                </c:pt>
                <c:pt idx="7">
                  <c:v>201.64167599999999</c:v>
                </c:pt>
                <c:pt idx="8">
                  <c:v>191.94905</c:v>
                </c:pt>
                <c:pt idx="9">
                  <c:v>190.76081500000001</c:v>
                </c:pt>
                <c:pt idx="10">
                  <c:v>196.59543400000001</c:v>
                </c:pt>
                <c:pt idx="11">
                  <c:v>180.749244</c:v>
                </c:pt>
                <c:pt idx="12">
                  <c:v>200.77886749999999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991760"/>
        <c:axId val="384992152"/>
      </c:barChart>
      <c:catAx>
        <c:axId val="38499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992152"/>
        <c:crosses val="autoZero"/>
        <c:auto val="1"/>
        <c:lblAlgn val="ctr"/>
        <c:lblOffset val="100"/>
        <c:noMultiLvlLbl val="1"/>
      </c:catAx>
      <c:valAx>
        <c:axId val="38499215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99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87.926557000000003</c:v>
                </c:pt>
                <c:pt idx="1">
                  <c:v>140.95611199999999</c:v>
                </c:pt>
                <c:pt idx="2">
                  <c:v>183.89204199999998</c:v>
                </c:pt>
                <c:pt idx="3">
                  <c:v>248.03321599999998</c:v>
                </c:pt>
                <c:pt idx="4">
                  <c:v>180.614046</c:v>
                </c:pt>
                <c:pt idx="5">
                  <c:v>333.03688599999998</c:v>
                </c:pt>
                <c:pt idx="6">
                  <c:v>178.93481400000002</c:v>
                </c:pt>
                <c:pt idx="7">
                  <c:v>62.813400000000001</c:v>
                </c:pt>
                <c:pt idx="8">
                  <c:v>66.171929000000006</c:v>
                </c:pt>
                <c:pt idx="9">
                  <c:v>114.91247100000001</c:v>
                </c:pt>
                <c:pt idx="10">
                  <c:v>111.57147599999999</c:v>
                </c:pt>
                <c:pt idx="11">
                  <c:v>144.919545</c:v>
                </c:pt>
                <c:pt idx="12">
                  <c:v>213.93776</c:v>
                </c:pt>
                <c:pt idx="13">
                  <c:v>147.71999600000001</c:v>
                </c:pt>
                <c:pt idx="14">
                  <c:v>95.733947999999998</c:v>
                </c:pt>
                <c:pt idx="15">
                  <c:v>102.206029</c:v>
                </c:pt>
                <c:pt idx="16">
                  <c:v>202.615375</c:v>
                </c:pt>
                <c:pt idx="17">
                  <c:v>166.45406199999999</c:v>
                </c:pt>
                <c:pt idx="18">
                  <c:v>180.65348600000002</c:v>
                </c:pt>
                <c:pt idx="19">
                  <c:v>180.07818900000001</c:v>
                </c:pt>
                <c:pt idx="20">
                  <c:v>112.616782</c:v>
                </c:pt>
                <c:pt idx="21">
                  <c:v>79.635756000000001</c:v>
                </c:pt>
                <c:pt idx="22">
                  <c:v>94.715327000000002</c:v>
                </c:pt>
                <c:pt idx="23">
                  <c:v>135.885548</c:v>
                </c:pt>
                <c:pt idx="24">
                  <c:v>243.58598699999999</c:v>
                </c:pt>
                <c:pt idx="25">
                  <c:v>295.33074499999998</c:v>
                </c:pt>
                <c:pt idx="26">
                  <c:v>215.538781</c:v>
                </c:pt>
                <c:pt idx="27">
                  <c:v>172.864205</c:v>
                </c:pt>
                <c:pt idx="28">
                  <c:v>141.78506200000001</c:v>
                </c:pt>
                <c:pt idx="29">
                  <c:v>117.48124800000001</c:v>
                </c:pt>
                <c:pt idx="30">
                  <c:v>70.810903999999994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085544"/>
        <c:axId val="38499293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13.922169542066682</c:v>
                </c:pt>
                <c:pt idx="1">
                  <c:v>23.535620463546199</c:v>
                </c:pt>
                <c:pt idx="2">
                  <c:v>30.866699103896583</c:v>
                </c:pt>
                <c:pt idx="3">
                  <c:v>36.577901177186448</c:v>
                </c:pt>
                <c:pt idx="4">
                  <c:v>28.690648529376922</c:v>
                </c:pt>
                <c:pt idx="5">
                  <c:v>45.641457870153822</c:v>
                </c:pt>
                <c:pt idx="6">
                  <c:v>26.294238951311982</c:v>
                </c:pt>
                <c:pt idx="7">
                  <c:v>10.147654549847948</c:v>
                </c:pt>
                <c:pt idx="8">
                  <c:v>11.377009986077557</c:v>
                </c:pt>
                <c:pt idx="9">
                  <c:v>20.114897936426342</c:v>
                </c:pt>
                <c:pt idx="10">
                  <c:v>17.075974675842691</c:v>
                </c:pt>
                <c:pt idx="11">
                  <c:v>22.066483921031359</c:v>
                </c:pt>
                <c:pt idx="12">
                  <c:v>31.998237586703492</c:v>
                </c:pt>
                <c:pt idx="13">
                  <c:v>21.879889787798749</c:v>
                </c:pt>
                <c:pt idx="14">
                  <c:v>14.475023152844921</c:v>
                </c:pt>
                <c:pt idx="15">
                  <c:v>17.388986044353313</c:v>
                </c:pt>
                <c:pt idx="16">
                  <c:v>33.172237475891301</c:v>
                </c:pt>
                <c:pt idx="17">
                  <c:v>26.143695263268324</c:v>
                </c:pt>
                <c:pt idx="18">
                  <c:v>28.560165755228951</c:v>
                </c:pt>
                <c:pt idx="19">
                  <c:v>27.062906416941139</c:v>
                </c:pt>
                <c:pt idx="20">
                  <c:v>17.053097821213104</c:v>
                </c:pt>
                <c:pt idx="21">
                  <c:v>12.22535432685094</c:v>
                </c:pt>
                <c:pt idx="22">
                  <c:v>16.176019535775307</c:v>
                </c:pt>
                <c:pt idx="23">
                  <c:v>24.159922556279295</c:v>
                </c:pt>
                <c:pt idx="24">
                  <c:v>35.646021787943823</c:v>
                </c:pt>
                <c:pt idx="25">
                  <c:v>42.291223777968007</c:v>
                </c:pt>
                <c:pt idx="26">
                  <c:v>32.300340890110803</c:v>
                </c:pt>
                <c:pt idx="27">
                  <c:v>25.182201088010693</c:v>
                </c:pt>
                <c:pt idx="28">
                  <c:v>21.056339720438078</c:v>
                </c:pt>
                <c:pt idx="29">
                  <c:v>19.270745173542807</c:v>
                </c:pt>
                <c:pt idx="30">
                  <c:v>13.030504280555256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993720"/>
        <c:axId val="384993328"/>
      </c:lineChart>
      <c:catAx>
        <c:axId val="276085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992936"/>
        <c:crosses val="autoZero"/>
        <c:auto val="0"/>
        <c:lblAlgn val="ctr"/>
        <c:lblOffset val="100"/>
        <c:noMultiLvlLbl val="0"/>
      </c:catAx>
      <c:valAx>
        <c:axId val="384992936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085544"/>
        <c:crosses val="autoZero"/>
        <c:crossBetween val="between"/>
        <c:majorUnit val="50"/>
      </c:valAx>
      <c:valAx>
        <c:axId val="38499332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993720"/>
        <c:crosses val="max"/>
        <c:crossBetween val="between"/>
        <c:majorUnit val="5"/>
      </c:valAx>
      <c:catAx>
        <c:axId val="38499372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8499332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26.63017</c:v>
                </c:pt>
                <c:pt idx="1">
                  <c:v>26.381608</c:v>
                </c:pt>
                <c:pt idx="2">
                  <c:v>26.301618999999999</c:v>
                </c:pt>
                <c:pt idx="3">
                  <c:v>26.351115</c:v>
                </c:pt>
                <c:pt idx="4">
                  <c:v>26.41412</c:v>
                </c:pt>
                <c:pt idx="5">
                  <c:v>27.244209999999999</c:v>
                </c:pt>
                <c:pt idx="6">
                  <c:v>28.144259999999999</c:v>
                </c:pt>
                <c:pt idx="7">
                  <c:v>28.521916999999998</c:v>
                </c:pt>
                <c:pt idx="8">
                  <c:v>29.001462</c:v>
                </c:pt>
                <c:pt idx="9">
                  <c:v>30.397217000000001</c:v>
                </c:pt>
                <c:pt idx="10">
                  <c:v>31.372018000000001</c:v>
                </c:pt>
                <c:pt idx="11">
                  <c:v>31.693224000000001</c:v>
                </c:pt>
                <c:pt idx="12">
                  <c:v>32.435302</c:v>
                </c:pt>
                <c:pt idx="13">
                  <c:v>32.937581999999999</c:v>
                </c:pt>
                <c:pt idx="14">
                  <c:v>33.345028999999997</c:v>
                </c:pt>
                <c:pt idx="15">
                  <c:v>34.069519</c:v>
                </c:pt>
                <c:pt idx="16">
                  <c:v>34.133940000000003</c:v>
                </c:pt>
                <c:pt idx="17">
                  <c:v>33.366135999999997</c:v>
                </c:pt>
                <c:pt idx="18">
                  <c:v>32.963203999999998</c:v>
                </c:pt>
                <c:pt idx="19">
                  <c:v>33.126292999999997</c:v>
                </c:pt>
                <c:pt idx="20">
                  <c:v>33.114382999999997</c:v>
                </c:pt>
                <c:pt idx="21">
                  <c:v>32.566538000000001</c:v>
                </c:pt>
                <c:pt idx="22">
                  <c:v>30.258064999999998</c:v>
                </c:pt>
                <c:pt idx="23">
                  <c:v>28.911718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11.065877</c:v>
                </c:pt>
                <c:pt idx="1">
                  <c:v>11.403639999999999</c:v>
                </c:pt>
                <c:pt idx="2">
                  <c:v>11.604900000000001</c:v>
                </c:pt>
                <c:pt idx="3">
                  <c:v>11.931723</c:v>
                </c:pt>
                <c:pt idx="4">
                  <c:v>12.281364</c:v>
                </c:pt>
                <c:pt idx="5">
                  <c:v>12.678568</c:v>
                </c:pt>
                <c:pt idx="6">
                  <c:v>12.739914000000001</c:v>
                </c:pt>
                <c:pt idx="7">
                  <c:v>12.864075</c:v>
                </c:pt>
                <c:pt idx="8">
                  <c:v>13.000671000000001</c:v>
                </c:pt>
                <c:pt idx="9">
                  <c:v>12.886043000000001</c:v>
                </c:pt>
                <c:pt idx="10">
                  <c:v>13.465903000000001</c:v>
                </c:pt>
                <c:pt idx="11">
                  <c:v>14.080263</c:v>
                </c:pt>
                <c:pt idx="12">
                  <c:v>15.414239</c:v>
                </c:pt>
                <c:pt idx="13">
                  <c:v>16.243397000000002</c:v>
                </c:pt>
                <c:pt idx="14">
                  <c:v>16.443905999999998</c:v>
                </c:pt>
                <c:pt idx="15">
                  <c:v>16.524768000000002</c:v>
                </c:pt>
                <c:pt idx="16">
                  <c:v>16.635963</c:v>
                </c:pt>
                <c:pt idx="17">
                  <c:v>16.615093000000002</c:v>
                </c:pt>
                <c:pt idx="18">
                  <c:v>15.761006999999999</c:v>
                </c:pt>
                <c:pt idx="19">
                  <c:v>15.053626</c:v>
                </c:pt>
                <c:pt idx="20">
                  <c:v>14.322457999999999</c:v>
                </c:pt>
                <c:pt idx="21">
                  <c:v>13.874499999999999</c:v>
                </c:pt>
                <c:pt idx="22">
                  <c:v>13.238203</c:v>
                </c:pt>
                <c:pt idx="23">
                  <c:v>12.906784999999999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178168"/>
        <c:axId val="384178560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41.553910470717987</c:v>
                </c:pt>
                <c:pt idx="1">
                  <c:v>43.225719978857995</c:v>
                </c:pt>
                <c:pt idx="2">
                  <c:v>44.12237893036167</c:v>
                </c:pt>
                <c:pt idx="3">
                  <c:v>45.279765201586351</c:v>
                </c:pt>
                <c:pt idx="4">
                  <c:v>46.49545016074736</c:v>
                </c:pt>
                <c:pt idx="5">
                  <c:v>46.536743036410314</c:v>
                </c:pt>
                <c:pt idx="6">
                  <c:v>45.266473518934234</c:v>
                </c:pt>
                <c:pt idx="7">
                  <c:v>45.102420710361088</c:v>
                </c:pt>
                <c:pt idx="8">
                  <c:v>44.827640068628263</c:v>
                </c:pt>
                <c:pt idx="9">
                  <c:v>42.392180178863086</c:v>
                </c:pt>
                <c:pt idx="10">
                  <c:v>42.923292342877026</c:v>
                </c:pt>
                <c:pt idx="11">
                  <c:v>44.426729827170632</c:v>
                </c:pt>
                <c:pt idx="12">
                  <c:v>47.523032157986385</c:v>
                </c:pt>
                <c:pt idx="13">
                  <c:v>49.315693544231635</c:v>
                </c:pt>
                <c:pt idx="14">
                  <c:v>49.314415051190991</c:v>
                </c:pt>
                <c:pt idx="15">
                  <c:v>48.50308570543659</c:v>
                </c:pt>
                <c:pt idx="16">
                  <c:v>48.737306622089335</c:v>
                </c:pt>
                <c:pt idx="17">
                  <c:v>49.796275481224441</c:v>
                </c:pt>
                <c:pt idx="18">
                  <c:v>47.813941266146337</c:v>
                </c:pt>
                <c:pt idx="19">
                  <c:v>45.443134853634241</c:v>
                </c:pt>
                <c:pt idx="20">
                  <c:v>43.251471724537346</c:v>
                </c:pt>
                <c:pt idx="21">
                  <c:v>42.603546007868566</c:v>
                </c:pt>
                <c:pt idx="22">
                  <c:v>43.750990025303999</c:v>
                </c:pt>
                <c:pt idx="23">
                  <c:v>44.642054823583983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79344"/>
        <c:axId val="384178952"/>
      </c:lineChart>
      <c:catAx>
        <c:axId val="38417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178560"/>
        <c:crosses val="autoZero"/>
        <c:auto val="1"/>
        <c:lblAlgn val="ctr"/>
        <c:lblOffset val="100"/>
        <c:noMultiLvlLbl val="0"/>
      </c:catAx>
      <c:valAx>
        <c:axId val="38417856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178168"/>
        <c:crosses val="autoZero"/>
        <c:crossBetween val="between"/>
      </c:valAx>
      <c:valAx>
        <c:axId val="384178952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179344"/>
        <c:crosses val="max"/>
        <c:crossBetween val="between"/>
      </c:valAx>
      <c:catAx>
        <c:axId val="38417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178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6"/>
                <c:pt idx="0">
                  <c:v>178.98040184800087</c:v>
                </c:pt>
                <c:pt idx="1">
                  <c:v>201.88273954199965</c:v>
                </c:pt>
                <c:pt idx="2">
                  <c:v>231.73633905800031</c:v>
                </c:pt>
                <c:pt idx="3">
                  <c:v>266.14969254999954</c:v>
                </c:pt>
                <c:pt idx="4">
                  <c:v>280.78351580800012</c:v>
                </c:pt>
                <c:pt idx="5">
                  <c:v>238.13106541399978</c:v>
                </c:pt>
                <c:pt idx="6">
                  <c:v>215.7201776159998</c:v>
                </c:pt>
                <c:pt idx="7">
                  <c:v>180.90718696600015</c:v>
                </c:pt>
                <c:pt idx="8">
                  <c:v>258.98821041599979</c:v>
                </c:pt>
                <c:pt idx="9">
                  <c:v>508.47937581800011</c:v>
                </c:pt>
                <c:pt idx="10">
                  <c:v>448.69639765200071</c:v>
                </c:pt>
                <c:pt idx="11">
                  <c:v>403.93001681799944</c:v>
                </c:pt>
                <c:pt idx="12">
                  <c:v>296.76694019600029</c:v>
                </c:pt>
                <c:pt idx="13">
                  <c:v>477.07701482599987</c:v>
                </c:pt>
                <c:pt idx="14">
                  <c:v>391.78752665199977</c:v>
                </c:pt>
                <c:pt idx="15">
                  <c:v>372.84823746600085</c:v>
                </c:pt>
                <c:pt idx="16">
                  <c:v>367.38850625000032</c:v>
                </c:pt>
                <c:pt idx="17">
                  <c:v>322.30071002999892</c:v>
                </c:pt>
                <c:pt idx="18">
                  <c:v>319.42373380199984</c:v>
                </c:pt>
                <c:pt idx="19">
                  <c:v>243.17582171799972</c:v>
                </c:pt>
                <c:pt idx="20">
                  <c:v>212.62120034800108</c:v>
                </c:pt>
                <c:pt idx="21">
                  <c:v>259.7173753699995</c:v>
                </c:pt>
                <c:pt idx="22">
                  <c:v>224.24443767200003</c:v>
                </c:pt>
                <c:pt idx="23">
                  <c:v>227.66554067600012</c:v>
                </c:pt>
                <c:pt idx="24">
                  <c:v>197.52040654999973</c:v>
                </c:pt>
                <c:pt idx="25">
                  <c:v>174.88350930200093</c:v>
                </c:pt>
                <c:pt idx="26">
                  <c:v>197.23063437199974</c:v>
                </c:pt>
                <c:pt idx="27">
                  <c:v>183.19844093400036</c:v>
                </c:pt>
                <c:pt idx="28">
                  <c:v>191.34344834999959</c:v>
                </c:pt>
                <c:pt idx="29">
                  <c:v>203.26603734199892</c:v>
                </c:pt>
                <c:pt idx="30">
                  <c:v>208.34055919400006</c:v>
                </c:pt>
                <c:pt idx="31">
                  <c:v>180.64092513600011</c:v>
                </c:pt>
                <c:pt idx="32">
                  <c:v>206.37630946400034</c:v>
                </c:pt>
                <c:pt idx="33">
                  <c:v>216.29166977199995</c:v>
                </c:pt>
                <c:pt idx="34">
                  <c:v>250.44172915600009</c:v>
                </c:pt>
                <c:pt idx="35">
                  <c:v>196.75077450199959</c:v>
                </c:pt>
                <c:pt idx="36">
                  <c:v>213.14835845800005</c:v>
                </c:pt>
                <c:pt idx="37">
                  <c:v>221.89988266800003</c:v>
                </c:pt>
                <c:pt idx="38">
                  <c:v>216.58680302600061</c:v>
                </c:pt>
                <c:pt idx="39">
                  <c:v>335.10069685799931</c:v>
                </c:pt>
                <c:pt idx="40">
                  <c:v>294.00231751600057</c:v>
                </c:pt>
                <c:pt idx="41">
                  <c:v>233.969173998</c:v>
                </c:pt>
                <c:pt idx="42">
                  <c:v>312.56351789200062</c:v>
                </c:pt>
                <c:pt idx="43">
                  <c:v>281.97988253599908</c:v>
                </c:pt>
                <c:pt idx="44">
                  <c:v>248.9169950080003</c:v>
                </c:pt>
                <c:pt idx="45">
                  <c:v>240.38875156599943</c:v>
                </c:pt>
                <c:pt idx="46">
                  <c:v>294.6830245980014</c:v>
                </c:pt>
                <c:pt idx="47">
                  <c:v>272.28712626600009</c:v>
                </c:pt>
                <c:pt idx="48">
                  <c:v>249.0718813019993</c:v>
                </c:pt>
                <c:pt idx="49">
                  <c:v>264.27313651200058</c:v>
                </c:pt>
                <c:pt idx="50">
                  <c:v>249.09162544799864</c:v>
                </c:pt>
                <c:pt idx="51">
                  <c:v>222.10088909600057</c:v>
                </c:pt>
                <c:pt idx="52">
                  <c:v>211.81943688000064</c:v>
                </c:pt>
                <c:pt idx="53">
                  <c:v>195.794170388</c:v>
                </c:pt>
                <c:pt idx="54">
                  <c:v>189.36339298399866</c:v>
                </c:pt>
                <c:pt idx="55">
                  <c:v>188.09817892400014</c:v>
                </c:pt>
                <c:pt idx="56">
                  <c:v>206.65323700400137</c:v>
                </c:pt>
                <c:pt idx="57">
                  <c:v>188.37901537799851</c:v>
                </c:pt>
                <c:pt idx="58">
                  <c:v>172.94093433800157</c:v>
                </c:pt>
                <c:pt idx="59">
                  <c:v>178.54838854399873</c:v>
                </c:pt>
                <c:pt idx="60">
                  <c:v>184.06716502800126</c:v>
                </c:pt>
                <c:pt idx="61">
                  <c:v>161.72530520799984</c:v>
                </c:pt>
                <c:pt idx="62">
                  <c:v>128.14030725199848</c:v>
                </c:pt>
                <c:pt idx="63">
                  <c:v>130.10232026000128</c:v>
                </c:pt>
                <c:pt idx="64">
                  <c:v>132.97824705199886</c:v>
                </c:pt>
                <c:pt idx="65">
                  <c:v>121.63721203200132</c:v>
                </c:pt>
                <c:pt idx="66">
                  <c:v>137.34454470200009</c:v>
                </c:pt>
                <c:pt idx="67">
                  <c:v>105.71225961999892</c:v>
                </c:pt>
                <c:pt idx="68">
                  <c:v>145.71779165999999</c:v>
                </c:pt>
                <c:pt idx="69">
                  <c:v>132.12742509399988</c:v>
                </c:pt>
                <c:pt idx="70">
                  <c:v>120.99884701200124</c:v>
                </c:pt>
                <c:pt idx="71">
                  <c:v>102.25985699999903</c:v>
                </c:pt>
                <c:pt idx="72">
                  <c:v>136.62566195999943</c:v>
                </c:pt>
                <c:pt idx="73">
                  <c:v>128.66054245799978</c:v>
                </c:pt>
                <c:pt idx="74">
                  <c:v>130.08930832800002</c:v>
                </c:pt>
                <c:pt idx="75">
                  <c:v>99.303679692001751</c:v>
                </c:pt>
                <c:pt idx="76">
                  <c:v>88.95340967199833</c:v>
                </c:pt>
                <c:pt idx="77">
                  <c:v>87.102957502001004</c:v>
                </c:pt>
                <c:pt idx="78">
                  <c:v>84.90524368799916</c:v>
                </c:pt>
                <c:pt idx="79">
                  <c:v>106.68403058400047</c:v>
                </c:pt>
                <c:pt idx="80">
                  <c:v>94.50606752400013</c:v>
                </c:pt>
                <c:pt idx="81">
                  <c:v>111.65829537600005</c:v>
                </c:pt>
                <c:pt idx="82">
                  <c:v>106.2375112060008</c:v>
                </c:pt>
                <c:pt idx="83">
                  <c:v>88.031645835999271</c:v>
                </c:pt>
                <c:pt idx="84">
                  <c:v>114.12441026600068</c:v>
                </c:pt>
                <c:pt idx="85">
                  <c:v>107.27422800799881</c:v>
                </c:pt>
                <c:pt idx="86">
                  <c:v>136.31577750000025</c:v>
                </c:pt>
                <c:pt idx="87">
                  <c:v>113.51445925200046</c:v>
                </c:pt>
                <c:pt idx="88">
                  <c:v>133.85437754600059</c:v>
                </c:pt>
                <c:pt idx="89">
                  <c:v>196.8115773079987</c:v>
                </c:pt>
                <c:pt idx="90">
                  <c:v>102.41424729200045</c:v>
                </c:pt>
                <c:pt idx="91">
                  <c:v>135.24416343399946</c:v>
                </c:pt>
                <c:pt idx="92">
                  <c:v>133.4193510379998</c:v>
                </c:pt>
                <c:pt idx="93">
                  <c:v>110.18032657600038</c:v>
                </c:pt>
                <c:pt idx="94">
                  <c:v>133.15294642200035</c:v>
                </c:pt>
                <c:pt idx="95">
                  <c:v>125.17872412600038</c:v>
                </c:pt>
                <c:pt idx="96">
                  <c:v>108.23437664799874</c:v>
                </c:pt>
                <c:pt idx="97">
                  <c:v>152.09634927200131</c:v>
                </c:pt>
                <c:pt idx="98">
                  <c:v>122.25881915199908</c:v>
                </c:pt>
                <c:pt idx="99">
                  <c:v>155.68748897000077</c:v>
                </c:pt>
                <c:pt idx="100">
                  <c:v>156.4325545899992</c:v>
                </c:pt>
                <c:pt idx="101">
                  <c:v>160.33901424999965</c:v>
                </c:pt>
                <c:pt idx="102">
                  <c:v>172.07760785200099</c:v>
                </c:pt>
                <c:pt idx="103">
                  <c:v>141.57988600799985</c:v>
                </c:pt>
                <c:pt idx="104">
                  <c:v>134.07056026200041</c:v>
                </c:pt>
                <c:pt idx="105">
                  <c:v>154.59246782799877</c:v>
                </c:pt>
                <c:pt idx="106">
                  <c:v>125.90825040400162</c:v>
                </c:pt>
                <c:pt idx="107">
                  <c:v>133.9081081279995</c:v>
                </c:pt>
                <c:pt idx="108">
                  <c:v>101.51889465599892</c:v>
                </c:pt>
                <c:pt idx="109">
                  <c:v>131.62562380799994</c:v>
                </c:pt>
                <c:pt idx="110">
                  <c:v>94.112740128000382</c:v>
                </c:pt>
                <c:pt idx="111">
                  <c:v>98.465471891999769</c:v>
                </c:pt>
                <c:pt idx="112">
                  <c:v>94.196145864000982</c:v>
                </c:pt>
                <c:pt idx="113">
                  <c:v>97.591259735998847</c:v>
                </c:pt>
                <c:pt idx="114">
                  <c:v>69.968979008001455</c:v>
                </c:pt>
                <c:pt idx="115">
                  <c:v>80.501374501998754</c:v>
                </c:pt>
                <c:pt idx="116">
                  <c:v>98.954845599999828</c:v>
                </c:pt>
                <c:pt idx="117">
                  <c:v>80.246829246000971</c:v>
                </c:pt>
                <c:pt idx="118">
                  <c:v>70.490488656000196</c:v>
                </c:pt>
                <c:pt idx="119">
                  <c:v>76.580155204000334</c:v>
                </c:pt>
                <c:pt idx="120">
                  <c:v>84.080646497999098</c:v>
                </c:pt>
                <c:pt idx="121">
                  <c:v>94.433545259999349</c:v>
                </c:pt>
                <c:pt idx="122">
                  <c:v>83.330001070001217</c:v>
                </c:pt>
                <c:pt idx="123">
                  <c:v>87.416896355998901</c:v>
                </c:pt>
                <c:pt idx="124">
                  <c:v>84.809404732000431</c:v>
                </c:pt>
                <c:pt idx="125">
                  <c:v>85.798804398000115</c:v>
                </c:pt>
                <c:pt idx="126">
                  <c:v>69.064277566000456</c:v>
                </c:pt>
                <c:pt idx="127">
                  <c:v>83.773244238000345</c:v>
                </c:pt>
                <c:pt idx="128">
                  <c:v>62.496441319999867</c:v>
                </c:pt>
                <c:pt idx="129">
                  <c:v>45.635574867999559</c:v>
                </c:pt>
                <c:pt idx="130">
                  <c:v>73.313492030000404</c:v>
                </c:pt>
                <c:pt idx="131">
                  <c:v>71.796023876000206</c:v>
                </c:pt>
                <c:pt idx="132">
                  <c:v>57.793894144000298</c:v>
                </c:pt>
                <c:pt idx="133">
                  <c:v>67.746303909999796</c:v>
                </c:pt>
                <c:pt idx="134">
                  <c:v>37.334130595998765</c:v>
                </c:pt>
                <c:pt idx="135">
                  <c:v>22.40733153000058</c:v>
                </c:pt>
                <c:pt idx="136">
                  <c:v>6.4566618000008456</c:v>
                </c:pt>
                <c:pt idx="137">
                  <c:v>7.0879540679984059</c:v>
                </c:pt>
                <c:pt idx="138">
                  <c:v>5.5422092060000434</c:v>
                </c:pt>
                <c:pt idx="139">
                  <c:v>6.9238963500000974</c:v>
                </c:pt>
                <c:pt idx="140">
                  <c:v>8.0067131500002144</c:v>
                </c:pt>
                <c:pt idx="141">
                  <c:v>5.3031052739994777</c:v>
                </c:pt>
                <c:pt idx="142">
                  <c:v>4.3046902700016796</c:v>
                </c:pt>
                <c:pt idx="143">
                  <c:v>3.1078996419999458</c:v>
                </c:pt>
                <c:pt idx="144">
                  <c:v>61.243426533999852</c:v>
                </c:pt>
                <c:pt idx="145">
                  <c:v>54.403870888000235</c:v>
                </c:pt>
                <c:pt idx="146">
                  <c:v>48.696425289998736</c:v>
                </c:pt>
                <c:pt idx="147">
                  <c:v>48.202042548000477</c:v>
                </c:pt>
                <c:pt idx="148">
                  <c:v>48.637679313999165</c:v>
                </c:pt>
                <c:pt idx="149">
                  <c:v>41.126988298001699</c:v>
                </c:pt>
                <c:pt idx="150">
                  <c:v>36.661641007999229</c:v>
                </c:pt>
                <c:pt idx="151">
                  <c:v>42.795573232000386</c:v>
                </c:pt>
                <c:pt idx="152">
                  <c:v>34.617167079999312</c:v>
                </c:pt>
                <c:pt idx="153">
                  <c:v>50.117297983210477</c:v>
                </c:pt>
                <c:pt idx="154">
                  <c:v>61.398725113210475</c:v>
                </c:pt>
                <c:pt idx="155">
                  <c:v>72.914481039210472</c:v>
                </c:pt>
                <c:pt idx="156">
                  <c:v>47.732188181210468</c:v>
                </c:pt>
                <c:pt idx="157">
                  <c:v>38.136530667210479</c:v>
                </c:pt>
                <c:pt idx="158">
                  <c:v>54.820534509208606</c:v>
                </c:pt>
                <c:pt idx="159">
                  <c:v>41.030135483212334</c:v>
                </c:pt>
                <c:pt idx="160">
                  <c:v>40.920904410027099</c:v>
                </c:pt>
                <c:pt idx="161">
                  <c:v>35.865252946025237</c:v>
                </c:pt>
                <c:pt idx="162">
                  <c:v>27.261782104027102</c:v>
                </c:pt>
                <c:pt idx="163">
                  <c:v>38.508029088027101</c:v>
                </c:pt>
                <c:pt idx="164">
                  <c:v>28.973105410027099</c:v>
                </c:pt>
                <c:pt idx="165">
                  <c:v>32.684378826027093</c:v>
                </c:pt>
                <c:pt idx="166">
                  <c:v>29.522073512027099</c:v>
                </c:pt>
                <c:pt idx="167">
                  <c:v>26.663366136181466</c:v>
                </c:pt>
                <c:pt idx="168">
                  <c:v>34.920634152181464</c:v>
                </c:pt>
                <c:pt idx="169">
                  <c:v>20.845326648181466</c:v>
                </c:pt>
                <c:pt idx="170">
                  <c:v>22.25592718018147</c:v>
                </c:pt>
                <c:pt idx="171">
                  <c:v>21.562576994183328</c:v>
                </c:pt>
                <c:pt idx="172">
                  <c:v>52.049536474181473</c:v>
                </c:pt>
                <c:pt idx="173">
                  <c:v>49.615551990181473</c:v>
                </c:pt>
                <c:pt idx="174">
                  <c:v>47.516879093241599</c:v>
                </c:pt>
                <c:pt idx="175">
                  <c:v>48.318055417243464</c:v>
                </c:pt>
                <c:pt idx="176">
                  <c:v>30.095850563243467</c:v>
                </c:pt>
                <c:pt idx="177">
                  <c:v>11.079852043241605</c:v>
                </c:pt>
                <c:pt idx="178">
                  <c:v>13.51483384924347</c:v>
                </c:pt>
                <c:pt idx="179">
                  <c:v>46.487615559243466</c:v>
                </c:pt>
                <c:pt idx="180">
                  <c:v>40.74981700924161</c:v>
                </c:pt>
                <c:pt idx="181">
                  <c:v>34.859788490035747</c:v>
                </c:pt>
                <c:pt idx="182">
                  <c:v>43.858392152035741</c:v>
                </c:pt>
                <c:pt idx="183">
                  <c:v>28.651377582033877</c:v>
                </c:pt>
                <c:pt idx="184">
                  <c:v>16.292057982035747</c:v>
                </c:pt>
                <c:pt idx="185">
                  <c:v>28.81470031603574</c:v>
                </c:pt>
                <c:pt idx="186">
                  <c:v>39.482491496035742</c:v>
                </c:pt>
                <c:pt idx="187">
                  <c:v>33.947607858035745</c:v>
                </c:pt>
                <c:pt idx="188">
                  <c:v>37.366073555248455</c:v>
                </c:pt>
                <c:pt idx="189">
                  <c:v>26.666166277248458</c:v>
                </c:pt>
                <c:pt idx="190">
                  <c:v>24.865338769250318</c:v>
                </c:pt>
                <c:pt idx="191">
                  <c:v>29.209192431248454</c:v>
                </c:pt>
                <c:pt idx="192">
                  <c:v>19.454866435248455</c:v>
                </c:pt>
                <c:pt idx="193">
                  <c:v>34.97460958325032</c:v>
                </c:pt>
                <c:pt idx="194">
                  <c:v>52.271077133248461</c:v>
                </c:pt>
                <c:pt idx="195">
                  <c:v>55.014708317802551</c:v>
                </c:pt>
                <c:pt idx="196">
                  <c:v>51.861687353802552</c:v>
                </c:pt>
                <c:pt idx="197">
                  <c:v>36.703183287802545</c:v>
                </c:pt>
                <c:pt idx="198">
                  <c:v>15.31814298380255</c:v>
                </c:pt>
                <c:pt idx="199">
                  <c:v>8.5638278258025533</c:v>
                </c:pt>
                <c:pt idx="200">
                  <c:v>14.358251075802553</c:v>
                </c:pt>
                <c:pt idx="201">
                  <c:v>28.288171725802545</c:v>
                </c:pt>
                <c:pt idx="202">
                  <c:v>52.468209541696432</c:v>
                </c:pt>
                <c:pt idx="203">
                  <c:v>48.68029413969829</c:v>
                </c:pt>
                <c:pt idx="204">
                  <c:v>41.433091311696437</c:v>
                </c:pt>
                <c:pt idx="205">
                  <c:v>15.696338941696435</c:v>
                </c:pt>
                <c:pt idx="206">
                  <c:v>5.7461719036982979</c:v>
                </c:pt>
                <c:pt idx="207">
                  <c:v>18.109064911696436</c:v>
                </c:pt>
                <c:pt idx="208">
                  <c:v>18.974976891696439</c:v>
                </c:pt>
                <c:pt idx="209">
                  <c:v>10.52124702121337</c:v>
                </c:pt>
                <c:pt idx="210">
                  <c:v>10.045401815213365</c:v>
                </c:pt>
                <c:pt idx="211">
                  <c:v>10.143655751212435</c:v>
                </c:pt>
                <c:pt idx="212">
                  <c:v>8.887261627213368</c:v>
                </c:pt>
                <c:pt idx="213">
                  <c:v>8.1643874632124351</c:v>
                </c:pt>
                <c:pt idx="214">
                  <c:v>7.4252774952133693</c:v>
                </c:pt>
                <c:pt idx="215">
                  <c:v>4.6113332072124393</c:v>
                </c:pt>
                <c:pt idx="216">
                  <c:v>2.4112627607003305</c:v>
                </c:pt>
                <c:pt idx="217">
                  <c:v>7.0308852647012605</c:v>
                </c:pt>
                <c:pt idx="218">
                  <c:v>5.9319190727003299</c:v>
                </c:pt>
                <c:pt idx="219">
                  <c:v>3.946247852700326</c:v>
                </c:pt>
                <c:pt idx="220">
                  <c:v>1.9682216107003296</c:v>
                </c:pt>
                <c:pt idx="221">
                  <c:v>2.5057455447012615</c:v>
                </c:pt>
                <c:pt idx="222">
                  <c:v>4.9099687527003262</c:v>
                </c:pt>
                <c:pt idx="223">
                  <c:v>29.922283912888815</c:v>
                </c:pt>
                <c:pt idx="224">
                  <c:v>25.401274768888818</c:v>
                </c:pt>
                <c:pt idx="225">
                  <c:v>26.291245220888815</c:v>
                </c:pt>
                <c:pt idx="226">
                  <c:v>14.202770838888817</c:v>
                </c:pt>
                <c:pt idx="227">
                  <c:v>17.409148476889747</c:v>
                </c:pt>
                <c:pt idx="228">
                  <c:v>36.150228392888813</c:v>
                </c:pt>
                <c:pt idx="229">
                  <c:v>65.735409520888822</c:v>
                </c:pt>
                <c:pt idx="230">
                  <c:v>73.439336114986489</c:v>
                </c:pt>
                <c:pt idx="231">
                  <c:v>45.994974128986492</c:v>
                </c:pt>
                <c:pt idx="232">
                  <c:v>49.237889926986483</c:v>
                </c:pt>
                <c:pt idx="233">
                  <c:v>45.339922974987424</c:v>
                </c:pt>
                <c:pt idx="234">
                  <c:v>45.968826122986485</c:v>
                </c:pt>
                <c:pt idx="235">
                  <c:v>44.118682864986489</c:v>
                </c:pt>
                <c:pt idx="236">
                  <c:v>42.551666610986487</c:v>
                </c:pt>
                <c:pt idx="237">
                  <c:v>32.040779314450049</c:v>
                </c:pt>
                <c:pt idx="238">
                  <c:v>46.540701682450049</c:v>
                </c:pt>
                <c:pt idx="239">
                  <c:v>49.272894104450053</c:v>
                </c:pt>
                <c:pt idx="240">
                  <c:v>19.379339686450045</c:v>
                </c:pt>
                <c:pt idx="241">
                  <c:v>11.525720718450048</c:v>
                </c:pt>
                <c:pt idx="242">
                  <c:v>16.507644544450049</c:v>
                </c:pt>
                <c:pt idx="243">
                  <c:v>45.906121108450051</c:v>
                </c:pt>
                <c:pt idx="244">
                  <c:v>75.911397372363609</c:v>
                </c:pt>
                <c:pt idx="245">
                  <c:v>43.424325616363625</c:v>
                </c:pt>
                <c:pt idx="246">
                  <c:v>47.082433798362693</c:v>
                </c:pt>
                <c:pt idx="247">
                  <c:v>47.249854606363627</c:v>
                </c:pt>
                <c:pt idx="248">
                  <c:v>43.322870924363627</c:v>
                </c:pt>
                <c:pt idx="249">
                  <c:v>57.86399866236269</c:v>
                </c:pt>
                <c:pt idx="250">
                  <c:v>48.883623674363626</c:v>
                </c:pt>
                <c:pt idx="251">
                  <c:v>86.697215459148893</c:v>
                </c:pt>
                <c:pt idx="252">
                  <c:v>90.698029073148874</c:v>
                </c:pt>
                <c:pt idx="253">
                  <c:v>92.800830639148884</c:v>
                </c:pt>
                <c:pt idx="254">
                  <c:v>94.999431411147953</c:v>
                </c:pt>
                <c:pt idx="255">
                  <c:v>98.088628529148892</c:v>
                </c:pt>
                <c:pt idx="256">
                  <c:v>121.64598552914887</c:v>
                </c:pt>
                <c:pt idx="257">
                  <c:v>115.91468230914887</c:v>
                </c:pt>
                <c:pt idx="258">
                  <c:v>92.822247129739196</c:v>
                </c:pt>
                <c:pt idx="259">
                  <c:v>99.529775713739184</c:v>
                </c:pt>
                <c:pt idx="260">
                  <c:v>100.60126806573825</c:v>
                </c:pt>
                <c:pt idx="261">
                  <c:v>76.288862461739186</c:v>
                </c:pt>
                <c:pt idx="262">
                  <c:v>72.252963381739193</c:v>
                </c:pt>
                <c:pt idx="263">
                  <c:v>107.83111573573917</c:v>
                </c:pt>
                <c:pt idx="264">
                  <c:v>95.253191345739182</c:v>
                </c:pt>
                <c:pt idx="265">
                  <c:v>84.215728363572993</c:v>
                </c:pt>
                <c:pt idx="266">
                  <c:v>100.02718760957394</c:v>
                </c:pt>
                <c:pt idx="267">
                  <c:v>93.96939724957393</c:v>
                </c:pt>
                <c:pt idx="268">
                  <c:v>71.461598399573006</c:v>
                </c:pt>
                <c:pt idx="269">
                  <c:v>73.549878463573933</c:v>
                </c:pt>
                <c:pt idx="270">
                  <c:v>89.025708399573006</c:v>
                </c:pt>
                <c:pt idx="271">
                  <c:v>91.790635073573938</c:v>
                </c:pt>
                <c:pt idx="272">
                  <c:v>100.62520183628585</c:v>
                </c:pt>
                <c:pt idx="273">
                  <c:v>105.98470700028585</c:v>
                </c:pt>
                <c:pt idx="274">
                  <c:v>97.383650356285855</c:v>
                </c:pt>
                <c:pt idx="275">
                  <c:v>90.394212360286787</c:v>
                </c:pt>
                <c:pt idx="276">
                  <c:v>84.866914290285848</c:v>
                </c:pt>
                <c:pt idx="277">
                  <c:v>108.37415833628584</c:v>
                </c:pt>
                <c:pt idx="278">
                  <c:v>126.38090736228585</c:v>
                </c:pt>
                <c:pt idx="279">
                  <c:v>87.515008344428594</c:v>
                </c:pt>
                <c:pt idx="280">
                  <c:v>77.782506294428586</c:v>
                </c:pt>
                <c:pt idx="281">
                  <c:v>62.18230000042859</c:v>
                </c:pt>
                <c:pt idx="282">
                  <c:v>55.709332724428592</c:v>
                </c:pt>
                <c:pt idx="283">
                  <c:v>55.556556698428594</c:v>
                </c:pt>
                <c:pt idx="284">
                  <c:v>67.053807550428601</c:v>
                </c:pt>
                <c:pt idx="285">
                  <c:v>96.102252704428594</c:v>
                </c:pt>
                <c:pt idx="286">
                  <c:v>108.87868366227644</c:v>
                </c:pt>
                <c:pt idx="287">
                  <c:v>84.353938072275511</c:v>
                </c:pt>
                <c:pt idx="288">
                  <c:v>86.425479054275513</c:v>
                </c:pt>
                <c:pt idx="289">
                  <c:v>74.544494642275509</c:v>
                </c:pt>
                <c:pt idx="290">
                  <c:v>69.967279598275525</c:v>
                </c:pt>
                <c:pt idx="291">
                  <c:v>111.34327048227644</c:v>
                </c:pt>
                <c:pt idx="292">
                  <c:v>93.932545482275515</c:v>
                </c:pt>
                <c:pt idx="293">
                  <c:v>100.38242194998713</c:v>
                </c:pt>
                <c:pt idx="294">
                  <c:v>105.40698662998713</c:v>
                </c:pt>
                <c:pt idx="295">
                  <c:v>94.165243369987138</c:v>
                </c:pt>
                <c:pt idx="296">
                  <c:v>95.940931389987128</c:v>
                </c:pt>
                <c:pt idx="297">
                  <c:v>90.126315709987125</c:v>
                </c:pt>
                <c:pt idx="298">
                  <c:v>92.583022409987137</c:v>
                </c:pt>
                <c:pt idx="299">
                  <c:v>78.185484777987128</c:v>
                </c:pt>
                <c:pt idx="300">
                  <c:v>80.373116800517693</c:v>
                </c:pt>
                <c:pt idx="301">
                  <c:v>100.59527395651676</c:v>
                </c:pt>
                <c:pt idx="302">
                  <c:v>78.486777536517678</c:v>
                </c:pt>
                <c:pt idx="303">
                  <c:v>61.710580186517689</c:v>
                </c:pt>
                <c:pt idx="304">
                  <c:v>62.105505364517683</c:v>
                </c:pt>
                <c:pt idx="305">
                  <c:v>67.689349472517691</c:v>
                </c:pt>
                <c:pt idx="306">
                  <c:v>48.068592146517688</c:v>
                </c:pt>
                <c:pt idx="307">
                  <c:v>42.615807521668224</c:v>
                </c:pt>
                <c:pt idx="308">
                  <c:v>64.309700971668221</c:v>
                </c:pt>
                <c:pt idx="309">
                  <c:v>75.620503243669148</c:v>
                </c:pt>
                <c:pt idx="310">
                  <c:v>40.133924683668226</c:v>
                </c:pt>
                <c:pt idx="311">
                  <c:v>23.390913041669155</c:v>
                </c:pt>
                <c:pt idx="312">
                  <c:v>48.036317631668219</c:v>
                </c:pt>
                <c:pt idx="313">
                  <c:v>49.370644037669159</c:v>
                </c:pt>
                <c:pt idx="314">
                  <c:v>33.700837509775035</c:v>
                </c:pt>
                <c:pt idx="315">
                  <c:v>47.27281380377503</c:v>
                </c:pt>
                <c:pt idx="316">
                  <c:v>49.296374171775028</c:v>
                </c:pt>
                <c:pt idx="317">
                  <c:v>21.408725821775029</c:v>
                </c:pt>
                <c:pt idx="318">
                  <c:v>27.360376911775028</c:v>
                </c:pt>
                <c:pt idx="319">
                  <c:v>38.587384241775027</c:v>
                </c:pt>
                <c:pt idx="320">
                  <c:v>66.252320331775962</c:v>
                </c:pt>
                <c:pt idx="321">
                  <c:v>57.027257584857985</c:v>
                </c:pt>
                <c:pt idx="322">
                  <c:v>47.062798530858927</c:v>
                </c:pt>
                <c:pt idx="323">
                  <c:v>75.701436858857988</c:v>
                </c:pt>
                <c:pt idx="324">
                  <c:v>43.346754048857981</c:v>
                </c:pt>
                <c:pt idx="325">
                  <c:v>21.807561468858918</c:v>
                </c:pt>
                <c:pt idx="326">
                  <c:v>65.364543698857986</c:v>
                </c:pt>
                <c:pt idx="327">
                  <c:v>50.36005404885892</c:v>
                </c:pt>
                <c:pt idx="328">
                  <c:v>86.895238344620054</c:v>
                </c:pt>
                <c:pt idx="329">
                  <c:v>94.050985926620982</c:v>
                </c:pt>
                <c:pt idx="330">
                  <c:v>99.201661760620041</c:v>
                </c:pt>
                <c:pt idx="331">
                  <c:v>91.475306510620058</c:v>
                </c:pt>
                <c:pt idx="332">
                  <c:v>77.162190650621</c:v>
                </c:pt>
                <c:pt idx="333">
                  <c:v>98.826411460620051</c:v>
                </c:pt>
                <c:pt idx="334">
                  <c:v>101.33934473062006</c:v>
                </c:pt>
                <c:pt idx="335">
                  <c:v>167.20944858214841</c:v>
                </c:pt>
                <c:pt idx="336">
                  <c:v>172.46520817015775</c:v>
                </c:pt>
                <c:pt idx="337">
                  <c:v>185.53813724014654</c:v>
                </c:pt>
                <c:pt idx="338">
                  <c:v>185.52823929814841</c:v>
                </c:pt>
                <c:pt idx="339">
                  <c:v>184.92263735014839</c:v>
                </c:pt>
                <c:pt idx="340">
                  <c:v>193.9689475941484</c:v>
                </c:pt>
                <c:pt idx="341">
                  <c:v>194.61638608214841</c:v>
                </c:pt>
                <c:pt idx="342">
                  <c:v>141.22738543784811</c:v>
                </c:pt>
                <c:pt idx="343">
                  <c:v>141.97113905784809</c:v>
                </c:pt>
                <c:pt idx="344">
                  <c:v>133.1675022198481</c:v>
                </c:pt>
                <c:pt idx="345">
                  <c:v>125.93214946984808</c:v>
                </c:pt>
                <c:pt idx="346">
                  <c:v>114.22403854384996</c:v>
                </c:pt>
                <c:pt idx="347">
                  <c:v>123.22072718384808</c:v>
                </c:pt>
                <c:pt idx="348">
                  <c:v>139.94849325384808</c:v>
                </c:pt>
                <c:pt idx="349">
                  <c:v>120.49001069644542</c:v>
                </c:pt>
                <c:pt idx="350">
                  <c:v>103.60191632644727</c:v>
                </c:pt>
                <c:pt idx="351">
                  <c:v>107.90226047844541</c:v>
                </c:pt>
                <c:pt idx="352">
                  <c:v>94.640934232447279</c:v>
                </c:pt>
                <c:pt idx="353">
                  <c:v>84.398183128447272</c:v>
                </c:pt>
                <c:pt idx="354">
                  <c:v>109.89785416244727</c:v>
                </c:pt>
                <c:pt idx="355">
                  <c:v>119.42379781844541</c:v>
                </c:pt>
                <c:pt idx="356">
                  <c:v>87.619525587945773</c:v>
                </c:pt>
                <c:pt idx="357">
                  <c:v>79.074623777947636</c:v>
                </c:pt>
                <c:pt idx="358">
                  <c:v>75.280208477949486</c:v>
                </c:pt>
                <c:pt idx="359">
                  <c:v>64.659085013947632</c:v>
                </c:pt>
                <c:pt idx="360">
                  <c:v>66.535138371945763</c:v>
                </c:pt>
                <c:pt idx="361">
                  <c:v>91.911360957949498</c:v>
                </c:pt>
                <c:pt idx="362">
                  <c:v>75.498715327947636</c:v>
                </c:pt>
                <c:pt idx="363">
                  <c:v>69.257281910232479</c:v>
                </c:pt>
                <c:pt idx="364">
                  <c:v>63.006066326230602</c:v>
                </c:pt>
                <c:pt idx="365">
                  <c:v>70.277278594230609</c:v>
                </c:pt>
                <c:pt idx="366">
                  <c:v>55.063279526230609</c:v>
                </c:pt>
                <c:pt idx="367">
                  <c:v>40.958432326230607</c:v>
                </c:pt>
                <c:pt idx="368">
                  <c:v>48.805438076230608</c:v>
                </c:pt>
                <c:pt idx="369">
                  <c:v>50.547411536228744</c:v>
                </c:pt>
                <c:pt idx="370">
                  <c:v>97.01271852355444</c:v>
                </c:pt>
                <c:pt idx="371">
                  <c:v>113.77196696755446</c:v>
                </c:pt>
                <c:pt idx="372">
                  <c:v>134.49824530355446</c:v>
                </c:pt>
                <c:pt idx="373">
                  <c:v>133.48379254355444</c:v>
                </c:pt>
                <c:pt idx="374">
                  <c:v>106.05562519355446</c:v>
                </c:pt>
                <c:pt idx="375">
                  <c:v>131.23816403755447</c:v>
                </c:pt>
                <c:pt idx="376">
                  <c:v>122.21529737355259</c:v>
                </c:pt>
                <c:pt idx="377">
                  <c:v>66.401825921277947</c:v>
                </c:pt>
                <c:pt idx="378">
                  <c:v>83.578813791277952</c:v>
                </c:pt>
                <c:pt idx="379">
                  <c:v>97.28867130127982</c:v>
                </c:pt>
                <c:pt idx="380">
                  <c:v>74.691771641277953</c:v>
                </c:pt>
                <c:pt idx="381">
                  <c:v>41.066370621277947</c:v>
                </c:pt>
                <c:pt idx="382">
                  <c:v>61.15964948127796</c:v>
                </c:pt>
                <c:pt idx="383">
                  <c:v>61.975206013277955</c:v>
                </c:pt>
                <c:pt idx="384">
                  <c:v>59.04501076469046</c:v>
                </c:pt>
                <c:pt idx="385">
                  <c:v>74.889885428690448</c:v>
                </c:pt>
                <c:pt idx="386">
                  <c:v>98.914973132690463</c:v>
                </c:pt>
                <c:pt idx="387">
                  <c:v>68.305593472692308</c:v>
                </c:pt>
                <c:pt idx="388">
                  <c:v>41.294560642690456</c:v>
                </c:pt>
                <c:pt idx="389">
                  <c:v>42.070215022690455</c:v>
                </c:pt>
                <c:pt idx="390">
                  <c:v>37.89081406269046</c:v>
                </c:pt>
                <c:pt idx="391">
                  <c:v>39.164603627379492</c:v>
                </c:pt>
                <c:pt idx="392">
                  <c:v>50.549527553381346</c:v>
                </c:pt>
                <c:pt idx="393">
                  <c:v>62.508611467379481</c:v>
                </c:pt>
                <c:pt idx="394">
                  <c:v>40.584141867379493</c:v>
                </c:pt>
                <c:pt idx="395">
                  <c:v>51.808680707379487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6"/>
                <c:pt idx="0">
                  <c:v>123.04544911502903</c:v>
                </c:pt>
                <c:pt idx="1">
                  <c:v>123.04544911502903</c:v>
                </c:pt>
                <c:pt idx="2">
                  <c:v>123.04544911502903</c:v>
                </c:pt>
                <c:pt idx="3">
                  <c:v>123.04544911502903</c:v>
                </c:pt>
                <c:pt idx="4">
                  <c:v>123.04544911502903</c:v>
                </c:pt>
                <c:pt idx="5">
                  <c:v>123.04544911502903</c:v>
                </c:pt>
                <c:pt idx="6">
                  <c:v>123.04544911502903</c:v>
                </c:pt>
                <c:pt idx="7">
                  <c:v>123.04544911502903</c:v>
                </c:pt>
                <c:pt idx="8">
                  <c:v>123.04544911502903</c:v>
                </c:pt>
                <c:pt idx="9">
                  <c:v>123.04544911502903</c:v>
                </c:pt>
                <c:pt idx="10">
                  <c:v>123.04544911502903</c:v>
                </c:pt>
                <c:pt idx="11">
                  <c:v>123.04544911502903</c:v>
                </c:pt>
                <c:pt idx="12">
                  <c:v>123.04544911502903</c:v>
                </c:pt>
                <c:pt idx="13">
                  <c:v>123.04544911502903</c:v>
                </c:pt>
                <c:pt idx="14">
                  <c:v>123.04544911502903</c:v>
                </c:pt>
                <c:pt idx="15">
                  <c:v>123.04544911502903</c:v>
                </c:pt>
                <c:pt idx="16">
                  <c:v>123.04544911502903</c:v>
                </c:pt>
                <c:pt idx="17">
                  <c:v>123.04544911502903</c:v>
                </c:pt>
                <c:pt idx="18">
                  <c:v>123.04544911502903</c:v>
                </c:pt>
                <c:pt idx="19">
                  <c:v>123.04544911502903</c:v>
                </c:pt>
                <c:pt idx="20">
                  <c:v>123.04544911502903</c:v>
                </c:pt>
                <c:pt idx="21">
                  <c:v>123.04544911502903</c:v>
                </c:pt>
                <c:pt idx="22">
                  <c:v>123.04544911502903</c:v>
                </c:pt>
                <c:pt idx="23">
                  <c:v>123.04544911502903</c:v>
                </c:pt>
                <c:pt idx="24">
                  <c:v>123.04544911502903</c:v>
                </c:pt>
                <c:pt idx="25">
                  <c:v>123.04544911502903</c:v>
                </c:pt>
                <c:pt idx="26">
                  <c:v>123.04544911502903</c:v>
                </c:pt>
                <c:pt idx="27">
                  <c:v>123.04544911502903</c:v>
                </c:pt>
                <c:pt idx="28">
                  <c:v>123.04544911502903</c:v>
                </c:pt>
                <c:pt idx="29">
                  <c:v>123.04544911502903</c:v>
                </c:pt>
                <c:pt idx="30">
                  <c:v>123.04544911502903</c:v>
                </c:pt>
                <c:pt idx="31">
                  <c:v>124.98173132994</c:v>
                </c:pt>
                <c:pt idx="32">
                  <c:v>124.98173132994</c:v>
                </c:pt>
                <c:pt idx="33">
                  <c:v>124.98173132994</c:v>
                </c:pt>
                <c:pt idx="34">
                  <c:v>124.98173132994</c:v>
                </c:pt>
                <c:pt idx="35">
                  <c:v>124.98173132994</c:v>
                </c:pt>
                <c:pt idx="36">
                  <c:v>124.98173132994</c:v>
                </c:pt>
                <c:pt idx="37">
                  <c:v>124.98173132994</c:v>
                </c:pt>
                <c:pt idx="38">
                  <c:v>124.98173132994</c:v>
                </c:pt>
                <c:pt idx="39">
                  <c:v>124.98173132994</c:v>
                </c:pt>
                <c:pt idx="40">
                  <c:v>124.98173132994</c:v>
                </c:pt>
                <c:pt idx="41">
                  <c:v>124.98173132994</c:v>
                </c:pt>
                <c:pt idx="42">
                  <c:v>124.98173132994</c:v>
                </c:pt>
                <c:pt idx="43">
                  <c:v>124.98173132994</c:v>
                </c:pt>
                <c:pt idx="44">
                  <c:v>124.98173132994</c:v>
                </c:pt>
                <c:pt idx="45">
                  <c:v>124.98173132994</c:v>
                </c:pt>
                <c:pt idx="46">
                  <c:v>124.98173132994</c:v>
                </c:pt>
                <c:pt idx="47">
                  <c:v>124.98173132994</c:v>
                </c:pt>
                <c:pt idx="48">
                  <c:v>124.98173132994</c:v>
                </c:pt>
                <c:pt idx="49">
                  <c:v>124.98173132994</c:v>
                </c:pt>
                <c:pt idx="50">
                  <c:v>124.98173132994</c:v>
                </c:pt>
                <c:pt idx="51">
                  <c:v>124.98173132994</c:v>
                </c:pt>
                <c:pt idx="52">
                  <c:v>124.98173132994</c:v>
                </c:pt>
                <c:pt idx="53">
                  <c:v>124.98173132994</c:v>
                </c:pt>
                <c:pt idx="54">
                  <c:v>124.98173132994</c:v>
                </c:pt>
                <c:pt idx="55">
                  <c:v>124.98173132994</c:v>
                </c:pt>
                <c:pt idx="56">
                  <c:v>124.98173132994</c:v>
                </c:pt>
                <c:pt idx="57">
                  <c:v>124.98173132994</c:v>
                </c:pt>
                <c:pt idx="58">
                  <c:v>124.98173132994</c:v>
                </c:pt>
                <c:pt idx="59">
                  <c:v>124.98173132994</c:v>
                </c:pt>
                <c:pt idx="60">
                  <c:v>124.98173132994</c:v>
                </c:pt>
                <c:pt idx="61">
                  <c:v>106.79032108965163</c:v>
                </c:pt>
                <c:pt idx="62">
                  <c:v>106.79032108965163</c:v>
                </c:pt>
                <c:pt idx="63">
                  <c:v>106.79032108965163</c:v>
                </c:pt>
                <c:pt idx="64">
                  <c:v>106.79032108965163</c:v>
                </c:pt>
                <c:pt idx="65">
                  <c:v>106.79032108965163</c:v>
                </c:pt>
                <c:pt idx="66">
                  <c:v>106.79032108965163</c:v>
                </c:pt>
                <c:pt idx="67">
                  <c:v>106.79032108965163</c:v>
                </c:pt>
                <c:pt idx="68">
                  <c:v>106.79032108965163</c:v>
                </c:pt>
                <c:pt idx="69">
                  <c:v>106.79032108965163</c:v>
                </c:pt>
                <c:pt idx="70">
                  <c:v>106.79032108965163</c:v>
                </c:pt>
                <c:pt idx="71">
                  <c:v>106.79032108965163</c:v>
                </c:pt>
                <c:pt idx="72">
                  <c:v>106.79032108965163</c:v>
                </c:pt>
                <c:pt idx="73">
                  <c:v>106.79032108965163</c:v>
                </c:pt>
                <c:pt idx="74">
                  <c:v>106.79032108965163</c:v>
                </c:pt>
                <c:pt idx="75">
                  <c:v>106.79032108965163</c:v>
                </c:pt>
                <c:pt idx="76">
                  <c:v>106.79032108965163</c:v>
                </c:pt>
                <c:pt idx="77">
                  <c:v>106.79032108965163</c:v>
                </c:pt>
                <c:pt idx="78">
                  <c:v>106.79032108965163</c:v>
                </c:pt>
                <c:pt idx="79">
                  <c:v>106.79032108965163</c:v>
                </c:pt>
                <c:pt idx="80">
                  <c:v>106.79032108965163</c:v>
                </c:pt>
                <c:pt idx="81">
                  <c:v>106.79032108965163</c:v>
                </c:pt>
                <c:pt idx="82">
                  <c:v>106.79032108965163</c:v>
                </c:pt>
                <c:pt idx="83">
                  <c:v>106.79032108965163</c:v>
                </c:pt>
                <c:pt idx="84">
                  <c:v>106.79032108965163</c:v>
                </c:pt>
                <c:pt idx="85">
                  <c:v>106.79032108965163</c:v>
                </c:pt>
                <c:pt idx="86">
                  <c:v>106.79032108965163</c:v>
                </c:pt>
                <c:pt idx="87">
                  <c:v>106.79032108965163</c:v>
                </c:pt>
                <c:pt idx="88">
                  <c:v>106.79032108965163</c:v>
                </c:pt>
                <c:pt idx="89">
                  <c:v>106.79032108965163</c:v>
                </c:pt>
                <c:pt idx="90">
                  <c:v>106.79032108965163</c:v>
                </c:pt>
                <c:pt idx="91">
                  <c:v>106.79032108965163</c:v>
                </c:pt>
                <c:pt idx="92">
                  <c:v>64.364342968573325</c:v>
                </c:pt>
                <c:pt idx="93">
                  <c:v>64.364342968573325</c:v>
                </c:pt>
                <c:pt idx="94">
                  <c:v>64.364342968573325</c:v>
                </c:pt>
                <c:pt idx="95">
                  <c:v>64.364342968573325</c:v>
                </c:pt>
                <c:pt idx="96">
                  <c:v>64.364342968573325</c:v>
                </c:pt>
                <c:pt idx="97">
                  <c:v>64.364342968573325</c:v>
                </c:pt>
                <c:pt idx="98">
                  <c:v>64.364342968573325</c:v>
                </c:pt>
                <c:pt idx="99">
                  <c:v>64.364342968573325</c:v>
                </c:pt>
                <c:pt idx="100">
                  <c:v>64.364342968573325</c:v>
                </c:pt>
                <c:pt idx="101">
                  <c:v>64.364342968573325</c:v>
                </c:pt>
                <c:pt idx="102">
                  <c:v>64.364342968573325</c:v>
                </c:pt>
                <c:pt idx="103">
                  <c:v>64.364342968573325</c:v>
                </c:pt>
                <c:pt idx="104">
                  <c:v>64.364342968573325</c:v>
                </c:pt>
                <c:pt idx="105">
                  <c:v>64.364342968573325</c:v>
                </c:pt>
                <c:pt idx="106">
                  <c:v>64.364342968573325</c:v>
                </c:pt>
                <c:pt idx="107">
                  <c:v>64.364342968573325</c:v>
                </c:pt>
                <c:pt idx="108">
                  <c:v>64.364342968573325</c:v>
                </c:pt>
                <c:pt idx="109">
                  <c:v>64.364342968573325</c:v>
                </c:pt>
                <c:pt idx="110">
                  <c:v>64.364342968573325</c:v>
                </c:pt>
                <c:pt idx="111">
                  <c:v>64.364342968573325</c:v>
                </c:pt>
                <c:pt idx="112">
                  <c:v>64.364342968573325</c:v>
                </c:pt>
                <c:pt idx="113">
                  <c:v>64.364342968573325</c:v>
                </c:pt>
                <c:pt idx="114">
                  <c:v>64.364342968573325</c:v>
                </c:pt>
                <c:pt idx="115">
                  <c:v>64.364342968573325</c:v>
                </c:pt>
                <c:pt idx="116">
                  <c:v>64.364342968573325</c:v>
                </c:pt>
                <c:pt idx="117">
                  <c:v>64.364342968573325</c:v>
                </c:pt>
                <c:pt idx="118">
                  <c:v>64.364342968573325</c:v>
                </c:pt>
                <c:pt idx="119">
                  <c:v>64.364342968573325</c:v>
                </c:pt>
                <c:pt idx="120">
                  <c:v>64.364342968573325</c:v>
                </c:pt>
                <c:pt idx="121">
                  <c:v>64.364342968573325</c:v>
                </c:pt>
                <c:pt idx="122">
                  <c:v>28.016997662909688</c:v>
                </c:pt>
                <c:pt idx="123">
                  <c:v>28.016997662909688</c:v>
                </c:pt>
                <c:pt idx="124">
                  <c:v>28.016997662909688</c:v>
                </c:pt>
                <c:pt idx="125">
                  <c:v>28.016997662909688</c:v>
                </c:pt>
                <c:pt idx="126">
                  <c:v>28.016997662909688</c:v>
                </c:pt>
                <c:pt idx="127">
                  <c:v>28.016997662909688</c:v>
                </c:pt>
                <c:pt idx="128">
                  <c:v>28.016997662909688</c:v>
                </c:pt>
                <c:pt idx="129">
                  <c:v>28.016997662909688</c:v>
                </c:pt>
                <c:pt idx="130">
                  <c:v>28.016997662909688</c:v>
                </c:pt>
                <c:pt idx="131">
                  <c:v>28.016997662909688</c:v>
                </c:pt>
                <c:pt idx="132">
                  <c:v>28.016997662909688</c:v>
                </c:pt>
                <c:pt idx="133">
                  <c:v>28.016997662909688</c:v>
                </c:pt>
                <c:pt idx="134">
                  <c:v>28.016997662909688</c:v>
                </c:pt>
                <c:pt idx="135">
                  <c:v>28.016997662909688</c:v>
                </c:pt>
                <c:pt idx="136">
                  <c:v>28.016997662909688</c:v>
                </c:pt>
                <c:pt idx="137">
                  <c:v>28.016997662909688</c:v>
                </c:pt>
                <c:pt idx="138">
                  <c:v>28.016997662909688</c:v>
                </c:pt>
                <c:pt idx="139">
                  <c:v>28.016997662909688</c:v>
                </c:pt>
                <c:pt idx="140">
                  <c:v>28.016997662909688</c:v>
                </c:pt>
                <c:pt idx="141">
                  <c:v>28.016997662909688</c:v>
                </c:pt>
                <c:pt idx="142">
                  <c:v>28.016997662909688</c:v>
                </c:pt>
                <c:pt idx="143">
                  <c:v>28.016997662909688</c:v>
                </c:pt>
                <c:pt idx="144">
                  <c:v>28.016997662909688</c:v>
                </c:pt>
                <c:pt idx="145">
                  <c:v>28.016997662909688</c:v>
                </c:pt>
                <c:pt idx="146">
                  <c:v>28.016997662909688</c:v>
                </c:pt>
                <c:pt idx="147">
                  <c:v>28.016997662909688</c:v>
                </c:pt>
                <c:pt idx="148">
                  <c:v>28.016997662909688</c:v>
                </c:pt>
                <c:pt idx="149">
                  <c:v>28.016997662909688</c:v>
                </c:pt>
                <c:pt idx="150">
                  <c:v>28.016997662909688</c:v>
                </c:pt>
                <c:pt idx="151">
                  <c:v>28.016997662909688</c:v>
                </c:pt>
                <c:pt idx="152">
                  <c:v>28.016997662909688</c:v>
                </c:pt>
                <c:pt idx="153">
                  <c:v>16.99706947525484</c:v>
                </c:pt>
                <c:pt idx="154">
                  <c:v>16.99706947525484</c:v>
                </c:pt>
                <c:pt idx="155">
                  <c:v>16.99706947525484</c:v>
                </c:pt>
                <c:pt idx="156">
                  <c:v>16.99706947525484</c:v>
                </c:pt>
                <c:pt idx="157">
                  <c:v>16.99706947525484</c:v>
                </c:pt>
                <c:pt idx="158">
                  <c:v>16.99706947525484</c:v>
                </c:pt>
                <c:pt idx="159">
                  <c:v>16.99706947525484</c:v>
                </c:pt>
                <c:pt idx="160">
                  <c:v>16.99706947525484</c:v>
                </c:pt>
                <c:pt idx="161">
                  <c:v>16.99706947525484</c:v>
                </c:pt>
                <c:pt idx="162">
                  <c:v>16.99706947525484</c:v>
                </c:pt>
                <c:pt idx="163">
                  <c:v>16.99706947525484</c:v>
                </c:pt>
                <c:pt idx="164">
                  <c:v>16.99706947525484</c:v>
                </c:pt>
                <c:pt idx="165">
                  <c:v>16.99706947525484</c:v>
                </c:pt>
                <c:pt idx="166">
                  <c:v>16.99706947525484</c:v>
                </c:pt>
                <c:pt idx="167">
                  <c:v>16.99706947525484</c:v>
                </c:pt>
                <c:pt idx="168">
                  <c:v>16.99706947525484</c:v>
                </c:pt>
                <c:pt idx="169">
                  <c:v>16.99706947525484</c:v>
                </c:pt>
                <c:pt idx="170">
                  <c:v>16.99706947525484</c:v>
                </c:pt>
                <c:pt idx="171">
                  <c:v>16.99706947525484</c:v>
                </c:pt>
                <c:pt idx="172">
                  <c:v>16.99706947525484</c:v>
                </c:pt>
                <c:pt idx="173">
                  <c:v>16.99706947525484</c:v>
                </c:pt>
                <c:pt idx="174">
                  <c:v>16.99706947525484</c:v>
                </c:pt>
                <c:pt idx="175">
                  <c:v>16.99706947525484</c:v>
                </c:pt>
                <c:pt idx="176">
                  <c:v>16.99706947525484</c:v>
                </c:pt>
                <c:pt idx="177">
                  <c:v>16.99706947525484</c:v>
                </c:pt>
                <c:pt idx="178">
                  <c:v>16.99706947525484</c:v>
                </c:pt>
                <c:pt idx="179">
                  <c:v>16.99706947525484</c:v>
                </c:pt>
                <c:pt idx="180">
                  <c:v>16.99706947525484</c:v>
                </c:pt>
                <c:pt idx="181">
                  <c:v>16.99706947525484</c:v>
                </c:pt>
                <c:pt idx="182">
                  <c:v>16.99706947525484</c:v>
                </c:pt>
                <c:pt idx="183">
                  <c:v>16.99706947525484</c:v>
                </c:pt>
                <c:pt idx="184">
                  <c:v>22.743378673520009</c:v>
                </c:pt>
                <c:pt idx="185">
                  <c:v>22.743378673520009</c:v>
                </c:pt>
                <c:pt idx="186">
                  <c:v>22.743378673520009</c:v>
                </c:pt>
                <c:pt idx="187">
                  <c:v>22.743378673520009</c:v>
                </c:pt>
                <c:pt idx="188">
                  <c:v>22.743378673520009</c:v>
                </c:pt>
                <c:pt idx="189">
                  <c:v>22.743378673520009</c:v>
                </c:pt>
                <c:pt idx="190">
                  <c:v>22.743378673520009</c:v>
                </c:pt>
                <c:pt idx="191">
                  <c:v>22.743378673520009</c:v>
                </c:pt>
                <c:pt idx="192">
                  <c:v>22.743378673520009</c:v>
                </c:pt>
                <c:pt idx="193">
                  <c:v>22.743378673520009</c:v>
                </c:pt>
                <c:pt idx="194">
                  <c:v>22.743378673520009</c:v>
                </c:pt>
                <c:pt idx="195">
                  <c:v>22.743378673520009</c:v>
                </c:pt>
                <c:pt idx="196">
                  <c:v>22.743378673520009</c:v>
                </c:pt>
                <c:pt idx="197">
                  <c:v>22.743378673520009</c:v>
                </c:pt>
                <c:pt idx="198">
                  <c:v>22.743378673520009</c:v>
                </c:pt>
                <c:pt idx="199">
                  <c:v>22.743378673520009</c:v>
                </c:pt>
                <c:pt idx="200">
                  <c:v>22.743378673520009</c:v>
                </c:pt>
                <c:pt idx="201">
                  <c:v>22.743378673520009</c:v>
                </c:pt>
                <c:pt idx="202">
                  <c:v>22.743378673520009</c:v>
                </c:pt>
                <c:pt idx="203">
                  <c:v>22.743378673520009</c:v>
                </c:pt>
                <c:pt idx="204">
                  <c:v>22.743378673520009</c:v>
                </c:pt>
                <c:pt idx="205">
                  <c:v>22.743378673520009</c:v>
                </c:pt>
                <c:pt idx="206">
                  <c:v>22.743378673520009</c:v>
                </c:pt>
                <c:pt idx="207">
                  <c:v>22.743378673520009</c:v>
                </c:pt>
                <c:pt idx="208">
                  <c:v>22.743378673520009</c:v>
                </c:pt>
                <c:pt idx="209">
                  <c:v>22.743378673520009</c:v>
                </c:pt>
                <c:pt idx="210">
                  <c:v>22.743378673520009</c:v>
                </c:pt>
                <c:pt idx="211">
                  <c:v>22.743378673520009</c:v>
                </c:pt>
                <c:pt idx="212">
                  <c:v>22.743378673520009</c:v>
                </c:pt>
                <c:pt idx="213">
                  <c:v>22.743378673520009</c:v>
                </c:pt>
                <c:pt idx="214">
                  <c:v>45.741764250654825</c:v>
                </c:pt>
                <c:pt idx="215">
                  <c:v>45.741764250654825</c:v>
                </c:pt>
                <c:pt idx="216">
                  <c:v>45.741764250654825</c:v>
                </c:pt>
                <c:pt idx="217">
                  <c:v>45.741764250654825</c:v>
                </c:pt>
                <c:pt idx="218">
                  <c:v>45.741764250654825</c:v>
                </c:pt>
                <c:pt idx="219">
                  <c:v>45.741764250654825</c:v>
                </c:pt>
                <c:pt idx="220">
                  <c:v>45.741764250654825</c:v>
                </c:pt>
                <c:pt idx="221">
                  <c:v>45.741764250654825</c:v>
                </c:pt>
                <c:pt idx="222">
                  <c:v>45.741764250654825</c:v>
                </c:pt>
                <c:pt idx="223">
                  <c:v>45.741764250654825</c:v>
                </c:pt>
                <c:pt idx="224">
                  <c:v>45.741764250654825</c:v>
                </c:pt>
                <c:pt idx="225">
                  <c:v>45.741764250654825</c:v>
                </c:pt>
                <c:pt idx="226">
                  <c:v>45.741764250654825</c:v>
                </c:pt>
                <c:pt idx="227">
                  <c:v>45.741764250654825</c:v>
                </c:pt>
                <c:pt idx="228">
                  <c:v>45.741764250654825</c:v>
                </c:pt>
                <c:pt idx="229">
                  <c:v>45.741764250654825</c:v>
                </c:pt>
                <c:pt idx="230">
                  <c:v>45.741764250654825</c:v>
                </c:pt>
                <c:pt idx="231">
                  <c:v>45.741764250654825</c:v>
                </c:pt>
                <c:pt idx="232">
                  <c:v>45.741764250654825</c:v>
                </c:pt>
                <c:pt idx="233">
                  <c:v>45.741764250654825</c:v>
                </c:pt>
                <c:pt idx="234">
                  <c:v>45.741764250654825</c:v>
                </c:pt>
                <c:pt idx="235">
                  <c:v>45.741764250654825</c:v>
                </c:pt>
                <c:pt idx="236">
                  <c:v>45.741764250654825</c:v>
                </c:pt>
                <c:pt idx="237">
                  <c:v>45.741764250654825</c:v>
                </c:pt>
                <c:pt idx="238">
                  <c:v>45.741764250654825</c:v>
                </c:pt>
                <c:pt idx="239">
                  <c:v>45.741764250654825</c:v>
                </c:pt>
                <c:pt idx="240">
                  <c:v>45.741764250654825</c:v>
                </c:pt>
                <c:pt idx="241">
                  <c:v>45.741764250654825</c:v>
                </c:pt>
                <c:pt idx="242">
                  <c:v>45.741764250654825</c:v>
                </c:pt>
                <c:pt idx="243">
                  <c:v>45.741764250654825</c:v>
                </c:pt>
                <c:pt idx="244">
                  <c:v>45.741764250654825</c:v>
                </c:pt>
                <c:pt idx="245">
                  <c:v>80.413851096189973</c:v>
                </c:pt>
                <c:pt idx="246">
                  <c:v>80.413851096189973</c:v>
                </c:pt>
                <c:pt idx="247">
                  <c:v>80.413851096189973</c:v>
                </c:pt>
                <c:pt idx="248">
                  <c:v>80.413851096189973</c:v>
                </c:pt>
                <c:pt idx="249">
                  <c:v>80.413851096189973</c:v>
                </c:pt>
                <c:pt idx="250">
                  <c:v>80.413851096189973</c:v>
                </c:pt>
                <c:pt idx="251">
                  <c:v>80.413851096189973</c:v>
                </c:pt>
                <c:pt idx="252">
                  <c:v>80.413851096189973</c:v>
                </c:pt>
                <c:pt idx="253">
                  <c:v>80.413851096189973</c:v>
                </c:pt>
                <c:pt idx="254">
                  <c:v>80.413851096189973</c:v>
                </c:pt>
                <c:pt idx="255">
                  <c:v>80.413851096189973</c:v>
                </c:pt>
                <c:pt idx="256">
                  <c:v>80.413851096189973</c:v>
                </c:pt>
                <c:pt idx="257">
                  <c:v>80.413851096189973</c:v>
                </c:pt>
                <c:pt idx="258">
                  <c:v>80.413851096189973</c:v>
                </c:pt>
                <c:pt idx="259">
                  <c:v>80.413851096189973</c:v>
                </c:pt>
                <c:pt idx="260">
                  <c:v>80.413851096189973</c:v>
                </c:pt>
                <c:pt idx="261">
                  <c:v>80.413851096189973</c:v>
                </c:pt>
                <c:pt idx="262">
                  <c:v>80.413851096189973</c:v>
                </c:pt>
                <c:pt idx="263">
                  <c:v>80.413851096189973</c:v>
                </c:pt>
                <c:pt idx="264">
                  <c:v>80.413851096189973</c:v>
                </c:pt>
                <c:pt idx="265">
                  <c:v>80.413851096189973</c:v>
                </c:pt>
                <c:pt idx="266">
                  <c:v>80.413851096189973</c:v>
                </c:pt>
                <c:pt idx="267">
                  <c:v>80.413851096189973</c:v>
                </c:pt>
                <c:pt idx="268">
                  <c:v>80.413851096189973</c:v>
                </c:pt>
                <c:pt idx="269">
                  <c:v>80.413851096189973</c:v>
                </c:pt>
                <c:pt idx="270">
                  <c:v>80.413851096189973</c:v>
                </c:pt>
                <c:pt idx="271">
                  <c:v>80.413851096189973</c:v>
                </c:pt>
                <c:pt idx="272">
                  <c:v>80.413851096189973</c:v>
                </c:pt>
                <c:pt idx="273">
                  <c:v>80.413851096189973</c:v>
                </c:pt>
                <c:pt idx="274">
                  <c:v>80.413851096189973</c:v>
                </c:pt>
                <c:pt idx="275">
                  <c:v>101.95753277636452</c:v>
                </c:pt>
                <c:pt idx="276">
                  <c:v>101.95753277636452</c:v>
                </c:pt>
                <c:pt idx="277">
                  <c:v>101.95753277636452</c:v>
                </c:pt>
                <c:pt idx="278">
                  <c:v>101.95753277636452</c:v>
                </c:pt>
                <c:pt idx="279">
                  <c:v>101.95753277636452</c:v>
                </c:pt>
                <c:pt idx="280">
                  <c:v>101.95753277636452</c:v>
                </c:pt>
                <c:pt idx="281">
                  <c:v>101.95753277636452</c:v>
                </c:pt>
                <c:pt idx="282">
                  <c:v>101.95753277636452</c:v>
                </c:pt>
                <c:pt idx="283">
                  <c:v>101.95753277636452</c:v>
                </c:pt>
                <c:pt idx="284">
                  <c:v>101.95753277636452</c:v>
                </c:pt>
                <c:pt idx="285">
                  <c:v>101.95753277636452</c:v>
                </c:pt>
                <c:pt idx="286">
                  <c:v>101.95753277636452</c:v>
                </c:pt>
                <c:pt idx="287">
                  <c:v>101.95753277636452</c:v>
                </c:pt>
                <c:pt idx="288">
                  <c:v>101.95753277636452</c:v>
                </c:pt>
                <c:pt idx="289">
                  <c:v>101.95753277636452</c:v>
                </c:pt>
                <c:pt idx="290">
                  <c:v>101.95753277636452</c:v>
                </c:pt>
                <c:pt idx="291">
                  <c:v>101.95753277636452</c:v>
                </c:pt>
                <c:pt idx="292">
                  <c:v>101.95753277636452</c:v>
                </c:pt>
                <c:pt idx="293">
                  <c:v>101.95753277636452</c:v>
                </c:pt>
                <c:pt idx="294">
                  <c:v>101.95753277636452</c:v>
                </c:pt>
                <c:pt idx="295">
                  <c:v>101.95753277636452</c:v>
                </c:pt>
                <c:pt idx="296">
                  <c:v>101.95753277636452</c:v>
                </c:pt>
                <c:pt idx="297">
                  <c:v>101.95753277636452</c:v>
                </c:pt>
                <c:pt idx="298">
                  <c:v>101.95753277636452</c:v>
                </c:pt>
                <c:pt idx="299">
                  <c:v>101.95753277636452</c:v>
                </c:pt>
                <c:pt idx="300">
                  <c:v>101.95753277636452</c:v>
                </c:pt>
                <c:pt idx="301">
                  <c:v>101.95753277636452</c:v>
                </c:pt>
                <c:pt idx="302">
                  <c:v>101.95753277636452</c:v>
                </c:pt>
                <c:pt idx="303">
                  <c:v>101.95753277636452</c:v>
                </c:pt>
                <c:pt idx="304">
                  <c:v>101.95753277636452</c:v>
                </c:pt>
                <c:pt idx="305">
                  <c:v>101.95753277636452</c:v>
                </c:pt>
                <c:pt idx="306">
                  <c:v>120.59631724353227</c:v>
                </c:pt>
                <c:pt idx="307">
                  <c:v>120.59631724353227</c:v>
                </c:pt>
                <c:pt idx="308">
                  <c:v>120.59631724353227</c:v>
                </c:pt>
                <c:pt idx="309">
                  <c:v>120.59631724353227</c:v>
                </c:pt>
                <c:pt idx="310">
                  <c:v>120.59631724353227</c:v>
                </c:pt>
                <c:pt idx="311">
                  <c:v>120.59631724353227</c:v>
                </c:pt>
                <c:pt idx="312">
                  <c:v>120.59631724353227</c:v>
                </c:pt>
                <c:pt idx="313">
                  <c:v>120.59631724353227</c:v>
                </c:pt>
                <c:pt idx="314">
                  <c:v>120.59631724353227</c:v>
                </c:pt>
                <c:pt idx="315">
                  <c:v>120.59631724353227</c:v>
                </c:pt>
                <c:pt idx="316">
                  <c:v>120.59631724353227</c:v>
                </c:pt>
                <c:pt idx="317">
                  <c:v>120.59631724353227</c:v>
                </c:pt>
                <c:pt idx="318">
                  <c:v>120.59631724353227</c:v>
                </c:pt>
                <c:pt idx="319">
                  <c:v>120.59631724353227</c:v>
                </c:pt>
                <c:pt idx="320">
                  <c:v>120.59631724353227</c:v>
                </c:pt>
                <c:pt idx="321">
                  <c:v>120.59631724353227</c:v>
                </c:pt>
                <c:pt idx="322">
                  <c:v>120.59631724353227</c:v>
                </c:pt>
                <c:pt idx="323">
                  <c:v>120.59631724353227</c:v>
                </c:pt>
                <c:pt idx="324">
                  <c:v>120.59631724353227</c:v>
                </c:pt>
                <c:pt idx="325">
                  <c:v>120.59631724353227</c:v>
                </c:pt>
                <c:pt idx="326">
                  <c:v>120.59631724353227</c:v>
                </c:pt>
                <c:pt idx="327">
                  <c:v>120.59631724353227</c:v>
                </c:pt>
                <c:pt idx="328">
                  <c:v>120.59631724353227</c:v>
                </c:pt>
                <c:pt idx="329">
                  <c:v>120.59631724353227</c:v>
                </c:pt>
                <c:pt idx="330">
                  <c:v>120.59631724353227</c:v>
                </c:pt>
                <c:pt idx="331">
                  <c:v>120.59631724353227</c:v>
                </c:pt>
                <c:pt idx="332">
                  <c:v>120.59631724353227</c:v>
                </c:pt>
                <c:pt idx="333">
                  <c:v>120.59631724353227</c:v>
                </c:pt>
                <c:pt idx="334">
                  <c:v>120.59631724353227</c:v>
                </c:pt>
                <c:pt idx="335">
                  <c:v>120.59631724353227</c:v>
                </c:pt>
                <c:pt idx="336">
                  <c:v>120.59631724353227</c:v>
                </c:pt>
                <c:pt idx="337">
                  <c:v>120.04142913099631</c:v>
                </c:pt>
                <c:pt idx="338">
                  <c:v>120.04142913099631</c:v>
                </c:pt>
                <c:pt idx="339">
                  <c:v>120.04142913099631</c:v>
                </c:pt>
                <c:pt idx="340">
                  <c:v>120.04142913099631</c:v>
                </c:pt>
                <c:pt idx="341">
                  <c:v>120.04142913099631</c:v>
                </c:pt>
                <c:pt idx="342">
                  <c:v>120.04142913099631</c:v>
                </c:pt>
                <c:pt idx="343">
                  <c:v>120.04142913099631</c:v>
                </c:pt>
                <c:pt idx="344">
                  <c:v>120.04142913099631</c:v>
                </c:pt>
                <c:pt idx="345">
                  <c:v>120.04142913099631</c:v>
                </c:pt>
                <c:pt idx="346">
                  <c:v>120.04142913099631</c:v>
                </c:pt>
                <c:pt idx="347">
                  <c:v>120.04142913099631</c:v>
                </c:pt>
                <c:pt idx="348">
                  <c:v>120.04142913099631</c:v>
                </c:pt>
                <c:pt idx="349">
                  <c:v>120.04142913099631</c:v>
                </c:pt>
                <c:pt idx="350">
                  <c:v>120.04142913099631</c:v>
                </c:pt>
                <c:pt idx="351">
                  <c:v>120.04142913099631</c:v>
                </c:pt>
                <c:pt idx="352">
                  <c:v>120.04142913099631</c:v>
                </c:pt>
                <c:pt idx="353">
                  <c:v>120.04142913099631</c:v>
                </c:pt>
                <c:pt idx="354">
                  <c:v>120.04142913099631</c:v>
                </c:pt>
                <c:pt idx="355">
                  <c:v>120.04142913099631</c:v>
                </c:pt>
                <c:pt idx="356">
                  <c:v>120.04142913099631</c:v>
                </c:pt>
                <c:pt idx="357">
                  <c:v>120.04142913099631</c:v>
                </c:pt>
                <c:pt idx="358">
                  <c:v>120.04142913099631</c:v>
                </c:pt>
                <c:pt idx="359">
                  <c:v>120.04142913099631</c:v>
                </c:pt>
                <c:pt idx="360">
                  <c:v>120.04142913099631</c:v>
                </c:pt>
                <c:pt idx="361">
                  <c:v>120.04142913099631</c:v>
                </c:pt>
                <c:pt idx="362">
                  <c:v>120.04142913099631</c:v>
                </c:pt>
                <c:pt idx="363">
                  <c:v>120.04142913099631</c:v>
                </c:pt>
                <c:pt idx="364">
                  <c:v>120.04142913099631</c:v>
                </c:pt>
                <c:pt idx="365">
                  <c:v>132.90562846753875</c:v>
                </c:pt>
                <c:pt idx="366">
                  <c:v>132.90562846753875</c:v>
                </c:pt>
                <c:pt idx="367">
                  <c:v>132.90562846753875</c:v>
                </c:pt>
                <c:pt idx="368">
                  <c:v>132.90562846753875</c:v>
                </c:pt>
                <c:pt idx="369">
                  <c:v>132.90562846753875</c:v>
                </c:pt>
                <c:pt idx="370">
                  <c:v>132.90562846753875</c:v>
                </c:pt>
                <c:pt idx="371">
                  <c:v>132.90562846753875</c:v>
                </c:pt>
                <c:pt idx="372">
                  <c:v>132.90562846753875</c:v>
                </c:pt>
                <c:pt idx="373">
                  <c:v>132.90562846753875</c:v>
                </c:pt>
                <c:pt idx="374">
                  <c:v>132.90562846753875</c:v>
                </c:pt>
                <c:pt idx="375">
                  <c:v>132.90562846753875</c:v>
                </c:pt>
                <c:pt idx="376">
                  <c:v>132.90562846753875</c:v>
                </c:pt>
                <c:pt idx="377">
                  <c:v>132.90562846753875</c:v>
                </c:pt>
                <c:pt idx="378">
                  <c:v>132.90562846753875</c:v>
                </c:pt>
                <c:pt idx="379">
                  <c:v>132.90562846753875</c:v>
                </c:pt>
                <c:pt idx="380">
                  <c:v>132.90562846753875</c:v>
                </c:pt>
                <c:pt idx="381">
                  <c:v>132.90562846753875</c:v>
                </c:pt>
                <c:pt idx="382">
                  <c:v>132.90562846753875</c:v>
                </c:pt>
                <c:pt idx="383">
                  <c:v>132.90562846753875</c:v>
                </c:pt>
                <c:pt idx="384">
                  <c:v>132.90562846753875</c:v>
                </c:pt>
                <c:pt idx="385">
                  <c:v>132.90562846753875</c:v>
                </c:pt>
                <c:pt idx="386">
                  <c:v>132.90562846753875</c:v>
                </c:pt>
                <c:pt idx="387">
                  <c:v>132.90562846753875</c:v>
                </c:pt>
                <c:pt idx="388">
                  <c:v>132.90562846753875</c:v>
                </c:pt>
                <c:pt idx="389">
                  <c:v>132.90562846753875</c:v>
                </c:pt>
                <c:pt idx="390">
                  <c:v>132.90562846753875</c:v>
                </c:pt>
                <c:pt idx="391">
                  <c:v>132.90562846753875</c:v>
                </c:pt>
                <c:pt idx="392">
                  <c:v>132.90562846753875</c:v>
                </c:pt>
                <c:pt idx="393">
                  <c:v>132.90562846753875</c:v>
                </c:pt>
                <c:pt idx="394">
                  <c:v>132.90562846753875</c:v>
                </c:pt>
                <c:pt idx="395">
                  <c:v>132.90562846753875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6"/>
                <c:pt idx="0">
                  <c:v>123.04544911502903</c:v>
                </c:pt>
                <c:pt idx="1">
                  <c:v>123.04544911502903</c:v>
                </c:pt>
                <c:pt idx="2">
                  <c:v>123.04544911502903</c:v>
                </c:pt>
                <c:pt idx="3">
                  <c:v>123.04544911502903</c:v>
                </c:pt>
                <c:pt idx="4">
                  <c:v>123.04544911502903</c:v>
                </c:pt>
                <c:pt idx="5">
                  <c:v>123.04544911502903</c:v>
                </c:pt>
                <c:pt idx="6">
                  <c:v>123.04544911502903</c:v>
                </c:pt>
                <c:pt idx="7">
                  <c:v>123.04544911502903</c:v>
                </c:pt>
                <c:pt idx="8">
                  <c:v>123.04544911502903</c:v>
                </c:pt>
                <c:pt idx="9">
                  <c:v>123.04544911502903</c:v>
                </c:pt>
                <c:pt idx="10">
                  <c:v>123.04544911502903</c:v>
                </c:pt>
                <c:pt idx="11">
                  <c:v>123.04544911502903</c:v>
                </c:pt>
                <c:pt idx="12">
                  <c:v>123.04544911502903</c:v>
                </c:pt>
                <c:pt idx="13">
                  <c:v>123.04544911502903</c:v>
                </c:pt>
                <c:pt idx="14">
                  <c:v>123.04544911502903</c:v>
                </c:pt>
                <c:pt idx="15">
                  <c:v>123.04544911502903</c:v>
                </c:pt>
                <c:pt idx="16">
                  <c:v>123.04544911502903</c:v>
                </c:pt>
                <c:pt idx="17">
                  <c:v>123.04544911502903</c:v>
                </c:pt>
                <c:pt idx="18">
                  <c:v>123.04544911502903</c:v>
                </c:pt>
                <c:pt idx="19">
                  <c:v>123.04544911502903</c:v>
                </c:pt>
                <c:pt idx="20">
                  <c:v>123.04544911502903</c:v>
                </c:pt>
                <c:pt idx="21">
                  <c:v>123.04544911502903</c:v>
                </c:pt>
                <c:pt idx="22">
                  <c:v>123.04544911502903</c:v>
                </c:pt>
                <c:pt idx="23">
                  <c:v>123.04544911502903</c:v>
                </c:pt>
                <c:pt idx="24">
                  <c:v>123.04544911502903</c:v>
                </c:pt>
                <c:pt idx="25">
                  <c:v>123.04544911502903</c:v>
                </c:pt>
                <c:pt idx="26">
                  <c:v>123.04544911502903</c:v>
                </c:pt>
                <c:pt idx="27">
                  <c:v>123.04544911502903</c:v>
                </c:pt>
                <c:pt idx="28">
                  <c:v>123.04544911502903</c:v>
                </c:pt>
                <c:pt idx="29">
                  <c:v>123.04544911502903</c:v>
                </c:pt>
                <c:pt idx="30">
                  <c:v>123.04544911502903</c:v>
                </c:pt>
                <c:pt idx="31">
                  <c:v>124.98173132994</c:v>
                </c:pt>
                <c:pt idx="32">
                  <c:v>124.98173132994</c:v>
                </c:pt>
                <c:pt idx="33">
                  <c:v>124.98173132994</c:v>
                </c:pt>
                <c:pt idx="34">
                  <c:v>124.98173132994</c:v>
                </c:pt>
                <c:pt idx="35">
                  <c:v>124.98173132994</c:v>
                </c:pt>
                <c:pt idx="36">
                  <c:v>124.98173132994</c:v>
                </c:pt>
                <c:pt idx="37">
                  <c:v>124.98173132994</c:v>
                </c:pt>
                <c:pt idx="38">
                  <c:v>124.98173132994</c:v>
                </c:pt>
                <c:pt idx="39">
                  <c:v>124.98173132994</c:v>
                </c:pt>
                <c:pt idx="40">
                  <c:v>124.98173132994</c:v>
                </c:pt>
                <c:pt idx="41">
                  <c:v>124.98173132994</c:v>
                </c:pt>
                <c:pt idx="42">
                  <c:v>124.98173132994</c:v>
                </c:pt>
                <c:pt idx="43">
                  <c:v>124.98173132994</c:v>
                </c:pt>
                <c:pt idx="44">
                  <c:v>124.98173132994</c:v>
                </c:pt>
                <c:pt idx="45">
                  <c:v>124.98173132994</c:v>
                </c:pt>
                <c:pt idx="46">
                  <c:v>124.98173132994</c:v>
                </c:pt>
                <c:pt idx="47">
                  <c:v>124.98173132994</c:v>
                </c:pt>
                <c:pt idx="48">
                  <c:v>124.98173132994</c:v>
                </c:pt>
                <c:pt idx="49">
                  <c:v>124.98173132994</c:v>
                </c:pt>
                <c:pt idx="50">
                  <c:v>124.98173132994</c:v>
                </c:pt>
                <c:pt idx="51">
                  <c:v>124.98173132994</c:v>
                </c:pt>
                <c:pt idx="52">
                  <c:v>124.98173132994</c:v>
                </c:pt>
                <c:pt idx="53">
                  <c:v>124.98173132994</c:v>
                </c:pt>
                <c:pt idx="54">
                  <c:v>124.98173132994</c:v>
                </c:pt>
                <c:pt idx="55">
                  <c:v>124.98173132994</c:v>
                </c:pt>
                <c:pt idx="56">
                  <c:v>124.98173132994</c:v>
                </c:pt>
                <c:pt idx="57">
                  <c:v>124.98173132994</c:v>
                </c:pt>
                <c:pt idx="58">
                  <c:v>124.98173132994</c:v>
                </c:pt>
                <c:pt idx="59">
                  <c:v>124.98173132994</c:v>
                </c:pt>
                <c:pt idx="60">
                  <c:v>124.98173132994</c:v>
                </c:pt>
                <c:pt idx="61">
                  <c:v>106.79032108965163</c:v>
                </c:pt>
                <c:pt idx="62">
                  <c:v>106.79032108965163</c:v>
                </c:pt>
                <c:pt idx="63">
                  <c:v>106.79032108965163</c:v>
                </c:pt>
                <c:pt idx="64">
                  <c:v>106.79032108965163</c:v>
                </c:pt>
                <c:pt idx="65">
                  <c:v>106.79032108965163</c:v>
                </c:pt>
                <c:pt idx="66">
                  <c:v>106.79032108965163</c:v>
                </c:pt>
                <c:pt idx="67">
                  <c:v>105.71225961999892</c:v>
                </c:pt>
                <c:pt idx="68">
                  <c:v>106.79032108965163</c:v>
                </c:pt>
                <c:pt idx="69">
                  <c:v>106.79032108965163</c:v>
                </c:pt>
                <c:pt idx="70">
                  <c:v>106.79032108965163</c:v>
                </c:pt>
                <c:pt idx="71">
                  <c:v>102.25985699999903</c:v>
                </c:pt>
                <c:pt idx="72">
                  <c:v>106.79032108965163</c:v>
                </c:pt>
                <c:pt idx="73">
                  <c:v>106.79032108965163</c:v>
                </c:pt>
                <c:pt idx="74">
                  <c:v>106.79032108965163</c:v>
                </c:pt>
                <c:pt idx="75">
                  <c:v>99.303679692001751</c:v>
                </c:pt>
                <c:pt idx="76">
                  <c:v>88.95340967199833</c:v>
                </c:pt>
                <c:pt idx="77">
                  <c:v>87.102957502001004</c:v>
                </c:pt>
                <c:pt idx="78">
                  <c:v>84.90524368799916</c:v>
                </c:pt>
                <c:pt idx="79">
                  <c:v>106.68403058400047</c:v>
                </c:pt>
                <c:pt idx="80">
                  <c:v>94.50606752400013</c:v>
                </c:pt>
                <c:pt idx="81">
                  <c:v>106.79032108965163</c:v>
                </c:pt>
                <c:pt idx="82">
                  <c:v>106.2375112060008</c:v>
                </c:pt>
                <c:pt idx="83">
                  <c:v>88.031645835999271</c:v>
                </c:pt>
                <c:pt idx="84">
                  <c:v>106.79032108965163</c:v>
                </c:pt>
                <c:pt idx="85">
                  <c:v>106.79032108965163</c:v>
                </c:pt>
                <c:pt idx="86">
                  <c:v>106.79032108965163</c:v>
                </c:pt>
                <c:pt idx="87">
                  <c:v>106.79032108965163</c:v>
                </c:pt>
                <c:pt idx="88">
                  <c:v>106.79032108965163</c:v>
                </c:pt>
                <c:pt idx="89">
                  <c:v>106.79032108965163</c:v>
                </c:pt>
                <c:pt idx="90">
                  <c:v>102.41424729200045</c:v>
                </c:pt>
                <c:pt idx="91">
                  <c:v>106.79032108965163</c:v>
                </c:pt>
                <c:pt idx="92">
                  <c:v>64.364342968573325</c:v>
                </c:pt>
                <c:pt idx="93">
                  <c:v>64.364342968573325</c:v>
                </c:pt>
                <c:pt idx="94">
                  <c:v>64.364342968573325</c:v>
                </c:pt>
                <c:pt idx="95">
                  <c:v>64.364342968573325</c:v>
                </c:pt>
                <c:pt idx="96">
                  <c:v>64.364342968573325</c:v>
                </c:pt>
                <c:pt idx="97">
                  <c:v>64.364342968573325</c:v>
                </c:pt>
                <c:pt idx="98">
                  <c:v>64.364342968573325</c:v>
                </c:pt>
                <c:pt idx="99">
                  <c:v>64.364342968573325</c:v>
                </c:pt>
                <c:pt idx="100">
                  <c:v>64.364342968573325</c:v>
                </c:pt>
                <c:pt idx="101">
                  <c:v>64.364342968573325</c:v>
                </c:pt>
                <c:pt idx="102">
                  <c:v>64.364342968573325</c:v>
                </c:pt>
                <c:pt idx="103">
                  <c:v>64.364342968573325</c:v>
                </c:pt>
                <c:pt idx="104">
                  <c:v>64.364342968573325</c:v>
                </c:pt>
                <c:pt idx="105">
                  <c:v>64.364342968573325</c:v>
                </c:pt>
                <c:pt idx="106">
                  <c:v>64.364342968573325</c:v>
                </c:pt>
                <c:pt idx="107">
                  <c:v>64.364342968573325</c:v>
                </c:pt>
                <c:pt idx="108">
                  <c:v>64.364342968573325</c:v>
                </c:pt>
                <c:pt idx="109">
                  <c:v>64.364342968573325</c:v>
                </c:pt>
                <c:pt idx="110">
                  <c:v>64.364342968573325</c:v>
                </c:pt>
                <c:pt idx="111">
                  <c:v>64.364342968573325</c:v>
                </c:pt>
                <c:pt idx="112">
                  <c:v>64.364342968573325</c:v>
                </c:pt>
                <c:pt idx="113">
                  <c:v>64.364342968573325</c:v>
                </c:pt>
                <c:pt idx="114">
                  <c:v>64.364342968573325</c:v>
                </c:pt>
                <c:pt idx="115">
                  <c:v>64.364342968573325</c:v>
                </c:pt>
                <c:pt idx="116">
                  <c:v>64.364342968573325</c:v>
                </c:pt>
                <c:pt idx="117">
                  <c:v>64.364342968573325</c:v>
                </c:pt>
                <c:pt idx="118">
                  <c:v>64.364342968573325</c:v>
                </c:pt>
                <c:pt idx="119">
                  <c:v>64.364342968573325</c:v>
                </c:pt>
                <c:pt idx="120">
                  <c:v>64.364342968573325</c:v>
                </c:pt>
                <c:pt idx="121">
                  <c:v>64.364342968573325</c:v>
                </c:pt>
                <c:pt idx="122">
                  <c:v>28.016997662909688</c:v>
                </c:pt>
                <c:pt idx="123">
                  <c:v>28.016997662909688</c:v>
                </c:pt>
                <c:pt idx="124">
                  <c:v>28.016997662909688</c:v>
                </c:pt>
                <c:pt idx="125">
                  <c:v>28.016997662909688</c:v>
                </c:pt>
                <c:pt idx="126">
                  <c:v>28.016997662909688</c:v>
                </c:pt>
                <c:pt idx="127">
                  <c:v>28.016997662909688</c:v>
                </c:pt>
                <c:pt idx="128">
                  <c:v>28.016997662909688</c:v>
                </c:pt>
                <c:pt idx="129">
                  <c:v>28.016997662909688</c:v>
                </c:pt>
                <c:pt idx="130">
                  <c:v>28.016997662909688</c:v>
                </c:pt>
                <c:pt idx="131">
                  <c:v>28.016997662909688</c:v>
                </c:pt>
                <c:pt idx="132">
                  <c:v>28.016997662909688</c:v>
                </c:pt>
                <c:pt idx="133">
                  <c:v>28.016997662909688</c:v>
                </c:pt>
                <c:pt idx="134">
                  <c:v>28.016997662909688</c:v>
                </c:pt>
                <c:pt idx="135">
                  <c:v>22.40733153000058</c:v>
                </c:pt>
                <c:pt idx="136">
                  <c:v>6.4566618000008456</c:v>
                </c:pt>
                <c:pt idx="137">
                  <c:v>7.0879540679984059</c:v>
                </c:pt>
                <c:pt idx="138">
                  <c:v>5.5422092060000434</c:v>
                </c:pt>
                <c:pt idx="139">
                  <c:v>6.9238963500000974</c:v>
                </c:pt>
                <c:pt idx="140">
                  <c:v>8.0067131500002144</c:v>
                </c:pt>
                <c:pt idx="141">
                  <c:v>5.3031052739994777</c:v>
                </c:pt>
                <c:pt idx="142">
                  <c:v>4.3046902700016796</c:v>
                </c:pt>
                <c:pt idx="143">
                  <c:v>3.1078996419999458</c:v>
                </c:pt>
                <c:pt idx="144">
                  <c:v>28.016997662909688</c:v>
                </c:pt>
                <c:pt idx="145">
                  <c:v>28.016997662909688</c:v>
                </c:pt>
                <c:pt idx="146">
                  <c:v>28.016997662909688</c:v>
                </c:pt>
                <c:pt idx="147">
                  <c:v>28.016997662909688</c:v>
                </c:pt>
                <c:pt idx="148">
                  <c:v>28.016997662909688</c:v>
                </c:pt>
                <c:pt idx="149">
                  <c:v>28.016997662909688</c:v>
                </c:pt>
                <c:pt idx="150">
                  <c:v>28.016997662909688</c:v>
                </c:pt>
                <c:pt idx="151">
                  <c:v>28.016997662909688</c:v>
                </c:pt>
                <c:pt idx="152">
                  <c:v>28.016997662909688</c:v>
                </c:pt>
                <c:pt idx="153">
                  <c:v>16.99706947525484</c:v>
                </c:pt>
                <c:pt idx="154">
                  <c:v>16.99706947525484</c:v>
                </c:pt>
                <c:pt idx="155">
                  <c:v>16.99706947525484</c:v>
                </c:pt>
                <c:pt idx="156">
                  <c:v>16.99706947525484</c:v>
                </c:pt>
                <c:pt idx="157">
                  <c:v>16.99706947525484</c:v>
                </c:pt>
                <c:pt idx="158">
                  <c:v>16.99706947525484</c:v>
                </c:pt>
                <c:pt idx="159">
                  <c:v>16.99706947525484</c:v>
                </c:pt>
                <c:pt idx="160">
                  <c:v>16.99706947525484</c:v>
                </c:pt>
                <c:pt idx="161">
                  <c:v>16.99706947525484</c:v>
                </c:pt>
                <c:pt idx="162">
                  <c:v>16.99706947525484</c:v>
                </c:pt>
                <c:pt idx="163">
                  <c:v>16.99706947525484</c:v>
                </c:pt>
                <c:pt idx="164">
                  <c:v>16.99706947525484</c:v>
                </c:pt>
                <c:pt idx="165">
                  <c:v>16.99706947525484</c:v>
                </c:pt>
                <c:pt idx="166">
                  <c:v>16.99706947525484</c:v>
                </c:pt>
                <c:pt idx="167">
                  <c:v>16.99706947525484</c:v>
                </c:pt>
                <c:pt idx="168">
                  <c:v>16.99706947525484</c:v>
                </c:pt>
                <c:pt idx="169">
                  <c:v>16.99706947525484</c:v>
                </c:pt>
                <c:pt idx="170">
                  <c:v>16.99706947525484</c:v>
                </c:pt>
                <c:pt idx="171">
                  <c:v>16.99706947525484</c:v>
                </c:pt>
                <c:pt idx="172">
                  <c:v>16.99706947525484</c:v>
                </c:pt>
                <c:pt idx="173">
                  <c:v>16.99706947525484</c:v>
                </c:pt>
                <c:pt idx="174">
                  <c:v>16.99706947525484</c:v>
                </c:pt>
                <c:pt idx="175">
                  <c:v>16.99706947525484</c:v>
                </c:pt>
                <c:pt idx="176">
                  <c:v>16.99706947525484</c:v>
                </c:pt>
                <c:pt idx="177">
                  <c:v>11.079852043241605</c:v>
                </c:pt>
                <c:pt idx="178">
                  <c:v>13.51483384924347</c:v>
                </c:pt>
                <c:pt idx="179">
                  <c:v>16.99706947525484</c:v>
                </c:pt>
                <c:pt idx="180">
                  <c:v>16.99706947525484</c:v>
                </c:pt>
                <c:pt idx="181">
                  <c:v>16.99706947525484</c:v>
                </c:pt>
                <c:pt idx="182">
                  <c:v>16.99706947525484</c:v>
                </c:pt>
                <c:pt idx="183">
                  <c:v>16.99706947525484</c:v>
                </c:pt>
                <c:pt idx="184">
                  <c:v>16.292057982035747</c:v>
                </c:pt>
                <c:pt idx="185">
                  <c:v>22.743378673520009</c:v>
                </c:pt>
                <c:pt idx="186">
                  <c:v>22.743378673520009</c:v>
                </c:pt>
                <c:pt idx="187">
                  <c:v>22.743378673520009</c:v>
                </c:pt>
                <c:pt idx="188">
                  <c:v>22.743378673520009</c:v>
                </c:pt>
                <c:pt idx="189">
                  <c:v>22.743378673520009</c:v>
                </c:pt>
                <c:pt idx="190">
                  <c:v>22.743378673520009</c:v>
                </c:pt>
                <c:pt idx="191">
                  <c:v>22.743378673520009</c:v>
                </c:pt>
                <c:pt idx="192">
                  <c:v>19.454866435248455</c:v>
                </c:pt>
                <c:pt idx="193">
                  <c:v>22.743378673520009</c:v>
                </c:pt>
                <c:pt idx="194">
                  <c:v>22.743378673520009</c:v>
                </c:pt>
                <c:pt idx="195">
                  <c:v>22.743378673520009</c:v>
                </c:pt>
                <c:pt idx="196">
                  <c:v>22.743378673520009</c:v>
                </c:pt>
                <c:pt idx="197">
                  <c:v>22.743378673520009</c:v>
                </c:pt>
                <c:pt idx="198">
                  <c:v>15.31814298380255</c:v>
                </c:pt>
                <c:pt idx="199">
                  <c:v>8.5638278258025533</c:v>
                </c:pt>
                <c:pt idx="200">
                  <c:v>14.358251075802553</c:v>
                </c:pt>
                <c:pt idx="201">
                  <c:v>22.743378673520009</c:v>
                </c:pt>
                <c:pt idx="202">
                  <c:v>22.743378673520009</c:v>
                </c:pt>
                <c:pt idx="203">
                  <c:v>22.743378673520009</c:v>
                </c:pt>
                <c:pt idx="204">
                  <c:v>22.743378673520009</c:v>
                </c:pt>
                <c:pt idx="205">
                  <c:v>15.696338941696435</c:v>
                </c:pt>
                <c:pt idx="206">
                  <c:v>5.7461719036982979</c:v>
                </c:pt>
                <c:pt idx="207">
                  <c:v>18.109064911696436</c:v>
                </c:pt>
                <c:pt idx="208">
                  <c:v>18.974976891696439</c:v>
                </c:pt>
                <c:pt idx="209">
                  <c:v>10.52124702121337</c:v>
                </c:pt>
                <c:pt idx="210">
                  <c:v>10.045401815213365</c:v>
                </c:pt>
                <c:pt idx="211">
                  <c:v>10.143655751212435</c:v>
                </c:pt>
                <c:pt idx="212">
                  <c:v>8.887261627213368</c:v>
                </c:pt>
                <c:pt idx="213">
                  <c:v>8.1643874632124351</c:v>
                </c:pt>
                <c:pt idx="214">
                  <c:v>7.4252774952133693</c:v>
                </c:pt>
                <c:pt idx="215">
                  <c:v>4.6113332072124393</c:v>
                </c:pt>
                <c:pt idx="216">
                  <c:v>2.4112627607003305</c:v>
                </c:pt>
                <c:pt idx="217">
                  <c:v>7.0308852647012605</c:v>
                </c:pt>
                <c:pt idx="218">
                  <c:v>5.9319190727003299</c:v>
                </c:pt>
                <c:pt idx="219">
                  <c:v>3.946247852700326</c:v>
                </c:pt>
                <c:pt idx="220">
                  <c:v>1.9682216107003296</c:v>
                </c:pt>
                <c:pt idx="221">
                  <c:v>2.5057455447012615</c:v>
                </c:pt>
                <c:pt idx="222">
                  <c:v>4.9099687527003262</c:v>
                </c:pt>
                <c:pt idx="223">
                  <c:v>29.922283912888815</c:v>
                </c:pt>
                <c:pt idx="224">
                  <c:v>25.401274768888818</c:v>
                </c:pt>
                <c:pt idx="225">
                  <c:v>26.291245220888815</c:v>
                </c:pt>
                <c:pt idx="226">
                  <c:v>14.202770838888817</c:v>
                </c:pt>
                <c:pt idx="227">
                  <c:v>17.409148476889747</c:v>
                </c:pt>
                <c:pt idx="228">
                  <c:v>36.150228392888813</c:v>
                </c:pt>
                <c:pt idx="229">
                  <c:v>45.741764250654825</c:v>
                </c:pt>
                <c:pt idx="230">
                  <c:v>45.741764250654825</c:v>
                </c:pt>
                <c:pt idx="231">
                  <c:v>45.741764250654825</c:v>
                </c:pt>
                <c:pt idx="232">
                  <c:v>45.741764250654825</c:v>
                </c:pt>
                <c:pt idx="233">
                  <c:v>45.339922974987424</c:v>
                </c:pt>
                <c:pt idx="234">
                  <c:v>45.741764250654825</c:v>
                </c:pt>
                <c:pt idx="235">
                  <c:v>44.118682864986489</c:v>
                </c:pt>
                <c:pt idx="236">
                  <c:v>42.551666610986487</c:v>
                </c:pt>
                <c:pt idx="237">
                  <c:v>32.040779314450049</c:v>
                </c:pt>
                <c:pt idx="238">
                  <c:v>45.741764250654825</c:v>
                </c:pt>
                <c:pt idx="239">
                  <c:v>45.741764250654825</c:v>
                </c:pt>
                <c:pt idx="240">
                  <c:v>19.379339686450045</c:v>
                </c:pt>
                <c:pt idx="241">
                  <c:v>11.525720718450048</c:v>
                </c:pt>
                <c:pt idx="242">
                  <c:v>16.507644544450049</c:v>
                </c:pt>
                <c:pt idx="243">
                  <c:v>45.741764250654825</c:v>
                </c:pt>
                <c:pt idx="244">
                  <c:v>45.741764250654825</c:v>
                </c:pt>
                <c:pt idx="245">
                  <c:v>43.424325616363625</c:v>
                </c:pt>
                <c:pt idx="246">
                  <c:v>47.082433798362693</c:v>
                </c:pt>
                <c:pt idx="247">
                  <c:v>47.249854606363627</c:v>
                </c:pt>
                <c:pt idx="248">
                  <c:v>43.322870924363627</c:v>
                </c:pt>
                <c:pt idx="249">
                  <c:v>57.86399866236269</c:v>
                </c:pt>
                <c:pt idx="250">
                  <c:v>48.883623674363626</c:v>
                </c:pt>
                <c:pt idx="251">
                  <c:v>80.413851096189973</c:v>
                </c:pt>
                <c:pt idx="252">
                  <c:v>80.413851096189973</c:v>
                </c:pt>
                <c:pt idx="253">
                  <c:v>80.413851096189973</c:v>
                </c:pt>
                <c:pt idx="254">
                  <c:v>80.413851096189973</c:v>
                </c:pt>
                <c:pt idx="255">
                  <c:v>80.413851096189973</c:v>
                </c:pt>
                <c:pt idx="256">
                  <c:v>80.413851096189973</c:v>
                </c:pt>
                <c:pt idx="257">
                  <c:v>80.413851096189973</c:v>
                </c:pt>
                <c:pt idx="258">
                  <c:v>80.413851096189973</c:v>
                </c:pt>
                <c:pt idx="259">
                  <c:v>80.413851096189973</c:v>
                </c:pt>
                <c:pt idx="260">
                  <c:v>80.413851096189973</c:v>
                </c:pt>
                <c:pt idx="261">
                  <c:v>76.288862461739186</c:v>
                </c:pt>
                <c:pt idx="262">
                  <c:v>72.252963381739193</c:v>
                </c:pt>
                <c:pt idx="263">
                  <c:v>80.413851096189973</c:v>
                </c:pt>
                <c:pt idx="264">
                  <c:v>80.413851096189973</c:v>
                </c:pt>
                <c:pt idx="265">
                  <c:v>80.413851096189973</c:v>
                </c:pt>
                <c:pt idx="266">
                  <c:v>80.413851096189973</c:v>
                </c:pt>
                <c:pt idx="267">
                  <c:v>80.413851096189973</c:v>
                </c:pt>
                <c:pt idx="268">
                  <c:v>71.461598399573006</c:v>
                </c:pt>
                <c:pt idx="269">
                  <c:v>73.549878463573933</c:v>
                </c:pt>
                <c:pt idx="270">
                  <c:v>80.413851096189973</c:v>
                </c:pt>
                <c:pt idx="271">
                  <c:v>80.413851096189973</c:v>
                </c:pt>
                <c:pt idx="272">
                  <c:v>80.413851096189973</c:v>
                </c:pt>
                <c:pt idx="273">
                  <c:v>80.413851096189973</c:v>
                </c:pt>
                <c:pt idx="274">
                  <c:v>80.413851096189973</c:v>
                </c:pt>
                <c:pt idx="275">
                  <c:v>90.394212360286787</c:v>
                </c:pt>
                <c:pt idx="276">
                  <c:v>84.866914290285848</c:v>
                </c:pt>
                <c:pt idx="277">
                  <c:v>101.95753277636452</c:v>
                </c:pt>
                <c:pt idx="278">
                  <c:v>101.95753277636452</c:v>
                </c:pt>
                <c:pt idx="279">
                  <c:v>87.515008344428594</c:v>
                </c:pt>
                <c:pt idx="280">
                  <c:v>77.782506294428586</c:v>
                </c:pt>
                <c:pt idx="281">
                  <c:v>62.18230000042859</c:v>
                </c:pt>
                <c:pt idx="282">
                  <c:v>55.709332724428592</c:v>
                </c:pt>
                <c:pt idx="283">
                  <c:v>55.556556698428594</c:v>
                </c:pt>
                <c:pt idx="284">
                  <c:v>67.053807550428601</c:v>
                </c:pt>
                <c:pt idx="285">
                  <c:v>96.102252704428594</c:v>
                </c:pt>
                <c:pt idx="286">
                  <c:v>101.95753277636452</c:v>
                </c:pt>
                <c:pt idx="287">
                  <c:v>84.353938072275511</c:v>
                </c:pt>
                <c:pt idx="288">
                  <c:v>86.425479054275513</c:v>
                </c:pt>
                <c:pt idx="289">
                  <c:v>74.544494642275509</c:v>
                </c:pt>
                <c:pt idx="290">
                  <c:v>69.967279598275525</c:v>
                </c:pt>
                <c:pt idx="291">
                  <c:v>101.95753277636452</c:v>
                </c:pt>
                <c:pt idx="292">
                  <c:v>93.932545482275515</c:v>
                </c:pt>
                <c:pt idx="293">
                  <c:v>100.38242194998713</c:v>
                </c:pt>
                <c:pt idx="294">
                  <c:v>101.95753277636452</c:v>
                </c:pt>
                <c:pt idx="295">
                  <c:v>94.165243369987138</c:v>
                </c:pt>
                <c:pt idx="296">
                  <c:v>95.940931389987128</c:v>
                </c:pt>
                <c:pt idx="297">
                  <c:v>90.126315709987125</c:v>
                </c:pt>
                <c:pt idx="298">
                  <c:v>92.583022409987137</c:v>
                </c:pt>
                <c:pt idx="299">
                  <c:v>78.185484777987128</c:v>
                </c:pt>
                <c:pt idx="300">
                  <c:v>80.373116800517693</c:v>
                </c:pt>
                <c:pt idx="301">
                  <c:v>100.59527395651676</c:v>
                </c:pt>
                <c:pt idx="302">
                  <c:v>78.486777536517678</c:v>
                </c:pt>
                <c:pt idx="303">
                  <c:v>61.710580186517689</c:v>
                </c:pt>
                <c:pt idx="304">
                  <c:v>62.105505364517683</c:v>
                </c:pt>
                <c:pt idx="305">
                  <c:v>67.689349472517691</c:v>
                </c:pt>
                <c:pt idx="306">
                  <c:v>48.068592146517688</c:v>
                </c:pt>
                <c:pt idx="307">
                  <c:v>42.615807521668224</c:v>
                </c:pt>
                <c:pt idx="308">
                  <c:v>64.309700971668221</c:v>
                </c:pt>
                <c:pt idx="309">
                  <c:v>75.620503243669148</c:v>
                </c:pt>
                <c:pt idx="310">
                  <c:v>40.133924683668226</c:v>
                </c:pt>
                <c:pt idx="311">
                  <c:v>23.390913041669155</c:v>
                </c:pt>
                <c:pt idx="312">
                  <c:v>48.036317631668219</c:v>
                </c:pt>
                <c:pt idx="313">
                  <c:v>49.370644037669159</c:v>
                </c:pt>
                <c:pt idx="314">
                  <c:v>33.700837509775035</c:v>
                </c:pt>
                <c:pt idx="315">
                  <c:v>47.27281380377503</c:v>
                </c:pt>
                <c:pt idx="316">
                  <c:v>49.296374171775028</c:v>
                </c:pt>
                <c:pt idx="317">
                  <c:v>21.408725821775029</c:v>
                </c:pt>
                <c:pt idx="318">
                  <c:v>27.360376911775028</c:v>
                </c:pt>
                <c:pt idx="319">
                  <c:v>38.587384241775027</c:v>
                </c:pt>
                <c:pt idx="320">
                  <c:v>66.252320331775962</c:v>
                </c:pt>
                <c:pt idx="321">
                  <c:v>57.027257584857985</c:v>
                </c:pt>
                <c:pt idx="322">
                  <c:v>47.062798530858927</c:v>
                </c:pt>
                <c:pt idx="323">
                  <c:v>75.701436858857988</c:v>
                </c:pt>
                <c:pt idx="324">
                  <c:v>43.346754048857981</c:v>
                </c:pt>
                <c:pt idx="325">
                  <c:v>21.807561468858918</c:v>
                </c:pt>
                <c:pt idx="326">
                  <c:v>65.364543698857986</c:v>
                </c:pt>
                <c:pt idx="327">
                  <c:v>50.36005404885892</c:v>
                </c:pt>
                <c:pt idx="328">
                  <c:v>86.895238344620054</c:v>
                </c:pt>
                <c:pt idx="329">
                  <c:v>94.050985926620982</c:v>
                </c:pt>
                <c:pt idx="330">
                  <c:v>99.201661760620041</c:v>
                </c:pt>
                <c:pt idx="331">
                  <c:v>91.475306510620058</c:v>
                </c:pt>
                <c:pt idx="332">
                  <c:v>77.162190650621</c:v>
                </c:pt>
                <c:pt idx="333">
                  <c:v>98.826411460620051</c:v>
                </c:pt>
                <c:pt idx="334">
                  <c:v>101.33934473062006</c:v>
                </c:pt>
                <c:pt idx="335">
                  <c:v>120.59631724353227</c:v>
                </c:pt>
                <c:pt idx="336">
                  <c:v>120.59631724353227</c:v>
                </c:pt>
                <c:pt idx="337">
                  <c:v>120.04142913099631</c:v>
                </c:pt>
                <c:pt idx="338">
                  <c:v>120.04142913099631</c:v>
                </c:pt>
                <c:pt idx="339">
                  <c:v>120.04142913099631</c:v>
                </c:pt>
                <c:pt idx="340">
                  <c:v>120.04142913099631</c:v>
                </c:pt>
                <c:pt idx="341">
                  <c:v>120.04142913099631</c:v>
                </c:pt>
                <c:pt idx="342">
                  <c:v>120.04142913099631</c:v>
                </c:pt>
                <c:pt idx="343">
                  <c:v>120.04142913099631</c:v>
                </c:pt>
                <c:pt idx="344">
                  <c:v>120.04142913099631</c:v>
                </c:pt>
                <c:pt idx="345">
                  <c:v>120.04142913099631</c:v>
                </c:pt>
                <c:pt idx="346">
                  <c:v>114.22403854384996</c:v>
                </c:pt>
                <c:pt idx="347">
                  <c:v>120.04142913099631</c:v>
                </c:pt>
                <c:pt idx="348">
                  <c:v>120.04142913099631</c:v>
                </c:pt>
                <c:pt idx="349">
                  <c:v>120.04142913099631</c:v>
                </c:pt>
                <c:pt idx="350">
                  <c:v>103.60191632644727</c:v>
                </c:pt>
                <c:pt idx="351">
                  <c:v>107.90226047844541</c:v>
                </c:pt>
                <c:pt idx="352">
                  <c:v>94.640934232447279</c:v>
                </c:pt>
                <c:pt idx="353">
                  <c:v>84.398183128447272</c:v>
                </c:pt>
                <c:pt idx="354">
                  <c:v>109.89785416244727</c:v>
                </c:pt>
                <c:pt idx="355">
                  <c:v>119.42379781844541</c:v>
                </c:pt>
                <c:pt idx="356">
                  <c:v>87.619525587945773</c:v>
                </c:pt>
                <c:pt idx="357">
                  <c:v>79.074623777947636</c:v>
                </c:pt>
                <c:pt idx="358">
                  <c:v>75.280208477949486</c:v>
                </c:pt>
                <c:pt idx="359">
                  <c:v>64.659085013947632</c:v>
                </c:pt>
                <c:pt idx="360">
                  <c:v>66.535138371945763</c:v>
                </c:pt>
                <c:pt idx="361">
                  <c:v>91.911360957949498</c:v>
                </c:pt>
                <c:pt idx="362">
                  <c:v>75.498715327947636</c:v>
                </c:pt>
                <c:pt idx="363">
                  <c:v>69.257281910232479</c:v>
                </c:pt>
                <c:pt idx="364">
                  <c:v>63.006066326230602</c:v>
                </c:pt>
                <c:pt idx="365">
                  <c:v>70.277278594230609</c:v>
                </c:pt>
                <c:pt idx="366">
                  <c:v>55.063279526230609</c:v>
                </c:pt>
                <c:pt idx="367">
                  <c:v>40.958432326230607</c:v>
                </c:pt>
                <c:pt idx="368">
                  <c:v>48.805438076230608</c:v>
                </c:pt>
                <c:pt idx="369">
                  <c:v>50.547411536228744</c:v>
                </c:pt>
                <c:pt idx="370">
                  <c:v>97.01271852355444</c:v>
                </c:pt>
                <c:pt idx="371">
                  <c:v>113.77196696755446</c:v>
                </c:pt>
                <c:pt idx="372">
                  <c:v>132.90562846753875</c:v>
                </c:pt>
                <c:pt idx="373">
                  <c:v>132.90562846753875</c:v>
                </c:pt>
                <c:pt idx="374">
                  <c:v>106.05562519355446</c:v>
                </c:pt>
                <c:pt idx="375">
                  <c:v>131.23816403755447</c:v>
                </c:pt>
                <c:pt idx="376">
                  <c:v>122.21529737355259</c:v>
                </c:pt>
                <c:pt idx="377">
                  <c:v>66.401825921277947</c:v>
                </c:pt>
                <c:pt idx="378">
                  <c:v>83.578813791277952</c:v>
                </c:pt>
                <c:pt idx="379">
                  <c:v>97.28867130127982</c:v>
                </c:pt>
                <c:pt idx="380">
                  <c:v>74.691771641277953</c:v>
                </c:pt>
                <c:pt idx="381">
                  <c:v>41.066370621277947</c:v>
                </c:pt>
                <c:pt idx="382">
                  <c:v>61.15964948127796</c:v>
                </c:pt>
                <c:pt idx="383">
                  <c:v>61.975206013277955</c:v>
                </c:pt>
                <c:pt idx="384">
                  <c:v>59.04501076469046</c:v>
                </c:pt>
                <c:pt idx="385">
                  <c:v>74.889885428690448</c:v>
                </c:pt>
                <c:pt idx="386">
                  <c:v>98.914973132690463</c:v>
                </c:pt>
                <c:pt idx="387">
                  <c:v>68.305593472692308</c:v>
                </c:pt>
                <c:pt idx="388">
                  <c:v>41.294560642690456</c:v>
                </c:pt>
                <c:pt idx="389">
                  <c:v>42.070215022690455</c:v>
                </c:pt>
                <c:pt idx="390">
                  <c:v>37.89081406269046</c:v>
                </c:pt>
                <c:pt idx="391">
                  <c:v>39.164603627379492</c:v>
                </c:pt>
                <c:pt idx="392">
                  <c:v>50.549527553381346</c:v>
                </c:pt>
                <c:pt idx="393">
                  <c:v>62.508611467379481</c:v>
                </c:pt>
                <c:pt idx="394">
                  <c:v>40.584141867379493</c:v>
                </c:pt>
                <c:pt idx="395">
                  <c:v>51.808680707379487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84177384"/>
        <c:axId val="384179736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8091361374943465E-3"/>
                  <c:y val="8.398950131233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3.316711270474679E-17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8.9238845144356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>
                <c:manualLayout>
                  <c:x val="0"/>
                  <c:y val="8.9238845144356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>
                <c:manualLayout>
                  <c:x val="0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5.4274084124830389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0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-5.427408412483038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layout>
                <c:manualLayout>
                  <c:x val="-3.6182722749886266E-3"/>
                  <c:y val="-3.1496062992126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-1.8091361374943465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-1.3266845081898716E-16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5.4274084124830389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M</c:v>
                </c:pt>
                <c:pt idx="44">
                  <c:v>A</c:v>
                </c:pt>
                <c:pt idx="74">
                  <c:v>M</c:v>
                </c:pt>
                <c:pt idx="105">
                  <c:v>J</c:v>
                </c:pt>
                <c:pt idx="135">
                  <c:v>J</c:v>
                </c:pt>
                <c:pt idx="166">
                  <c:v>A</c:v>
                </c:pt>
                <c:pt idx="197">
                  <c:v>S</c:v>
                </c:pt>
                <c:pt idx="227">
                  <c:v>O</c:v>
                </c:pt>
                <c:pt idx="258">
                  <c:v>N</c:v>
                </c:pt>
                <c:pt idx="288">
                  <c:v>D</c:v>
                </c:pt>
                <c:pt idx="319">
                  <c:v>E</c:v>
                </c:pt>
                <c:pt idx="350">
                  <c:v>F</c:v>
                </c:pt>
                <c:pt idx="378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6"/>
                <c:pt idx="13">
                  <c:v>0</c:v>
                </c:pt>
                <c:pt idx="14">
                  <c:v>123.04544911502903</c:v>
                </c:pt>
                <c:pt idx="42">
                  <c:v>0</c:v>
                </c:pt>
                <c:pt idx="44">
                  <c:v>0</c:v>
                </c:pt>
                <c:pt idx="45">
                  <c:v>124.98173132994</c:v>
                </c:pt>
                <c:pt idx="73">
                  <c:v>0</c:v>
                </c:pt>
                <c:pt idx="75">
                  <c:v>106.79032108965163</c:v>
                </c:pt>
                <c:pt idx="76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64.364342968573325</c:v>
                </c:pt>
                <c:pt idx="134">
                  <c:v>0</c:v>
                </c:pt>
                <c:pt idx="135">
                  <c:v>0</c:v>
                </c:pt>
                <c:pt idx="136">
                  <c:v>28.016997662909688</c:v>
                </c:pt>
                <c:pt idx="137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16.99706947525484</c:v>
                </c:pt>
                <c:pt idx="195">
                  <c:v>0</c:v>
                </c:pt>
                <c:pt idx="196">
                  <c:v>0</c:v>
                </c:pt>
                <c:pt idx="198">
                  <c:v>22.743378673520009</c:v>
                </c:pt>
                <c:pt idx="226">
                  <c:v>0</c:v>
                </c:pt>
                <c:pt idx="228">
                  <c:v>45.741764250654825</c:v>
                </c:pt>
                <c:pt idx="256">
                  <c:v>0</c:v>
                </c:pt>
                <c:pt idx="257">
                  <c:v>0</c:v>
                </c:pt>
                <c:pt idx="259">
                  <c:v>80.413851096189973</c:v>
                </c:pt>
                <c:pt idx="287">
                  <c:v>0</c:v>
                </c:pt>
                <c:pt idx="288">
                  <c:v>0</c:v>
                </c:pt>
                <c:pt idx="289">
                  <c:v>101.95753277636452</c:v>
                </c:pt>
                <c:pt idx="317">
                  <c:v>0</c:v>
                </c:pt>
                <c:pt idx="318">
                  <c:v>0</c:v>
                </c:pt>
                <c:pt idx="320">
                  <c:v>120.59631724353227</c:v>
                </c:pt>
                <c:pt idx="348">
                  <c:v>0</c:v>
                </c:pt>
                <c:pt idx="349">
                  <c:v>0</c:v>
                </c:pt>
                <c:pt idx="351">
                  <c:v>120.04142913099631</c:v>
                </c:pt>
                <c:pt idx="379">
                  <c:v>132.90562846753875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4177384"/>
        <c:axId val="384179736"/>
        <c:extLst/>
      </c:barChart>
      <c:catAx>
        <c:axId val="38417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4179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1797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4177384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13746</c:v>
                </c:pt>
                <c:pt idx="1">
                  <c:v>13908.5</c:v>
                </c:pt>
                <c:pt idx="2">
                  <c:v>14103.7</c:v>
                </c:pt>
                <c:pt idx="3">
                  <c:v>13746.7</c:v>
                </c:pt>
                <c:pt idx="4">
                  <c:v>12258.4</c:v>
                </c:pt>
                <c:pt idx="5">
                  <c:v>10935.4</c:v>
                </c:pt>
                <c:pt idx="6">
                  <c:v>10117.5</c:v>
                </c:pt>
                <c:pt idx="7">
                  <c:v>9737.2663309</c:v>
                </c:pt>
                <c:pt idx="8">
                  <c:v>11146.955049999997</c:v>
                </c:pt>
                <c:pt idx="9">
                  <c:v>13456.058434449991</c:v>
                </c:pt>
                <c:pt idx="10">
                  <c:v>13020.290870750003</c:v>
                </c:pt>
                <c:pt idx="11">
                  <c:v>13213.723010049996</c:v>
                </c:pt>
                <c:pt idx="12">
                  <c:v>13690.625142599998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5695.4</c:v>
                </c:pt>
                <c:pt idx="1">
                  <c:v>7002.3</c:v>
                </c:pt>
                <c:pt idx="2">
                  <c:v>6966.1</c:v>
                </c:pt>
                <c:pt idx="3">
                  <c:v>6477.8</c:v>
                </c:pt>
                <c:pt idx="4">
                  <c:v>5616.1</c:v>
                </c:pt>
                <c:pt idx="5">
                  <c:v>4910</c:v>
                </c:pt>
                <c:pt idx="6">
                  <c:v>4649.6000000000004</c:v>
                </c:pt>
                <c:pt idx="7">
                  <c:v>4395.4606318624037</c:v>
                </c:pt>
                <c:pt idx="8">
                  <c:v>4794.2765906499999</c:v>
                </c:pt>
                <c:pt idx="9">
                  <c:v>5331.3250531999984</c:v>
                </c:pt>
                <c:pt idx="10">
                  <c:v>5449.8113076999989</c:v>
                </c:pt>
                <c:pt idx="11">
                  <c:v>5542.2838559499978</c:v>
                </c:pt>
                <c:pt idx="12">
                  <c:v>5759.1679040999989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180520"/>
        <c:axId val="384180912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10704.1</c:v>
                </c:pt>
                <c:pt idx="1">
                  <c:v>11260.6</c:v>
                </c:pt>
                <c:pt idx="2">
                  <c:v>11479.8</c:v>
                </c:pt>
                <c:pt idx="3">
                  <c:v>10910.4</c:v>
                </c:pt>
                <c:pt idx="4">
                  <c:v>9805.5</c:v>
                </c:pt>
                <c:pt idx="5">
                  <c:v>8722.1</c:v>
                </c:pt>
                <c:pt idx="6">
                  <c:v>7980</c:v>
                </c:pt>
                <c:pt idx="7">
                  <c:v>7851.3065504312008</c:v>
                </c:pt>
                <c:pt idx="8">
                  <c:v>8185.911173848619</c:v>
                </c:pt>
                <c:pt idx="9">
                  <c:v>8645.3592049681756</c:v>
                </c:pt>
                <c:pt idx="10">
                  <c:v>9388.9296029958969</c:v>
                </c:pt>
                <c:pt idx="11">
                  <c:v>9889.1240943879329</c:v>
                </c:pt>
                <c:pt idx="12">
                  <c:v>10570.14772097053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9699.4711430000007</c:v>
                </c:pt>
                <c:pt idx="1">
                  <c:v>11897.527652999999</c:v>
                </c:pt>
                <c:pt idx="2">
                  <c:v>12095.723247</c:v>
                </c:pt>
                <c:pt idx="3">
                  <c:v>11876.304858</c:v>
                </c:pt>
                <c:pt idx="4">
                  <c:v>10246.502908</c:v>
                </c:pt>
                <c:pt idx="5">
                  <c:v>9315.071518714738</c:v>
                </c:pt>
                <c:pt idx="6">
                  <c:v>8192.9385726801847</c:v>
                </c:pt>
                <c:pt idx="7">
                  <c:v>7628.6385403221575</c:v>
                </c:pt>
                <c:pt idx="8">
                  <c:v>8008.98</c:v>
                </c:pt>
                <c:pt idx="9">
                  <c:v>8172.2198288975142</c:v>
                </c:pt>
                <c:pt idx="10">
                  <c:v>8071.161100088786</c:v>
                </c:pt>
                <c:pt idx="11">
                  <c:v>8866.4553178436945</c:v>
                </c:pt>
                <c:pt idx="12">
                  <c:v>8992.1477604144093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80520"/>
        <c:axId val="384180912"/>
      </c:lineChart>
      <c:catAx>
        <c:axId val="38418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4180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841809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4180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382113821138218"/>
                  <c:y val="0.17656592558283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300813008130135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138211382113822"/>
                  <c:y val="8.33333333333332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</c:v>
                </c:pt>
                <c:pt idx="1">
                  <c:v>26.7</c:v>
                </c:pt>
                <c:pt idx="2">
                  <c:v>4.2</c:v>
                </c:pt>
                <c:pt idx="3">
                  <c:v>10.8</c:v>
                </c:pt>
                <c:pt idx="4">
                  <c:v>12.936758660011748</c:v>
                </c:pt>
                <c:pt idx="5">
                  <c:v>1</c:v>
                </c:pt>
                <c:pt idx="6">
                  <c:v>0.3</c:v>
                </c:pt>
                <c:pt idx="7">
                  <c:v>24.4</c:v>
                </c:pt>
                <c:pt idx="8">
                  <c:v>10.8</c:v>
                </c:pt>
                <c:pt idx="9">
                  <c:v>3.9</c:v>
                </c:pt>
                <c:pt idx="10">
                  <c:v>2.4</c:v>
                </c:pt>
                <c:pt idx="11">
                  <c:v>1.563241339988241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51.300000000000011</c:v>
                </c:pt>
                <c:pt idx="1">
                  <c:v>48.7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56.636758660011751</c:v>
                </c:pt>
                <c:pt idx="1">
                  <c:v>43.363241339988235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06/03/2019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333333333333339"/>
                  <c:y val="4.705882352941181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87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43.300000000000004</c:v>
                </c:pt>
                <c:pt idx="1">
                  <c:v>56.7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861788617886166"/>
                  <c:y val="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284552845528454"/>
                  <c:y val="7.5446863259739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520325203252036E-2"/>
                  <c:y val="0.16931624723380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5528468087830486"/>
                  <c:y val="0.15424836601307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731707317073170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1.2</c:v>
                </c:pt>
                <c:pt idx="1">
                  <c:v>23.4</c:v>
                </c:pt>
                <c:pt idx="2">
                  <c:v>2.5</c:v>
                </c:pt>
                <c:pt idx="3">
                  <c:v>4.2</c:v>
                </c:pt>
                <c:pt idx="4">
                  <c:v>11.100000000000009</c:v>
                </c:pt>
                <c:pt idx="5">
                  <c:v>0.9</c:v>
                </c:pt>
                <c:pt idx="6">
                  <c:v>0.3</c:v>
                </c:pt>
                <c:pt idx="7">
                  <c:v>45.6</c:v>
                </c:pt>
                <c:pt idx="8">
                  <c:v>8.1</c:v>
                </c:pt>
                <c:pt idx="9">
                  <c:v>1.4</c:v>
                </c:pt>
                <c:pt idx="10">
                  <c:v>0.1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57</c:v>
                </c:pt>
                <c:pt idx="1">
                  <c:v>53</c:v>
                </c:pt>
                <c:pt idx="2">
                  <c:v>43.900000000000006</c:v>
                </c:pt>
                <c:pt idx="3">
                  <c:v>42.800000000000004</c:v>
                </c:pt>
                <c:pt idx="4">
                  <c:v>37.299999999999997</c:v>
                </c:pt>
                <c:pt idx="5">
                  <c:v>33.599999999999994</c:v>
                </c:pt>
                <c:pt idx="6">
                  <c:v>29.7</c:v>
                </c:pt>
                <c:pt idx="7">
                  <c:v>33.199999999999996</c:v>
                </c:pt>
                <c:pt idx="8">
                  <c:v>35.399999999999991</c:v>
                </c:pt>
                <c:pt idx="9">
                  <c:v>37.4</c:v>
                </c:pt>
                <c:pt idx="10">
                  <c:v>38.9</c:v>
                </c:pt>
                <c:pt idx="11">
                  <c:v>37.399999999999991</c:v>
                </c:pt>
                <c:pt idx="12">
                  <c:v>43.4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968809705783551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43</c:v>
                </c:pt>
                <c:pt idx="1">
                  <c:v>47</c:v>
                </c:pt>
                <c:pt idx="2">
                  <c:v>56.099999999999994</c:v>
                </c:pt>
                <c:pt idx="3">
                  <c:v>57.199999999999996</c:v>
                </c:pt>
                <c:pt idx="4">
                  <c:v>62.7</c:v>
                </c:pt>
                <c:pt idx="5">
                  <c:v>66.400000000000006</c:v>
                </c:pt>
                <c:pt idx="6">
                  <c:v>70.3</c:v>
                </c:pt>
                <c:pt idx="7">
                  <c:v>66.800000000000011</c:v>
                </c:pt>
                <c:pt idx="8">
                  <c:v>64.600000000000009</c:v>
                </c:pt>
                <c:pt idx="9">
                  <c:v>62.6</c:v>
                </c:pt>
                <c:pt idx="10">
                  <c:v>61.1</c:v>
                </c:pt>
                <c:pt idx="11">
                  <c:v>62.600000000000009</c:v>
                </c:pt>
                <c:pt idx="12">
                  <c:v>56.6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85936"/>
        <c:axId val="276084760"/>
      </c:lineChart>
      <c:catAx>
        <c:axId val="27608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084760"/>
        <c:crosses val="autoZero"/>
        <c:auto val="1"/>
        <c:lblAlgn val="ctr"/>
        <c:lblOffset val="100"/>
        <c:noMultiLvlLbl val="1"/>
      </c:catAx>
      <c:valAx>
        <c:axId val="2760847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0859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67937811124288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78</c:v>
                </c:pt>
                <c:pt idx="1">
                  <c:v>74.2</c:v>
                </c:pt>
                <c:pt idx="2">
                  <c:v>64.3</c:v>
                </c:pt>
                <c:pt idx="3">
                  <c:v>62.3</c:v>
                </c:pt>
                <c:pt idx="4">
                  <c:v>59.3</c:v>
                </c:pt>
                <c:pt idx="5">
                  <c:v>58.399999999999991</c:v>
                </c:pt>
                <c:pt idx="6">
                  <c:v>55.3</c:v>
                </c:pt>
                <c:pt idx="7">
                  <c:v>58.8</c:v>
                </c:pt>
                <c:pt idx="8">
                  <c:v>54.199999999999996</c:v>
                </c:pt>
                <c:pt idx="9">
                  <c:v>58.899999999999991</c:v>
                </c:pt>
                <c:pt idx="10">
                  <c:v>61.099999999999994</c:v>
                </c:pt>
                <c:pt idx="11">
                  <c:v>62.79999999999999</c:v>
                </c:pt>
                <c:pt idx="12">
                  <c:v>71.099999999999994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999787238702532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22</c:v>
                </c:pt>
                <c:pt idx="1">
                  <c:v>25.799999999999997</c:v>
                </c:pt>
                <c:pt idx="2">
                  <c:v>35.700000000000003</c:v>
                </c:pt>
                <c:pt idx="3">
                  <c:v>37.700000000000003</c:v>
                </c:pt>
                <c:pt idx="4">
                  <c:v>40.700000000000003</c:v>
                </c:pt>
                <c:pt idx="5">
                  <c:v>41.600000000000009</c:v>
                </c:pt>
                <c:pt idx="6">
                  <c:v>44.7</c:v>
                </c:pt>
                <c:pt idx="7">
                  <c:v>41.2</c:v>
                </c:pt>
                <c:pt idx="8">
                  <c:v>45.800000000000004</c:v>
                </c:pt>
                <c:pt idx="9">
                  <c:v>41.100000000000009</c:v>
                </c:pt>
                <c:pt idx="10">
                  <c:v>38.900000000000006</c:v>
                </c:pt>
                <c:pt idx="11">
                  <c:v>37.20000000000001</c:v>
                </c:pt>
                <c:pt idx="12">
                  <c:v>28.900000000000006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86328"/>
        <c:axId val="276087112"/>
      </c:lineChart>
      <c:catAx>
        <c:axId val="276086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087112"/>
        <c:crosses val="autoZero"/>
        <c:auto val="1"/>
        <c:lblAlgn val="ctr"/>
        <c:lblOffset val="100"/>
        <c:noMultiLvlLbl val="1"/>
      </c:catAx>
      <c:valAx>
        <c:axId val="27608711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086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4402.1243845560002</c:v>
                </c:pt>
                <c:pt idx="1">
                  <c:v>4718.1728802460002</c:v>
                </c:pt>
                <c:pt idx="2">
                  <c:v>3522.8601173239999</c:v>
                </c:pt>
                <c:pt idx="3">
                  <c:v>3711.3022205840002</c:v>
                </c:pt>
                <c:pt idx="4">
                  <c:v>3025.6357145860002</c:v>
                </c:pt>
                <c:pt idx="5">
                  <c:v>2104.3621898920001</c:v>
                </c:pt>
                <c:pt idx="6">
                  <c:v>1926.4552017619999</c:v>
                </c:pt>
                <c:pt idx="7">
                  <c:v>1461.8891523279999</c:v>
                </c:pt>
                <c:pt idx="8">
                  <c:v>2160.9439448140001</c:v>
                </c:pt>
                <c:pt idx="9">
                  <c:v>2485.8744506439998</c:v>
                </c:pt>
                <c:pt idx="10">
                  <c:v>2125.7801672559999</c:v>
                </c:pt>
                <c:pt idx="11">
                  <c:v>2482.1685275720001</c:v>
                </c:pt>
                <c:pt idx="12">
                  <c:v>2131.4241339519999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7675.5061070000002</c:v>
                </c:pt>
                <c:pt idx="1">
                  <c:v>4415.6253749999996</c:v>
                </c:pt>
                <c:pt idx="2">
                  <c:v>3264.1514889999999</c:v>
                </c:pt>
                <c:pt idx="3">
                  <c:v>2574.1710560000001</c:v>
                </c:pt>
                <c:pt idx="4">
                  <c:v>2478.6215710000001</c:v>
                </c:pt>
                <c:pt idx="5">
                  <c:v>3066.01685</c:v>
                </c:pt>
                <c:pt idx="6">
                  <c:v>2404.0393210000002</c:v>
                </c:pt>
                <c:pt idx="7">
                  <c:v>4297.171472</c:v>
                </c:pt>
                <c:pt idx="8">
                  <c:v>4525.9497069999998</c:v>
                </c:pt>
                <c:pt idx="9">
                  <c:v>4319.0411860000004</c:v>
                </c:pt>
                <c:pt idx="10">
                  <c:v>5970.5410169999996</c:v>
                </c:pt>
                <c:pt idx="11">
                  <c:v>3645.3581079999999</c:v>
                </c:pt>
                <c:pt idx="12">
                  <c:v>4823.4316840000001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556.16750500000001</c:v>
                </c:pt>
                <c:pt idx="1">
                  <c:v>665.30385200000001</c:v>
                </c:pt>
                <c:pt idx="2">
                  <c:v>778.63753499999996</c:v>
                </c:pt>
                <c:pt idx="3">
                  <c:v>780.73612100000003</c:v>
                </c:pt>
                <c:pt idx="4">
                  <c:v>892.04790600000001</c:v>
                </c:pt>
                <c:pt idx="5">
                  <c:v>807.36622299999999</c:v>
                </c:pt>
                <c:pt idx="6">
                  <c:v>686.52648799999997</c:v>
                </c:pt>
                <c:pt idx="7">
                  <c:v>543.23595699999998</c:v>
                </c:pt>
                <c:pt idx="8">
                  <c:v>353.619077</c:v>
                </c:pt>
                <c:pt idx="9">
                  <c:v>404.07867700000003</c:v>
                </c:pt>
                <c:pt idx="10">
                  <c:v>476.80772400000001</c:v>
                </c:pt>
                <c:pt idx="11">
                  <c:v>596.29231200000004</c:v>
                </c:pt>
                <c:pt idx="12">
                  <c:v>768.80490399999996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233.95594299999999</c:v>
                </c:pt>
                <c:pt idx="1">
                  <c:v>325.935092</c:v>
                </c:pt>
                <c:pt idx="2">
                  <c:v>477.20963399999999</c:v>
                </c:pt>
                <c:pt idx="3">
                  <c:v>551.29260299999999</c:v>
                </c:pt>
                <c:pt idx="4">
                  <c:v>858.89832999999999</c:v>
                </c:pt>
                <c:pt idx="5">
                  <c:v>688.557997</c:v>
                </c:pt>
                <c:pt idx="6">
                  <c:v>465.63698499999998</c:v>
                </c:pt>
                <c:pt idx="7">
                  <c:v>292.49343099999999</c:v>
                </c:pt>
                <c:pt idx="8">
                  <c:v>78.576116999999996</c:v>
                </c:pt>
                <c:pt idx="9">
                  <c:v>109.57487399999999</c:v>
                </c:pt>
                <c:pt idx="10">
                  <c:v>166.15013300000001</c:v>
                </c:pt>
                <c:pt idx="11">
                  <c:v>261.97860300000002</c:v>
                </c:pt>
                <c:pt idx="12">
                  <c:v>477.92322799999999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270.61248599999999</c:v>
                </c:pt>
                <c:pt idx="1">
                  <c:v>237.13678899999999</c:v>
                </c:pt>
                <c:pt idx="2">
                  <c:v>290.86737199999999</c:v>
                </c:pt>
                <c:pt idx="3">
                  <c:v>304.03843599999999</c:v>
                </c:pt>
                <c:pt idx="4">
                  <c:v>323.38476400000002</c:v>
                </c:pt>
                <c:pt idx="5">
                  <c:v>316.43947400000002</c:v>
                </c:pt>
                <c:pt idx="6">
                  <c:v>319.40942899999999</c:v>
                </c:pt>
                <c:pt idx="7">
                  <c:v>296.78028399999999</c:v>
                </c:pt>
                <c:pt idx="8">
                  <c:v>292.56805100000003</c:v>
                </c:pt>
                <c:pt idx="9">
                  <c:v>299.14763599999998</c:v>
                </c:pt>
                <c:pt idx="10">
                  <c:v>303.39382699999999</c:v>
                </c:pt>
                <c:pt idx="11">
                  <c:v>284.70730500000002</c:v>
                </c:pt>
                <c:pt idx="12">
                  <c:v>309.30230799999998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65.909200499999997</c:v>
                </c:pt>
                <c:pt idx="1">
                  <c:v>66.929152000000002</c:v>
                </c:pt>
                <c:pt idx="2">
                  <c:v>24.344857999999999</c:v>
                </c:pt>
                <c:pt idx="3">
                  <c:v>50.806421</c:v>
                </c:pt>
                <c:pt idx="4">
                  <c:v>64.813796999999994</c:v>
                </c:pt>
                <c:pt idx="5">
                  <c:v>65.755174499999995</c:v>
                </c:pt>
                <c:pt idx="6">
                  <c:v>64.739834999999999</c:v>
                </c:pt>
                <c:pt idx="7">
                  <c:v>66.706254000000001</c:v>
                </c:pt>
                <c:pt idx="8">
                  <c:v>61.593868999999998</c:v>
                </c:pt>
                <c:pt idx="9">
                  <c:v>69.912847999999997</c:v>
                </c:pt>
                <c:pt idx="10">
                  <c:v>63.503646000000003</c:v>
                </c:pt>
                <c:pt idx="11">
                  <c:v>61.891773000000001</c:v>
                </c:pt>
                <c:pt idx="12">
                  <c:v>67.359962499999995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087896"/>
        <c:axId val="384990976"/>
      </c:barChart>
      <c:catAx>
        <c:axId val="276087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4990976"/>
        <c:crosses val="autoZero"/>
        <c:auto val="1"/>
        <c:lblAlgn val="ctr"/>
        <c:lblOffset val="100"/>
        <c:noMultiLvlLbl val="1"/>
      </c:catAx>
      <c:valAx>
        <c:axId val="384990976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08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0.75074</cdr:x>
      <cdr:y>0.09128</cdr:y>
    </cdr:from>
    <cdr:to>
      <cdr:x>0.75082</cdr:x>
      <cdr:y>0.75392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55856" y="279947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9525</xdr:rowOff>
    </xdr:from>
    <xdr:to>
      <xdr:col>4</xdr:col>
      <xdr:colOff>533400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52575"/>
          <a:ext cx="274320" cy="17959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47625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90675"/>
          <a:ext cx="255270" cy="1502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142875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05175"/>
          <a:ext cx="252000" cy="16709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8.992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G13" sqref="G13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Marzo 2019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F40" sqref="F4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Marzo 2019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J21" sqref="J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Marzo 2019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5" t="s">
        <v>25</v>
      </c>
      <c r="E7" s="117"/>
      <c r="F7" s="306" t="str">
        <f>Dat_01!A2</f>
        <v>Marzo 2019</v>
      </c>
      <c r="G7" s="307"/>
      <c r="H7" s="308" t="s">
        <v>27</v>
      </c>
      <c r="I7" s="30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5"/>
      <c r="E8" s="118" t="s">
        <v>28</v>
      </c>
      <c r="F8" s="292">
        <v>16884</v>
      </c>
      <c r="G8" s="293" t="s">
        <v>1002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294">
        <v>56.51</v>
      </c>
      <c r="G9" s="295" t="s">
        <v>1003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G32" sqref="G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Marzo 2019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5" t="s">
        <v>68</v>
      </c>
      <c r="E7" s="4"/>
    </row>
    <row r="8" spans="3:34">
      <c r="C8" s="305"/>
      <c r="E8" s="4"/>
    </row>
    <row r="9" spans="3:34">
      <c r="C9" s="305"/>
      <c r="E9" s="4"/>
    </row>
    <row r="10" spans="3:34">
      <c r="C10" s="218">
        <f>DATE(MID(Dat_01!B215,7,4),MID(Dat_01!B215,4,2),MID(Dat_01!B215,1,2))</f>
        <v>43530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F33" sqref="F32:F33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Marzo 2019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5" t="s">
        <v>26</v>
      </c>
      <c r="V7" s="55"/>
    </row>
    <row r="8" spans="2:22">
      <c r="B8" s="305"/>
      <c r="O8" s="56"/>
      <c r="V8" s="55"/>
    </row>
    <row r="9" spans="2:22">
      <c r="B9" s="305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G20" sqref="G20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Marzo 2019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-41.151199282396519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K30" sqref="K3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Marzo 2019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5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5"/>
      <c r="D8" s="80"/>
      <c r="E8" s="81"/>
      <c r="P8" s="83"/>
      <c r="Q8" s="83"/>
      <c r="R8" s="83"/>
    </row>
    <row r="9" spans="2:18" s="77" customFormat="1" ht="12.75" customHeight="1">
      <c r="B9" s="76"/>
      <c r="C9" s="305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301"/>
    </row>
    <row r="29" spans="2:9">
      <c r="E29" s="301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Z251"/>
  <sheetViews>
    <sheetView zoomScale="80" zoomScaleNormal="80" workbookViewId="0">
      <selection activeCell="K46" sqref="K46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19" width="14.7109375" customWidth="1"/>
    <col min="20" max="26" width="17.5703125" customWidth="1"/>
  </cols>
  <sheetData>
    <row r="1" spans="1:10">
      <c r="A1" s="195" t="s">
        <v>30</v>
      </c>
      <c r="B1" s="195" t="s">
        <v>119</v>
      </c>
    </row>
    <row r="2" spans="1:10">
      <c r="A2" s="189" t="s">
        <v>960</v>
      </c>
      <c r="B2" s="189" t="s">
        <v>993</v>
      </c>
    </row>
    <row r="4" spans="1:10">
      <c r="A4" s="186" t="s">
        <v>30</v>
      </c>
      <c r="B4" s="309" t="s">
        <v>960</v>
      </c>
      <c r="C4" s="310"/>
      <c r="D4" s="310"/>
      <c r="E4" s="310"/>
      <c r="F4" s="310"/>
      <c r="G4" s="310"/>
      <c r="I4" s="186" t="s">
        <v>30</v>
      </c>
      <c r="J4" s="296" t="s">
        <v>960</v>
      </c>
    </row>
    <row r="5" spans="1:10">
      <c r="A5" s="186" t="s">
        <v>116</v>
      </c>
      <c r="B5" s="311" t="s">
        <v>109</v>
      </c>
      <c r="C5" s="312"/>
      <c r="D5" s="312"/>
      <c r="E5" s="312"/>
      <c r="F5" s="312"/>
      <c r="G5" s="312"/>
      <c r="I5" s="195" t="s">
        <v>116</v>
      </c>
      <c r="J5" s="187" t="s">
        <v>109</v>
      </c>
    </row>
    <row r="6" spans="1:10">
      <c r="A6" s="186" t="s">
        <v>117</v>
      </c>
      <c r="B6" s="187" t="s">
        <v>110</v>
      </c>
      <c r="C6" s="187" t="s">
        <v>111</v>
      </c>
      <c r="D6" s="187" t="s">
        <v>112</v>
      </c>
      <c r="E6" s="187" t="s">
        <v>113</v>
      </c>
      <c r="F6" s="187" t="s">
        <v>114</v>
      </c>
      <c r="G6" s="187" t="s">
        <v>115</v>
      </c>
      <c r="I6" s="186" t="s">
        <v>117</v>
      </c>
      <c r="J6" s="187" t="s">
        <v>120</v>
      </c>
    </row>
    <row r="7" spans="1:10">
      <c r="A7" s="186" t="s">
        <v>118</v>
      </c>
      <c r="B7" s="188"/>
      <c r="C7" s="188"/>
      <c r="D7" s="188"/>
      <c r="E7" s="188"/>
      <c r="F7" s="188"/>
      <c r="G7" s="188"/>
      <c r="I7" s="186" t="s">
        <v>118</v>
      </c>
      <c r="J7" s="188"/>
    </row>
    <row r="8" spans="1:10">
      <c r="A8" s="189" t="s">
        <v>2</v>
      </c>
      <c r="B8" s="222">
        <v>2131424.1339520002</v>
      </c>
      <c r="C8" s="191">
        <v>-0.51581919369999996</v>
      </c>
      <c r="D8" s="222">
        <v>6739372.8287800001</v>
      </c>
      <c r="E8" s="191">
        <v>-0.24997976059999999</v>
      </c>
      <c r="F8" s="222">
        <v>31856868.700959999</v>
      </c>
      <c r="G8" s="191">
        <v>0.53636383639999996</v>
      </c>
      <c r="I8" s="189" t="s">
        <v>2</v>
      </c>
      <c r="J8" s="190">
        <v>17046.656230000001</v>
      </c>
    </row>
    <row r="9" spans="1:10">
      <c r="A9" s="189" t="s">
        <v>83</v>
      </c>
      <c r="B9" s="222">
        <v>189243.03504799999</v>
      </c>
      <c r="C9" s="191">
        <v>-0.4882248777</v>
      </c>
      <c r="D9" s="222">
        <v>544149.05721999996</v>
      </c>
      <c r="E9" s="191">
        <v>-0.33949446010000001</v>
      </c>
      <c r="F9" s="222">
        <v>1729689.01104</v>
      </c>
      <c r="G9" s="191">
        <v>-0.2389027467</v>
      </c>
      <c r="I9" s="189" t="s">
        <v>83</v>
      </c>
      <c r="J9" s="190">
        <v>3328.8900000000003</v>
      </c>
    </row>
    <row r="10" spans="1:10">
      <c r="A10" s="189" t="s">
        <v>3</v>
      </c>
      <c r="B10" s="222">
        <v>5274747.2819999997</v>
      </c>
      <c r="C10" s="191">
        <v>0.1750600994</v>
      </c>
      <c r="D10" s="222">
        <v>15082899.922</v>
      </c>
      <c r="E10" s="191">
        <v>6.3857033600000002E-2</v>
      </c>
      <c r="F10" s="222">
        <v>54102954.534999996</v>
      </c>
      <c r="G10" s="191">
        <v>-5.4159420999999996E-3</v>
      </c>
      <c r="I10" s="189" t="s">
        <v>3</v>
      </c>
      <c r="J10" s="190">
        <v>7117.29</v>
      </c>
    </row>
    <row r="11" spans="1:10">
      <c r="A11" s="189" t="s">
        <v>4</v>
      </c>
      <c r="B11" s="222">
        <v>824670.02800000005</v>
      </c>
      <c r="C11" s="191">
        <v>-0.37080852380000001</v>
      </c>
      <c r="D11" s="222">
        <v>6146528.3250000002</v>
      </c>
      <c r="E11" s="191">
        <v>-0.2139425345</v>
      </c>
      <c r="F11" s="222">
        <v>33208729.638999999</v>
      </c>
      <c r="G11" s="191">
        <v>-0.16986524929999999</v>
      </c>
      <c r="I11" s="189" t="s">
        <v>4</v>
      </c>
      <c r="J11" s="190">
        <v>9215.0449999999983</v>
      </c>
    </row>
    <row r="12" spans="1:10">
      <c r="A12" s="189" t="s">
        <v>106</v>
      </c>
      <c r="B12" s="222">
        <v>0</v>
      </c>
      <c r="C12" s="191">
        <v>0</v>
      </c>
      <c r="D12" s="222">
        <v>0</v>
      </c>
      <c r="E12" s="191">
        <v>0</v>
      </c>
      <c r="F12" s="222">
        <v>-1E-3</v>
      </c>
      <c r="G12" s="191">
        <v>-0.5</v>
      </c>
      <c r="I12" s="189" t="s">
        <v>106</v>
      </c>
      <c r="J12" s="190"/>
    </row>
    <row r="13" spans="1:10">
      <c r="A13" s="189" t="s">
        <v>11</v>
      </c>
      <c r="B13" s="222">
        <v>2129312.412</v>
      </c>
      <c r="C13" s="191">
        <v>0.70612432039999995</v>
      </c>
      <c r="D13" s="222">
        <v>7781419.7599999998</v>
      </c>
      <c r="E13" s="191">
        <v>0.42689401199999999</v>
      </c>
      <c r="F13" s="222">
        <v>28730945.940000001</v>
      </c>
      <c r="G13" s="191">
        <v>-0.13605811279999999</v>
      </c>
      <c r="I13" s="189" t="s">
        <v>11</v>
      </c>
      <c r="J13" s="190">
        <v>24561.86</v>
      </c>
    </row>
    <row r="14" spans="1:10">
      <c r="A14" s="189" t="s">
        <v>5</v>
      </c>
      <c r="B14" s="222">
        <v>4823431.6840000004</v>
      </c>
      <c r="C14" s="191">
        <v>-0.37158128509999999</v>
      </c>
      <c r="D14" s="222">
        <v>14439330.809</v>
      </c>
      <c r="E14" s="191">
        <v>-0.1796236075</v>
      </c>
      <c r="F14" s="222">
        <v>45784118.836000003</v>
      </c>
      <c r="G14" s="191">
        <v>-9.7291818700000005E-2</v>
      </c>
      <c r="I14" s="189" t="s">
        <v>5</v>
      </c>
      <c r="J14" s="190">
        <v>23130.425999999999</v>
      </c>
    </row>
    <row r="15" spans="1:10">
      <c r="A15" s="189" t="s">
        <v>6</v>
      </c>
      <c r="B15" s="222">
        <v>768804.90399999998</v>
      </c>
      <c r="C15" s="191">
        <v>0.3823261825</v>
      </c>
      <c r="D15" s="222">
        <v>1841904.94</v>
      </c>
      <c r="E15" s="191">
        <v>0.25947878670000002</v>
      </c>
      <c r="F15" s="222">
        <v>7753456.7759999996</v>
      </c>
      <c r="G15" s="191">
        <v>-1.99991037E-2</v>
      </c>
      <c r="I15" s="189" t="s">
        <v>6</v>
      </c>
      <c r="J15" s="190">
        <v>4531.5837250001277</v>
      </c>
    </row>
    <row r="16" spans="1:10">
      <c r="A16" s="189" t="s">
        <v>7</v>
      </c>
      <c r="B16" s="222">
        <v>477923.228</v>
      </c>
      <c r="C16" s="191">
        <v>1.0427915695000001</v>
      </c>
      <c r="D16" s="222">
        <v>906051.96400000004</v>
      </c>
      <c r="E16" s="191">
        <v>0.5725929542</v>
      </c>
      <c r="F16" s="222">
        <v>4754227.0269999998</v>
      </c>
      <c r="G16" s="191">
        <v>-0.1105791391</v>
      </c>
      <c r="I16" s="189" t="s">
        <v>7</v>
      </c>
      <c r="J16" s="190">
        <v>2304.1129999999998</v>
      </c>
    </row>
    <row r="17" spans="1:10">
      <c r="A17" s="189" t="s">
        <v>8</v>
      </c>
      <c r="B17" s="222">
        <v>309302.30800000002</v>
      </c>
      <c r="C17" s="191">
        <v>0.1429713114</v>
      </c>
      <c r="D17" s="222">
        <v>897403.44</v>
      </c>
      <c r="E17" s="191">
        <v>3.5364593899999998E-2</v>
      </c>
      <c r="F17" s="222">
        <v>3577175.6749999998</v>
      </c>
      <c r="G17" s="191">
        <v>-1.3362987999999999E-3</v>
      </c>
      <c r="I17" s="189" t="s">
        <v>8</v>
      </c>
      <c r="J17" s="190">
        <v>859.4899999999999</v>
      </c>
    </row>
    <row r="18" spans="1:10">
      <c r="A18" s="189" t="s">
        <v>9</v>
      </c>
      <c r="B18" s="222">
        <v>2588962.2680000002</v>
      </c>
      <c r="C18" s="191">
        <v>0.1084541653</v>
      </c>
      <c r="D18" s="222">
        <v>7633322.9479999999</v>
      </c>
      <c r="E18" s="191">
        <v>8.0015595300000006E-2</v>
      </c>
      <c r="F18" s="222">
        <v>29546303.886</v>
      </c>
      <c r="G18" s="191">
        <v>4.78779971E-2</v>
      </c>
      <c r="I18" s="189" t="s">
        <v>9</v>
      </c>
      <c r="J18" s="190">
        <v>5723.3099000000011</v>
      </c>
    </row>
    <row r="19" spans="1:10">
      <c r="A19" s="189" t="s">
        <v>71</v>
      </c>
      <c r="B19" s="222">
        <v>67359.962499999994</v>
      </c>
      <c r="C19" s="191">
        <v>2.2011524800000001E-2</v>
      </c>
      <c r="D19" s="222">
        <v>192755.38149999999</v>
      </c>
      <c r="E19" s="191">
        <v>-2.33728918E-2</v>
      </c>
      <c r="F19" s="222">
        <v>728357.59</v>
      </c>
      <c r="G19" s="191">
        <v>-2.21695672E-2</v>
      </c>
      <c r="I19" s="189" t="s">
        <v>71</v>
      </c>
      <c r="J19" s="190">
        <v>123.0415</v>
      </c>
    </row>
    <row r="20" spans="1:10">
      <c r="A20" s="189" t="s">
        <v>72</v>
      </c>
      <c r="B20" s="222">
        <v>200778.86749999999</v>
      </c>
      <c r="C20" s="191">
        <v>-6.7859414199999996E-2</v>
      </c>
      <c r="D20" s="222">
        <v>578123.54550000001</v>
      </c>
      <c r="E20" s="191">
        <v>-0.1053172272</v>
      </c>
      <c r="F20" s="222">
        <v>2225797.6880000001</v>
      </c>
      <c r="G20" s="191">
        <v>-0.1055423544</v>
      </c>
      <c r="I20" s="189" t="s">
        <v>72</v>
      </c>
      <c r="J20" s="190">
        <v>452.3775</v>
      </c>
    </row>
    <row r="21" spans="1:10">
      <c r="A21" s="192" t="s">
        <v>10</v>
      </c>
      <c r="B21" s="223">
        <v>19785960.113000002</v>
      </c>
      <c r="C21" s="194">
        <v>-0.14615361269999999</v>
      </c>
      <c r="D21" s="223">
        <v>62783262.920999996</v>
      </c>
      <c r="E21" s="194">
        <v>-4.4065327600000002E-2</v>
      </c>
      <c r="F21" s="223">
        <v>243998625.303</v>
      </c>
      <c r="G21" s="194">
        <v>-2.26462082E-2</v>
      </c>
      <c r="I21" s="192" t="s">
        <v>10</v>
      </c>
      <c r="J21" s="321">
        <f>SUM(J8:J20)</f>
        <v>98394.082855000132</v>
      </c>
    </row>
    <row r="22" spans="1:10">
      <c r="A22" s="189" t="s">
        <v>208</v>
      </c>
      <c r="B22" s="222">
        <v>-375663.527</v>
      </c>
      <c r="C22" s="191">
        <v>-0.48784545540000002</v>
      </c>
      <c r="D22" s="222">
        <v>-1012176.691</v>
      </c>
      <c r="E22" s="191">
        <v>-0.26590852920000002</v>
      </c>
      <c r="F22" s="222">
        <v>-2831832.2449730001</v>
      </c>
      <c r="G22" s="191">
        <v>-0.24167433639999999</v>
      </c>
    </row>
    <row r="23" spans="1:10">
      <c r="A23" s="189" t="s">
        <v>108</v>
      </c>
      <c r="B23" s="222">
        <v>-122325.336</v>
      </c>
      <c r="C23" s="191">
        <v>0.35921759510000001</v>
      </c>
      <c r="D23" s="222">
        <v>-378803.95299999998</v>
      </c>
      <c r="E23" s="191">
        <v>0.37151354390000002</v>
      </c>
      <c r="F23" s="222">
        <v>-1335967.9920000001</v>
      </c>
      <c r="G23" s="191">
        <v>9.8716331599999999E-2</v>
      </c>
    </row>
    <row r="24" spans="1:10">
      <c r="A24" s="189" t="s">
        <v>209</v>
      </c>
      <c r="B24" s="222">
        <v>1392178.689</v>
      </c>
      <c r="C24" s="191">
        <v>-6.0879626864</v>
      </c>
      <c r="D24" s="222">
        <v>2650307.2829999998</v>
      </c>
      <c r="E24" s="191">
        <v>0.37765667180000001</v>
      </c>
      <c r="F24" s="222">
        <v>11828839.205</v>
      </c>
      <c r="G24" s="191">
        <v>0.22882903709999999</v>
      </c>
    </row>
    <row r="25" spans="1:10">
      <c r="A25" s="192" t="s">
        <v>210</v>
      </c>
      <c r="B25" s="223">
        <v>20680149.938999999</v>
      </c>
      <c r="C25" s="194">
        <v>-6.3213363600000003E-2</v>
      </c>
      <c r="D25" s="223">
        <v>64042589.560000002</v>
      </c>
      <c r="E25" s="194">
        <v>-2.8865034899999999E-2</v>
      </c>
      <c r="F25" s="223">
        <v>251659664.271027</v>
      </c>
      <c r="G25" s="194">
        <v>-1.04923038E-2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3328.8900000000003</v>
      </c>
      <c r="C33" s="112">
        <f>ROUND(B33/$B$45*100,1)</f>
        <v>3.4</v>
      </c>
      <c r="D33" s="110"/>
      <c r="E33" s="179" t="s">
        <v>16</v>
      </c>
      <c r="F33" s="180">
        <f>SUM(C33:C38)</f>
        <v>51.300000000000011</v>
      </c>
    </row>
    <row r="34" spans="1:6">
      <c r="A34" s="111" t="s">
        <v>3</v>
      </c>
      <c r="B34" s="133">
        <f t="shared" ref="B34:B44" si="0">VLOOKUP(A34,I$8:J$22,2,FALSE)</f>
        <v>7117.29</v>
      </c>
      <c r="C34" s="112">
        <f t="shared" ref="C34:C36" si="1">ROUND(B34/$B$45*100,1)</f>
        <v>7.2</v>
      </c>
      <c r="D34" s="110"/>
      <c r="E34" s="183" t="s">
        <v>17</v>
      </c>
      <c r="F34" s="184">
        <f>SUM(C39:C44)</f>
        <v>48.7</v>
      </c>
    </row>
    <row r="35" spans="1:6">
      <c r="A35" s="111" t="s">
        <v>4</v>
      </c>
      <c r="B35" s="133">
        <f t="shared" si="0"/>
        <v>9215.0449999999983</v>
      </c>
      <c r="C35" s="112">
        <f t="shared" si="1"/>
        <v>9.4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 t="shared" si="1"/>
        <v>25</v>
      </c>
      <c r="D36" s="110"/>
      <c r="E36" s="177"/>
      <c r="F36" s="177"/>
    </row>
    <row r="37" spans="1:6">
      <c r="A37" s="111" t="s">
        <v>9</v>
      </c>
      <c r="B37" s="133">
        <f t="shared" si="0"/>
        <v>5723.3099000000011</v>
      </c>
      <c r="C37" s="112">
        <f>100-SUM(C33:C36,C38:C44)</f>
        <v>5.8000000000000114</v>
      </c>
      <c r="D37" s="110"/>
      <c r="E37" s="177"/>
      <c r="F37" s="177"/>
    </row>
    <row r="38" spans="1:6">
      <c r="A38" s="111" t="s">
        <v>72</v>
      </c>
      <c r="B38" s="133">
        <f t="shared" si="0"/>
        <v>452.3775</v>
      </c>
      <c r="C38" s="112">
        <f t="shared" ref="C38:C44" si="2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2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23130.425999999999</v>
      </c>
      <c r="C40" s="112">
        <f t="shared" si="2"/>
        <v>23.5</v>
      </c>
      <c r="D40" s="110"/>
      <c r="E40" s="177"/>
      <c r="F40" s="177"/>
    </row>
    <row r="41" spans="1:6">
      <c r="A41" s="111" t="s">
        <v>2</v>
      </c>
      <c r="B41" s="133">
        <f t="shared" si="0"/>
        <v>17046.656230000001</v>
      </c>
      <c r="C41" s="112">
        <f t="shared" si="2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4531.5837250001277</v>
      </c>
      <c r="C42" s="112">
        <f t="shared" si="2"/>
        <v>4.5999999999999996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2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859.4899999999999</v>
      </c>
      <c r="C44" s="112">
        <f t="shared" si="2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98394.082855000132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5">
        <f>VLOOKUP(A33,A$8:B$22,2,FALSE)/1000</f>
        <v>189.243035048</v>
      </c>
      <c r="C50" s="112">
        <f>ROUND(B50/$B$62*100,1)</f>
        <v>1</v>
      </c>
      <c r="D50" s="110"/>
      <c r="E50" s="179" t="s">
        <v>16</v>
      </c>
      <c r="F50" s="180">
        <f>SUM(C50:C55)</f>
        <v>56.636758660011751</v>
      </c>
    </row>
    <row r="51" spans="1:6">
      <c r="A51" s="111" t="s">
        <v>3</v>
      </c>
      <c r="B51" s="185">
        <f t="shared" ref="B51:B61" si="3">VLOOKUP(A34,A$8:B$22,2,FALSE)/1000</f>
        <v>5274.7472819999994</v>
      </c>
      <c r="C51" s="112">
        <f t="shared" ref="C51:C60" si="4">ROUND(B51/$B$62*100,1)</f>
        <v>26.7</v>
      </c>
      <c r="D51" s="135"/>
      <c r="E51" s="183" t="s">
        <v>17</v>
      </c>
      <c r="F51" s="184">
        <f>SUM(C56:C61)</f>
        <v>43.363241339988235</v>
      </c>
    </row>
    <row r="52" spans="1:6">
      <c r="A52" s="111" t="s">
        <v>4</v>
      </c>
      <c r="B52" s="185">
        <f t="shared" si="3"/>
        <v>824.670028</v>
      </c>
      <c r="C52" s="112">
        <f t="shared" si="4"/>
        <v>4.2</v>
      </c>
      <c r="D52" s="135"/>
      <c r="E52" s="177"/>
      <c r="F52" s="177"/>
    </row>
    <row r="53" spans="1:6">
      <c r="A53" s="111" t="s">
        <v>11</v>
      </c>
      <c r="B53" s="185">
        <f t="shared" si="3"/>
        <v>2129.3124120000002</v>
      </c>
      <c r="C53" s="112">
        <f t="shared" si="4"/>
        <v>10.8</v>
      </c>
      <c r="D53" s="135"/>
      <c r="E53" s="177"/>
      <c r="F53" s="177"/>
    </row>
    <row r="54" spans="1:6">
      <c r="A54" s="111" t="s">
        <v>9</v>
      </c>
      <c r="B54" s="185">
        <f t="shared" si="3"/>
        <v>2588.9622680000002</v>
      </c>
      <c r="C54" s="112">
        <f>100-SUM(C50:C53,C55:C61)</f>
        <v>12.936758660011748</v>
      </c>
      <c r="D54" s="135"/>
      <c r="E54" s="177"/>
      <c r="F54" s="178"/>
    </row>
    <row r="55" spans="1:6">
      <c r="A55" s="111" t="s">
        <v>72</v>
      </c>
      <c r="B55" s="185">
        <f t="shared" si="3"/>
        <v>200.77886749999999</v>
      </c>
      <c r="C55" s="112">
        <f t="shared" si="4"/>
        <v>1</v>
      </c>
      <c r="D55" s="135"/>
      <c r="E55" s="177"/>
      <c r="F55" s="177"/>
    </row>
    <row r="56" spans="1:6">
      <c r="A56" s="111" t="s">
        <v>71</v>
      </c>
      <c r="B56" s="185">
        <f t="shared" si="3"/>
        <v>67.359962499999995</v>
      </c>
      <c r="C56" s="112">
        <f t="shared" si="4"/>
        <v>0.3</v>
      </c>
      <c r="D56" s="135"/>
      <c r="E56" s="177"/>
      <c r="F56" s="177"/>
    </row>
    <row r="57" spans="1:6">
      <c r="A57" s="111" t="s">
        <v>5</v>
      </c>
      <c r="B57" s="185">
        <f t="shared" si="3"/>
        <v>4823.4316840000001</v>
      </c>
      <c r="C57" s="112">
        <f t="shared" si="4"/>
        <v>24.4</v>
      </c>
      <c r="D57" s="135"/>
      <c r="E57" s="177"/>
      <c r="F57" s="177"/>
    </row>
    <row r="58" spans="1:6">
      <c r="A58" s="111" t="s">
        <v>2</v>
      </c>
      <c r="B58" s="185">
        <f t="shared" si="3"/>
        <v>2131.4241339520004</v>
      </c>
      <c r="C58" s="112">
        <f t="shared" si="4"/>
        <v>10.8</v>
      </c>
      <c r="D58" s="135"/>
      <c r="E58" s="177"/>
      <c r="F58" s="177"/>
    </row>
    <row r="59" spans="1:6">
      <c r="A59" s="111" t="s">
        <v>6</v>
      </c>
      <c r="B59" s="185">
        <f t="shared" si="3"/>
        <v>768.80490399999996</v>
      </c>
      <c r="C59" s="112">
        <f t="shared" si="4"/>
        <v>3.9</v>
      </c>
      <c r="D59" s="135"/>
      <c r="E59" s="177"/>
      <c r="F59" s="177"/>
    </row>
    <row r="60" spans="1:6">
      <c r="A60" s="111" t="s">
        <v>7</v>
      </c>
      <c r="B60" s="185">
        <f t="shared" si="3"/>
        <v>477.92322799999999</v>
      </c>
      <c r="C60" s="112">
        <f t="shared" si="4"/>
        <v>2.4</v>
      </c>
      <c r="D60" s="135"/>
      <c r="E60" s="177"/>
      <c r="F60" s="177"/>
    </row>
    <row r="61" spans="1:6">
      <c r="A61" s="111" t="s">
        <v>8</v>
      </c>
      <c r="B61" s="185">
        <f t="shared" si="3"/>
        <v>309.30230800000004</v>
      </c>
      <c r="C61" s="112">
        <f t="shared" ref="C61" si="5">B61/$B$62*100</f>
        <v>1.563241339988241</v>
      </c>
      <c r="D61" s="135"/>
      <c r="E61" s="177"/>
      <c r="F61" s="177"/>
    </row>
    <row r="62" spans="1:6">
      <c r="A62" s="113" t="s">
        <v>15</v>
      </c>
      <c r="B62" s="134">
        <f>SUM(B50:B61)</f>
        <v>19785.960112999997</v>
      </c>
      <c r="C62" s="114">
        <f>SUM(C50:C61)</f>
        <v>100</v>
      </c>
      <c r="D62" s="177"/>
      <c r="E62" s="177"/>
      <c r="F62" s="177"/>
    </row>
    <row r="66" spans="1:8">
      <c r="A66" s="186" t="s">
        <v>31</v>
      </c>
      <c r="B66" s="296" t="s">
        <v>968</v>
      </c>
      <c r="G66" s="186" t="s">
        <v>31</v>
      </c>
      <c r="H66" s="296" t="s">
        <v>169</v>
      </c>
    </row>
    <row r="67" spans="1:8">
      <c r="A67" s="186" t="s">
        <v>117</v>
      </c>
      <c r="B67" s="187" t="s">
        <v>121</v>
      </c>
      <c r="G67" s="186" t="s">
        <v>117</v>
      </c>
      <c r="H67" s="187" t="s">
        <v>121</v>
      </c>
    </row>
    <row r="68" spans="1:8">
      <c r="A68" s="186" t="s">
        <v>122</v>
      </c>
      <c r="B68" s="188"/>
      <c r="G68" s="186" t="s">
        <v>123</v>
      </c>
      <c r="H68" s="188"/>
    </row>
    <row r="69" spans="1:8">
      <c r="A69" s="189" t="s">
        <v>2</v>
      </c>
      <c r="B69" s="190">
        <v>58.841547339999998</v>
      </c>
      <c r="G69" s="189" t="s">
        <v>2</v>
      </c>
      <c r="H69" s="190">
        <v>171.761425718</v>
      </c>
    </row>
    <row r="70" spans="1:8">
      <c r="A70" s="189" t="s">
        <v>83</v>
      </c>
      <c r="B70" s="190">
        <v>8.4389896600000007</v>
      </c>
      <c r="G70" s="189" t="s">
        <v>83</v>
      </c>
      <c r="H70" s="190">
        <v>11.144527282</v>
      </c>
    </row>
    <row r="71" spans="1:8">
      <c r="A71" s="189" t="s">
        <v>3</v>
      </c>
      <c r="B71" s="190">
        <v>170.69761600000001</v>
      </c>
      <c r="G71" s="189" t="s">
        <v>3</v>
      </c>
      <c r="H71" s="190">
        <v>145.826773</v>
      </c>
    </row>
    <row r="72" spans="1:8">
      <c r="A72" s="189" t="s">
        <v>4</v>
      </c>
      <c r="B72" s="190">
        <v>18.108846</v>
      </c>
      <c r="G72" s="189" t="s">
        <v>4</v>
      </c>
      <c r="H72" s="190">
        <v>36.112304999999999</v>
      </c>
    </row>
    <row r="73" spans="1:8">
      <c r="A73" s="189" t="s">
        <v>106</v>
      </c>
      <c r="B73" s="190">
        <v>0</v>
      </c>
      <c r="G73" s="189" t="s">
        <v>106</v>
      </c>
      <c r="H73" s="190">
        <v>0</v>
      </c>
    </row>
    <row r="74" spans="1:8">
      <c r="A74" s="189" t="s">
        <v>11</v>
      </c>
      <c r="B74" s="190">
        <v>30.302820000000001</v>
      </c>
      <c r="G74" s="189" t="s">
        <v>11</v>
      </c>
      <c r="H74" s="190">
        <v>35.756722000000003</v>
      </c>
    </row>
    <row r="75" spans="1:8">
      <c r="A75" s="189" t="s">
        <v>5</v>
      </c>
      <c r="B75" s="190">
        <v>333.03688599999998</v>
      </c>
      <c r="G75" s="189" t="s">
        <v>5</v>
      </c>
      <c r="H75" s="190">
        <v>326.92698000000001</v>
      </c>
    </row>
    <row r="76" spans="1:8">
      <c r="A76" s="189" t="s">
        <v>6</v>
      </c>
      <c r="B76" s="190">
        <v>10.318879000000001</v>
      </c>
      <c r="G76" s="189" t="s">
        <v>6</v>
      </c>
      <c r="H76" s="190">
        <v>19.805879000000001</v>
      </c>
    </row>
    <row r="77" spans="1:8">
      <c r="A77" s="189" t="s">
        <v>7</v>
      </c>
      <c r="B77" s="190">
        <v>0.80785099999999999</v>
      </c>
      <c r="G77" s="189" t="s">
        <v>7</v>
      </c>
      <c r="H77" s="190">
        <v>11.256307</v>
      </c>
    </row>
    <row r="78" spans="1:8">
      <c r="A78" s="189" t="s">
        <v>8</v>
      </c>
      <c r="B78" s="190">
        <v>9.0731319999999993</v>
      </c>
      <c r="G78" s="189" t="s">
        <v>8</v>
      </c>
      <c r="H78" s="190">
        <v>8.0477620000000005</v>
      </c>
    </row>
    <row r="79" spans="1:8">
      <c r="A79" s="189" t="s">
        <v>9</v>
      </c>
      <c r="B79" s="190">
        <v>81.408513999999997</v>
      </c>
      <c r="G79" s="189" t="s">
        <v>9</v>
      </c>
      <c r="H79" s="190">
        <v>79.388705999999999</v>
      </c>
    </row>
    <row r="80" spans="1:8">
      <c r="A80" s="189" t="s">
        <v>71</v>
      </c>
      <c r="B80" s="190">
        <v>2.1503834999999998</v>
      </c>
      <c r="G80" s="189" t="s">
        <v>71</v>
      </c>
      <c r="H80" s="190">
        <v>2.128638</v>
      </c>
    </row>
    <row r="81" spans="1:11">
      <c r="A81" s="189" t="s">
        <v>72</v>
      </c>
      <c r="B81" s="190">
        <v>6.4951844999999997</v>
      </c>
      <c r="G81" s="189" t="s">
        <v>72</v>
      </c>
      <c r="H81" s="190">
        <v>7.1086039999999997</v>
      </c>
    </row>
    <row r="82" spans="1:11">
      <c r="A82" s="192" t="s">
        <v>10</v>
      </c>
      <c r="B82" s="193">
        <v>729.68064900000002</v>
      </c>
      <c r="G82" s="192" t="s">
        <v>10</v>
      </c>
      <c r="H82" s="193">
        <v>855.26462900000001</v>
      </c>
    </row>
    <row r="83" spans="1:11">
      <c r="A83" s="189" t="s">
        <v>208</v>
      </c>
      <c r="B83" s="190">
        <v>-25.149038999999998</v>
      </c>
      <c r="G83" s="189" t="s">
        <v>208</v>
      </c>
      <c r="H83" s="190">
        <v>-16.683171999999999</v>
      </c>
    </row>
    <row r="84" spans="1:11">
      <c r="A84" s="189" t="s">
        <v>108</v>
      </c>
      <c r="B84" s="190">
        <v>-4.0198029999999996</v>
      </c>
      <c r="G84" s="189" t="s">
        <v>108</v>
      </c>
      <c r="H84" s="190">
        <v>-2.1485099999999999</v>
      </c>
    </row>
    <row r="85" spans="1:11">
      <c r="A85" s="189" t="s">
        <v>209</v>
      </c>
      <c r="B85" s="190">
        <v>26.737888999999999</v>
      </c>
      <c r="G85" s="189" t="s">
        <v>209</v>
      </c>
      <c r="H85" s="190">
        <v>-47.434305999999999</v>
      </c>
    </row>
    <row r="86" spans="1:11">
      <c r="A86" s="192" t="s">
        <v>210</v>
      </c>
      <c r="B86" s="193">
        <v>727.24969599999997</v>
      </c>
      <c r="G86" s="192" t="s">
        <v>210</v>
      </c>
      <c r="H86" s="193">
        <v>788.99864100000002</v>
      </c>
    </row>
    <row r="91" spans="1:11">
      <c r="B91" s="200" t="str">
        <f>"Mes " &amp;B66</f>
        <v>Mes 06/03/2019</v>
      </c>
      <c r="H91" s="200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06/03/2019</v>
      </c>
      <c r="B92" s="176"/>
      <c r="C92" s="176"/>
      <c r="D92" s="176"/>
      <c r="E92" s="199" t="str">
        <f>CONCATENATE("Mes",CHAR(13),MID(A92,66,10))</f>
        <v>Mes_x000D_06/03/2019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198">
        <f>ROUND(VLOOKUP(A94,A$69:B$84,2,FALSE)/VLOOKUP("Generación",A$69:B$84,2,FALSE)*100,1)</f>
        <v>1.2</v>
      </c>
      <c r="C94" s="110"/>
      <c r="G94" s="111" t="s">
        <v>83</v>
      </c>
      <c r="H94" s="198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198">
        <f>ROUND(VLOOKUP(A95,A$69:B$84,2,FALSE)/VLOOKUP("Generación",A$69:B$84,2,FALSE)*100,1)</f>
        <v>23.4</v>
      </c>
      <c r="C95" s="110"/>
      <c r="G95" s="111" t="s">
        <v>3</v>
      </c>
      <c r="H95" s="198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198">
        <f>ROUND(VLOOKUP(A96,A$69:B$84,2,FALSE)/VLOOKUP("Generación",A$69:B$84,2,FALSE)*100,1)</f>
        <v>2.5</v>
      </c>
      <c r="C96" s="110"/>
      <c r="D96" s="177"/>
      <c r="E96" s="177"/>
      <c r="G96" s="111" t="s">
        <v>4</v>
      </c>
      <c r="H96" s="198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198">
        <f>ROUND(VLOOKUP(A97,A$69:B$84,2,FALSE)/VLOOKUP("Generación",A$69:B$84,2,FALSE)*100,1)</f>
        <v>4.2</v>
      </c>
      <c r="C97" s="110"/>
      <c r="D97" s="177"/>
      <c r="E97" s="177"/>
      <c r="G97" s="111" t="s">
        <v>11</v>
      </c>
      <c r="H97" s="198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198">
        <f>100-SUM(B94:B97,B99:B105)</f>
        <v>11.100000000000009</v>
      </c>
      <c r="C98" s="110"/>
      <c r="D98" s="110"/>
      <c r="E98" s="110"/>
      <c r="G98" s="111" t="s">
        <v>9</v>
      </c>
      <c r="H98" s="198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198">
        <f t="shared" ref="B99:B105" si="6">ROUND(VLOOKUP(A99,A$69:B$84,2,FALSE)/VLOOKUP("Generación",A$69:B$84,2,FALSE)*100,1)</f>
        <v>0.9</v>
      </c>
      <c r="C99" s="110"/>
      <c r="D99" s="110"/>
      <c r="E99" s="110"/>
      <c r="G99" s="111" t="s">
        <v>72</v>
      </c>
      <c r="H99" s="198">
        <f t="shared" ref="H99:H105" si="7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198">
        <f>ROUND(VLOOKUP(A100,A$69:B$84,2,FALSE)/VLOOKUP("Generación",A$69:B$84,2,FALSE)*100,1)</f>
        <v>0.3</v>
      </c>
      <c r="C100" s="110"/>
      <c r="D100" s="110"/>
      <c r="E100" s="110"/>
      <c r="G100" s="111" t="s">
        <v>71</v>
      </c>
      <c r="H100" s="198">
        <f t="shared" si="7"/>
        <v>0.2</v>
      </c>
      <c r="I100" s="110"/>
      <c r="J100" s="110"/>
      <c r="K100" s="110"/>
    </row>
    <row r="101" spans="1:11">
      <c r="A101" s="111" t="s">
        <v>5</v>
      </c>
      <c r="B101" s="198">
        <f t="shared" si="6"/>
        <v>45.6</v>
      </c>
      <c r="C101" s="110"/>
      <c r="D101" s="110"/>
      <c r="E101" s="110"/>
      <c r="G101" s="111" t="s">
        <v>5</v>
      </c>
      <c r="H101" s="198">
        <f t="shared" si="7"/>
        <v>38.200000000000003</v>
      </c>
      <c r="I101" s="110"/>
      <c r="J101" s="110"/>
      <c r="K101" s="110"/>
    </row>
    <row r="102" spans="1:11">
      <c r="A102" s="111" t="s">
        <v>2</v>
      </c>
      <c r="B102" s="198">
        <f t="shared" si="6"/>
        <v>8.1</v>
      </c>
      <c r="C102" s="110"/>
      <c r="D102" s="110"/>
      <c r="E102" s="110"/>
      <c r="G102" s="111" t="s">
        <v>2</v>
      </c>
      <c r="H102" s="198">
        <f t="shared" si="7"/>
        <v>20.100000000000001</v>
      </c>
      <c r="I102" s="110"/>
      <c r="J102" s="110"/>
      <c r="K102" s="110"/>
    </row>
    <row r="103" spans="1:11">
      <c r="A103" s="111" t="s">
        <v>6</v>
      </c>
      <c r="B103" s="198">
        <f t="shared" si="6"/>
        <v>1.4</v>
      </c>
      <c r="C103" s="110"/>
      <c r="D103" s="110"/>
      <c r="E103" s="110"/>
      <c r="G103" s="111" t="s">
        <v>6</v>
      </c>
      <c r="H103" s="198">
        <f t="shared" si="7"/>
        <v>2.2999999999999998</v>
      </c>
      <c r="I103" s="110"/>
      <c r="J103" s="110"/>
      <c r="K103" s="110"/>
    </row>
    <row r="104" spans="1:11">
      <c r="A104" s="111" t="s">
        <v>7</v>
      </c>
      <c r="B104" s="198">
        <f t="shared" si="6"/>
        <v>0.1</v>
      </c>
      <c r="C104" s="110"/>
      <c r="D104" s="110"/>
      <c r="E104" s="110"/>
      <c r="G104" s="111" t="s">
        <v>7</v>
      </c>
      <c r="H104" s="198">
        <f t="shared" si="7"/>
        <v>1.3</v>
      </c>
      <c r="I104" s="110"/>
      <c r="J104" s="110"/>
      <c r="K104" s="110"/>
    </row>
    <row r="105" spans="1:11">
      <c r="A105" s="111" t="s">
        <v>8</v>
      </c>
      <c r="B105" s="198">
        <f t="shared" si="6"/>
        <v>1.2</v>
      </c>
      <c r="C105" s="176"/>
      <c r="D105" s="176"/>
      <c r="E105" s="176"/>
      <c r="G105" s="111" t="s">
        <v>8</v>
      </c>
      <c r="H105" s="198">
        <f t="shared" si="7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100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43.300000000000004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56.7</v>
      </c>
      <c r="G110" s="183" t="s">
        <v>17</v>
      </c>
      <c r="H110" s="184">
        <f>SUM(H100:H105)</f>
        <v>63</v>
      </c>
    </row>
    <row r="115" spans="1:26">
      <c r="A115" s="186" t="s">
        <v>116</v>
      </c>
      <c r="B115" s="309" t="s">
        <v>109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</row>
    <row r="116" spans="1:26">
      <c r="A116" s="186" t="s">
        <v>117</v>
      </c>
      <c r="B116" s="313" t="s">
        <v>121</v>
      </c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</row>
    <row r="117" spans="1:26">
      <c r="A117" s="195" t="s">
        <v>30</v>
      </c>
      <c r="B117" s="296" t="s">
        <v>124</v>
      </c>
      <c r="C117" s="296" t="s">
        <v>125</v>
      </c>
      <c r="D117" s="296" t="s">
        <v>126</v>
      </c>
      <c r="E117" s="296" t="s">
        <v>127</v>
      </c>
      <c r="F117" s="296" t="s">
        <v>128</v>
      </c>
      <c r="G117" s="296" t="s">
        <v>129</v>
      </c>
      <c r="H117" s="296" t="s">
        <v>130</v>
      </c>
      <c r="I117" s="296" t="s">
        <v>131</v>
      </c>
      <c r="J117" s="296" t="s">
        <v>132</v>
      </c>
      <c r="K117" s="296" t="s">
        <v>133</v>
      </c>
      <c r="L117" s="296" t="s">
        <v>134</v>
      </c>
      <c r="M117" s="296" t="s">
        <v>96</v>
      </c>
      <c r="N117" s="296" t="s">
        <v>149</v>
      </c>
      <c r="O117" s="296" t="s">
        <v>145</v>
      </c>
      <c r="P117" s="296" t="s">
        <v>211</v>
      </c>
      <c r="Q117" s="296" t="s">
        <v>212</v>
      </c>
      <c r="R117" s="296" t="s">
        <v>213</v>
      </c>
      <c r="S117" s="296" t="s">
        <v>214</v>
      </c>
      <c r="T117" s="296" t="s">
        <v>774</v>
      </c>
      <c r="U117" s="296" t="s">
        <v>804</v>
      </c>
      <c r="V117" s="296" t="s">
        <v>836</v>
      </c>
      <c r="W117" s="296" t="s">
        <v>867</v>
      </c>
      <c r="X117" s="296" t="s">
        <v>899</v>
      </c>
      <c r="Y117" s="296" t="s">
        <v>931</v>
      </c>
      <c r="Z117" s="296" t="s">
        <v>960</v>
      </c>
    </row>
    <row r="118" spans="1:26">
      <c r="A118" s="186" t="s">
        <v>118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</row>
    <row r="119" spans="1:26">
      <c r="A119" s="189" t="s">
        <v>2</v>
      </c>
      <c r="B119" s="190">
        <v>2700.9675717360001</v>
      </c>
      <c r="C119" s="190">
        <v>1897.7219954679999</v>
      </c>
      <c r="D119" s="190">
        <v>1935.158531156</v>
      </c>
      <c r="E119" s="190">
        <v>1637.6011437760001</v>
      </c>
      <c r="F119" s="190">
        <v>1192.784178952</v>
      </c>
      <c r="G119" s="190">
        <v>1082.4397687339999</v>
      </c>
      <c r="H119" s="190">
        <v>1147.5808360619999</v>
      </c>
      <c r="I119" s="190">
        <v>773.35631237799998</v>
      </c>
      <c r="J119" s="190">
        <v>832.42263153199997</v>
      </c>
      <c r="K119" s="190">
        <v>1250.58393067</v>
      </c>
      <c r="L119" s="190">
        <v>2194.602565786</v>
      </c>
      <c r="M119" s="190">
        <v>2388.8610043499998</v>
      </c>
      <c r="N119" s="190">
        <v>4402.1243845560002</v>
      </c>
      <c r="O119" s="190">
        <v>4718.1728802460002</v>
      </c>
      <c r="P119" s="190">
        <v>3522.8601173239999</v>
      </c>
      <c r="Q119" s="190">
        <v>3711.3022205840002</v>
      </c>
      <c r="R119" s="190">
        <v>3025.6357145860002</v>
      </c>
      <c r="S119" s="190">
        <v>2104.3621898920001</v>
      </c>
      <c r="T119" s="190">
        <v>1926.4552017619999</v>
      </c>
      <c r="U119" s="190">
        <v>1461.8891523279999</v>
      </c>
      <c r="V119" s="190">
        <v>2160.9439448140001</v>
      </c>
      <c r="W119" s="190">
        <v>2485.8744506439998</v>
      </c>
      <c r="X119" s="190">
        <v>2125.7801672559999</v>
      </c>
      <c r="Y119" s="190">
        <v>2482.1685275720001</v>
      </c>
      <c r="Z119" s="190">
        <v>2131.4241339519999</v>
      </c>
    </row>
    <row r="120" spans="1:26">
      <c r="A120" s="189" t="s">
        <v>83</v>
      </c>
      <c r="B120" s="190">
        <v>241.22357426400001</v>
      </c>
      <c r="C120" s="190">
        <v>199.433449532</v>
      </c>
      <c r="D120" s="190">
        <v>162.454982844</v>
      </c>
      <c r="E120" s="190">
        <v>91.897749223999995</v>
      </c>
      <c r="F120" s="190">
        <v>98.826694047999993</v>
      </c>
      <c r="G120" s="190">
        <v>112.205176266</v>
      </c>
      <c r="H120" s="190">
        <v>118.471554938</v>
      </c>
      <c r="I120" s="190">
        <v>133.820917622</v>
      </c>
      <c r="J120" s="190">
        <v>222.09125546800001</v>
      </c>
      <c r="K120" s="190">
        <v>309.58646633000001</v>
      </c>
      <c r="L120" s="190">
        <v>273.43649621399999</v>
      </c>
      <c r="M120" s="190">
        <v>180.62302364999999</v>
      </c>
      <c r="N120" s="190">
        <v>369.77771444400003</v>
      </c>
      <c r="O120" s="190">
        <v>345.63732475400002</v>
      </c>
      <c r="P120" s="190">
        <v>153.27436067599999</v>
      </c>
      <c r="Q120" s="190">
        <v>58.722846416000003</v>
      </c>
      <c r="R120" s="190">
        <v>35.301049413999998</v>
      </c>
      <c r="S120" s="190">
        <v>60.003361108</v>
      </c>
      <c r="T120" s="190">
        <v>40.026753237999998</v>
      </c>
      <c r="U120" s="190">
        <v>215.001508672</v>
      </c>
      <c r="V120" s="190">
        <v>142.90349618600001</v>
      </c>
      <c r="W120" s="190">
        <v>134.66925335600001</v>
      </c>
      <c r="X120" s="190">
        <v>166.107001744</v>
      </c>
      <c r="Y120" s="190">
        <v>188.79902042800001</v>
      </c>
      <c r="Z120" s="190">
        <v>189.243035048</v>
      </c>
    </row>
    <row r="121" spans="1:26">
      <c r="A121" s="189" t="s">
        <v>3</v>
      </c>
      <c r="B121" s="190">
        <v>5269.1337249999997</v>
      </c>
      <c r="C121" s="190">
        <v>4926.0698920000004</v>
      </c>
      <c r="D121" s="190">
        <v>4130.8703100000002</v>
      </c>
      <c r="E121" s="190">
        <v>4034.3327380000001</v>
      </c>
      <c r="F121" s="190">
        <v>4385.200742</v>
      </c>
      <c r="G121" s="190">
        <v>5078.9521169999998</v>
      </c>
      <c r="H121" s="190">
        <v>4722.5735260000001</v>
      </c>
      <c r="I121" s="190">
        <v>4301.3254559999996</v>
      </c>
      <c r="J121" s="190">
        <v>3601.5724140000002</v>
      </c>
      <c r="K121" s="190">
        <v>5039.108604</v>
      </c>
      <c r="L121" s="190">
        <v>5096.3252270000003</v>
      </c>
      <c r="M121" s="190">
        <v>4592.3205680000001</v>
      </c>
      <c r="N121" s="190">
        <v>4488.9170219999996</v>
      </c>
      <c r="O121" s="190">
        <v>3812.588835</v>
      </c>
      <c r="P121" s="190">
        <v>3728.6750010000001</v>
      </c>
      <c r="Q121" s="190">
        <v>3591.591351</v>
      </c>
      <c r="R121" s="190">
        <v>4471.0236880000002</v>
      </c>
      <c r="S121" s="190">
        <v>5135.7248909999998</v>
      </c>
      <c r="T121" s="190">
        <v>5013.0349210000004</v>
      </c>
      <c r="U121" s="190">
        <v>5150.6718030000002</v>
      </c>
      <c r="V121" s="190">
        <v>3829.983448</v>
      </c>
      <c r="W121" s="190">
        <v>4286.7606750000004</v>
      </c>
      <c r="X121" s="190">
        <v>5041.3669819999996</v>
      </c>
      <c r="Y121" s="190">
        <v>4766.7856579999998</v>
      </c>
      <c r="Z121" s="190">
        <v>5274.7472820000003</v>
      </c>
    </row>
    <row r="122" spans="1:26">
      <c r="A122" s="189" t="s">
        <v>4</v>
      </c>
      <c r="B122" s="190">
        <v>1765.5673360000001</v>
      </c>
      <c r="C122" s="190">
        <v>1874.962368</v>
      </c>
      <c r="D122" s="190">
        <v>3525.0074169999998</v>
      </c>
      <c r="E122" s="190">
        <v>4275.5782120000003</v>
      </c>
      <c r="F122" s="190">
        <v>4031.3058569999998</v>
      </c>
      <c r="G122" s="190">
        <v>2962.4341599999998</v>
      </c>
      <c r="H122" s="190">
        <v>2821.1507489999999</v>
      </c>
      <c r="I122" s="190">
        <v>3901.3327119999999</v>
      </c>
      <c r="J122" s="190">
        <v>4664.8877439999997</v>
      </c>
      <c r="K122" s="190">
        <v>4127.9248550000002</v>
      </c>
      <c r="L122" s="190">
        <v>3020.0708690000001</v>
      </c>
      <c r="M122" s="190">
        <v>3488.6858969999998</v>
      </c>
      <c r="N122" s="190">
        <v>1310.6821359999999</v>
      </c>
      <c r="O122" s="190">
        <v>1360.5891569999999</v>
      </c>
      <c r="P122" s="190">
        <v>2254.3190730000001</v>
      </c>
      <c r="Q122" s="190">
        <v>2273.6508990000002</v>
      </c>
      <c r="R122" s="190">
        <v>3487.5949369999998</v>
      </c>
      <c r="S122" s="190">
        <v>3495.8909399999998</v>
      </c>
      <c r="T122" s="190">
        <v>4104.8410020000001</v>
      </c>
      <c r="U122" s="190">
        <v>3364.8328780000002</v>
      </c>
      <c r="V122" s="190">
        <v>3875.2184769999999</v>
      </c>
      <c r="W122" s="190">
        <v>2845.2639509999999</v>
      </c>
      <c r="X122" s="190">
        <v>3075.0439740000002</v>
      </c>
      <c r="Y122" s="190">
        <v>2246.8143230000001</v>
      </c>
      <c r="Z122" s="190">
        <v>824.670028</v>
      </c>
    </row>
    <row r="123" spans="1:26">
      <c r="A123" s="189" t="s">
        <v>106</v>
      </c>
      <c r="B123" s="190">
        <v>9.9999999999999995E-7</v>
      </c>
      <c r="C123" s="190">
        <v>-9.9999999999999995E-7</v>
      </c>
      <c r="D123" s="190">
        <v>0</v>
      </c>
      <c r="E123" s="190">
        <v>0</v>
      </c>
      <c r="F123" s="190">
        <v>0</v>
      </c>
      <c r="G123" s="190">
        <v>-9.9999999999999995E-7</v>
      </c>
      <c r="H123" s="190">
        <v>0</v>
      </c>
      <c r="I123" s="190">
        <v>0</v>
      </c>
      <c r="J123" s="190">
        <v>0</v>
      </c>
      <c r="K123" s="190">
        <v>0</v>
      </c>
      <c r="L123" s="190">
        <v>0</v>
      </c>
      <c r="M123" s="190">
        <v>0</v>
      </c>
      <c r="N123" s="190">
        <v>0</v>
      </c>
      <c r="O123" s="190">
        <v>0</v>
      </c>
      <c r="P123" s="190">
        <v>-9.9999999999999995E-7</v>
      </c>
      <c r="Q123" s="190">
        <v>0</v>
      </c>
      <c r="R123" s="190">
        <v>9.9999999999999995E-7</v>
      </c>
      <c r="S123" s="190">
        <v>-9.9999999999999995E-7</v>
      </c>
      <c r="T123" s="190">
        <v>0</v>
      </c>
      <c r="U123" s="190">
        <v>0</v>
      </c>
      <c r="V123" s="190">
        <v>0</v>
      </c>
      <c r="W123" s="190">
        <v>0</v>
      </c>
      <c r="X123" s="190">
        <v>0</v>
      </c>
      <c r="Y123" s="190">
        <v>0</v>
      </c>
      <c r="Z123" s="190">
        <v>0</v>
      </c>
    </row>
    <row r="124" spans="1:26">
      <c r="A124" s="189" t="s">
        <v>11</v>
      </c>
      <c r="B124" s="190">
        <v>1428.431296</v>
      </c>
      <c r="C124" s="190">
        <v>1228.2553559999999</v>
      </c>
      <c r="D124" s="190">
        <v>1593.5105450000001</v>
      </c>
      <c r="E124" s="190">
        <v>3169.0061089999999</v>
      </c>
      <c r="F124" s="190">
        <v>3735.905906</v>
      </c>
      <c r="G124" s="190">
        <v>3454.4160280000001</v>
      </c>
      <c r="H124" s="190">
        <v>3197.9247850000002</v>
      </c>
      <c r="I124" s="190">
        <v>3848.6854699999999</v>
      </c>
      <c r="J124" s="190">
        <v>4546.43264</v>
      </c>
      <c r="K124" s="190">
        <v>3028.112431</v>
      </c>
      <c r="L124" s="190">
        <v>2254.6323689999999</v>
      </c>
      <c r="M124" s="190">
        <v>1950.724201</v>
      </c>
      <c r="N124" s="190">
        <v>1248.0405949999999</v>
      </c>
      <c r="O124" s="190">
        <v>1200.6612050000001</v>
      </c>
      <c r="P124" s="190">
        <v>1968.425332</v>
      </c>
      <c r="Q124" s="190">
        <v>2180.126706</v>
      </c>
      <c r="R124" s="190">
        <v>2229.279387</v>
      </c>
      <c r="S124" s="190">
        <v>2663.0061409999998</v>
      </c>
      <c r="T124" s="190">
        <v>2148.659568</v>
      </c>
      <c r="U124" s="190">
        <v>2501.819391</v>
      </c>
      <c r="V124" s="190">
        <v>3160.857532</v>
      </c>
      <c r="W124" s="190">
        <v>2896.6909179999998</v>
      </c>
      <c r="X124" s="190">
        <v>3198.7467900000001</v>
      </c>
      <c r="Y124" s="190">
        <v>2453.3605579999999</v>
      </c>
      <c r="Z124" s="190">
        <v>2129.3124120000002</v>
      </c>
    </row>
    <row r="125" spans="1:26">
      <c r="A125" s="189" t="s">
        <v>5</v>
      </c>
      <c r="B125" s="190">
        <v>4687.8387709999997</v>
      </c>
      <c r="C125" s="190">
        <v>4177.3396290000001</v>
      </c>
      <c r="D125" s="190">
        <v>3440.3491309999999</v>
      </c>
      <c r="E125" s="190">
        <v>3152.0795880000001</v>
      </c>
      <c r="F125" s="190">
        <v>3336.7890189999998</v>
      </c>
      <c r="G125" s="190">
        <v>3296.3615829999999</v>
      </c>
      <c r="H125" s="190">
        <v>2817.340224</v>
      </c>
      <c r="I125" s="190">
        <v>3186.7215689999998</v>
      </c>
      <c r="J125" s="190">
        <v>3957.5312260000001</v>
      </c>
      <c r="K125" s="190">
        <v>5753.2533069999999</v>
      </c>
      <c r="L125" s="190">
        <v>5291.4194159999997</v>
      </c>
      <c r="M125" s="190">
        <v>4633.9354240000002</v>
      </c>
      <c r="N125" s="190">
        <v>7675.5061070000002</v>
      </c>
      <c r="O125" s="190">
        <v>4415.6253749999996</v>
      </c>
      <c r="P125" s="190">
        <v>3264.1514889999999</v>
      </c>
      <c r="Q125" s="190">
        <v>2574.1710560000001</v>
      </c>
      <c r="R125" s="190">
        <v>2478.6215710000001</v>
      </c>
      <c r="S125" s="190">
        <v>3066.01685</v>
      </c>
      <c r="T125" s="190">
        <v>2404.0393210000002</v>
      </c>
      <c r="U125" s="190">
        <v>4297.171472</v>
      </c>
      <c r="V125" s="190">
        <v>4525.9497069999998</v>
      </c>
      <c r="W125" s="190">
        <v>4319.0411860000004</v>
      </c>
      <c r="X125" s="190">
        <v>5970.5410169999996</v>
      </c>
      <c r="Y125" s="190">
        <v>3645.3581079999999</v>
      </c>
      <c r="Z125" s="190">
        <v>4823.4316840000001</v>
      </c>
    </row>
    <row r="126" spans="1:26">
      <c r="A126" s="189" t="s">
        <v>6</v>
      </c>
      <c r="B126" s="190">
        <v>679.82795399999998</v>
      </c>
      <c r="C126" s="190">
        <v>798.19205199999999</v>
      </c>
      <c r="D126" s="190">
        <v>834.11876600000005</v>
      </c>
      <c r="E126" s="190">
        <v>840.61535100000003</v>
      </c>
      <c r="F126" s="190">
        <v>875.22784799999999</v>
      </c>
      <c r="G126" s="190">
        <v>779.85283000000004</v>
      </c>
      <c r="H126" s="190">
        <v>742.38754800000004</v>
      </c>
      <c r="I126" s="190">
        <v>652.66983100000004</v>
      </c>
      <c r="J126" s="190">
        <v>516.98067500000002</v>
      </c>
      <c r="K126" s="190">
        <v>409.20418100000001</v>
      </c>
      <c r="L126" s="190">
        <v>418.42106100000001</v>
      </c>
      <c r="M126" s="190">
        <v>487.84570400000001</v>
      </c>
      <c r="N126" s="190">
        <v>556.16750500000001</v>
      </c>
      <c r="O126" s="190">
        <v>665.30385200000001</v>
      </c>
      <c r="P126" s="190">
        <v>778.63753499999996</v>
      </c>
      <c r="Q126" s="190">
        <v>780.73612100000003</v>
      </c>
      <c r="R126" s="190">
        <v>892.04790600000001</v>
      </c>
      <c r="S126" s="190">
        <v>807.36622299999999</v>
      </c>
      <c r="T126" s="190">
        <v>686.52648799999997</v>
      </c>
      <c r="U126" s="190">
        <v>543.23595699999998</v>
      </c>
      <c r="V126" s="190">
        <v>353.619077</v>
      </c>
      <c r="W126" s="190">
        <v>404.07867700000003</v>
      </c>
      <c r="X126" s="190">
        <v>476.80772400000001</v>
      </c>
      <c r="Y126" s="190">
        <v>596.29231200000004</v>
      </c>
      <c r="Z126" s="190">
        <v>768.80490399999996</v>
      </c>
    </row>
    <row r="127" spans="1:26">
      <c r="A127" s="189" t="s">
        <v>7</v>
      </c>
      <c r="B127" s="190">
        <v>340.84468500000003</v>
      </c>
      <c r="C127" s="190">
        <v>535.25547800000004</v>
      </c>
      <c r="D127" s="190">
        <v>607.89817700000003</v>
      </c>
      <c r="E127" s="190">
        <v>761.902153</v>
      </c>
      <c r="F127" s="190">
        <v>812.88028599999996</v>
      </c>
      <c r="G127" s="190">
        <v>692.43517499999996</v>
      </c>
      <c r="H127" s="190">
        <v>608.14265499999999</v>
      </c>
      <c r="I127" s="190">
        <v>398.79322200000001</v>
      </c>
      <c r="J127" s="190">
        <v>220.652322</v>
      </c>
      <c r="K127" s="190">
        <v>131.19532899999999</v>
      </c>
      <c r="L127" s="190">
        <v>112.387517</v>
      </c>
      <c r="M127" s="190">
        <v>229.80815100000001</v>
      </c>
      <c r="N127" s="190">
        <v>233.95594299999999</v>
      </c>
      <c r="O127" s="190">
        <v>325.935092</v>
      </c>
      <c r="P127" s="190">
        <v>477.20963399999999</v>
      </c>
      <c r="Q127" s="190">
        <v>551.29260299999999</v>
      </c>
      <c r="R127" s="190">
        <v>858.89832999999999</v>
      </c>
      <c r="S127" s="190">
        <v>688.557997</v>
      </c>
      <c r="T127" s="190">
        <v>465.63698499999998</v>
      </c>
      <c r="U127" s="190">
        <v>292.49343099999999</v>
      </c>
      <c r="V127" s="190">
        <v>78.576116999999996</v>
      </c>
      <c r="W127" s="190">
        <v>109.57487399999999</v>
      </c>
      <c r="X127" s="190">
        <v>166.15013300000001</v>
      </c>
      <c r="Y127" s="190">
        <v>261.97860300000002</v>
      </c>
      <c r="Z127" s="190">
        <v>477.92322799999999</v>
      </c>
    </row>
    <row r="128" spans="1:26">
      <c r="A128" s="189" t="s">
        <v>8</v>
      </c>
      <c r="B128" s="190">
        <v>268.625631</v>
      </c>
      <c r="C128" s="190">
        <v>231.78274200000001</v>
      </c>
      <c r="D128" s="190">
        <v>297.73007899999999</v>
      </c>
      <c r="E128" s="190">
        <v>301.62935900000002</v>
      </c>
      <c r="F128" s="190">
        <v>332.48288700000001</v>
      </c>
      <c r="G128" s="190">
        <v>315.27266900000001</v>
      </c>
      <c r="H128" s="190">
        <v>308.60664700000001</v>
      </c>
      <c r="I128" s="190">
        <v>308.82652000000002</v>
      </c>
      <c r="J128" s="190">
        <v>306.82307200000002</v>
      </c>
      <c r="K128" s="190">
        <v>312.05713400000002</v>
      </c>
      <c r="L128" s="190">
        <v>295.34999699999997</v>
      </c>
      <c r="M128" s="190">
        <v>300.78865500000001</v>
      </c>
      <c r="N128" s="190">
        <v>270.61248599999999</v>
      </c>
      <c r="O128" s="190">
        <v>237.13678899999999</v>
      </c>
      <c r="P128" s="190">
        <v>290.86737199999999</v>
      </c>
      <c r="Q128" s="190">
        <v>304.03843599999999</v>
      </c>
      <c r="R128" s="190">
        <v>323.38476400000002</v>
      </c>
      <c r="S128" s="190">
        <v>316.43947400000002</v>
      </c>
      <c r="T128" s="190">
        <v>319.40942899999999</v>
      </c>
      <c r="U128" s="190">
        <v>296.78028399999999</v>
      </c>
      <c r="V128" s="190">
        <v>292.56805100000003</v>
      </c>
      <c r="W128" s="190">
        <v>299.14763599999998</v>
      </c>
      <c r="X128" s="190">
        <v>303.39382699999999</v>
      </c>
      <c r="Y128" s="190">
        <v>284.70730500000002</v>
      </c>
      <c r="Z128" s="190">
        <v>309.30230799999998</v>
      </c>
    </row>
    <row r="129" spans="1:26">
      <c r="A129" s="189" t="s">
        <v>9</v>
      </c>
      <c r="B129" s="190">
        <v>2390.974647</v>
      </c>
      <c r="C129" s="190">
        <v>2233.4769799999999</v>
      </c>
      <c r="D129" s="190">
        <v>2327.2263800000001</v>
      </c>
      <c r="E129" s="190">
        <v>2315.3605090000001</v>
      </c>
      <c r="F129" s="190">
        <v>2398.0747679999999</v>
      </c>
      <c r="G129" s="190">
        <v>2257.6581030000002</v>
      </c>
      <c r="H129" s="190">
        <v>2272.5539779999999</v>
      </c>
      <c r="I129" s="190">
        <v>2392.9653020000001</v>
      </c>
      <c r="J129" s="190">
        <v>2441.5734280000001</v>
      </c>
      <c r="K129" s="190">
        <v>2489.6415259999999</v>
      </c>
      <c r="L129" s="190">
        <v>2480.6091289999999</v>
      </c>
      <c r="M129" s="190">
        <v>2251.5292599999998</v>
      </c>
      <c r="N129" s="190">
        <v>2335.6511700000001</v>
      </c>
      <c r="O129" s="190">
        <v>2353.5937800000002</v>
      </c>
      <c r="P129" s="190">
        <v>2418.3057220000001</v>
      </c>
      <c r="Q129" s="190">
        <v>2408.224995</v>
      </c>
      <c r="R129" s="190">
        <v>2441.3647839999999</v>
      </c>
      <c r="S129" s="190">
        <v>2361.2932569999998</v>
      </c>
      <c r="T129" s="190">
        <v>2408.1177870000001</v>
      </c>
      <c r="U129" s="190">
        <v>2520.0123990000002</v>
      </c>
      <c r="V129" s="190">
        <v>2472.1034989999998</v>
      </c>
      <c r="W129" s="190">
        <v>2529.9647150000001</v>
      </c>
      <c r="X129" s="190">
        <v>2654.2593900000002</v>
      </c>
      <c r="Y129" s="190">
        <v>2390.1012900000001</v>
      </c>
      <c r="Z129" s="190">
        <v>2588.9622680000002</v>
      </c>
    </row>
    <row r="130" spans="1:26">
      <c r="A130" s="189" t="s">
        <v>71</v>
      </c>
      <c r="B130" s="190">
        <v>59.911041500000003</v>
      </c>
      <c r="C130" s="190">
        <v>46.575312500000003</v>
      </c>
      <c r="D130" s="190">
        <v>34.262042999999998</v>
      </c>
      <c r="E130" s="190">
        <v>66.986296999999993</v>
      </c>
      <c r="F130" s="190">
        <v>68.889366999999993</v>
      </c>
      <c r="G130" s="190">
        <v>65.701224999999994</v>
      </c>
      <c r="H130" s="190">
        <v>62.429442000000002</v>
      </c>
      <c r="I130" s="190">
        <v>66.129401999999999</v>
      </c>
      <c r="J130" s="190">
        <v>66.557590000000005</v>
      </c>
      <c r="K130" s="190">
        <v>69.971927500000007</v>
      </c>
      <c r="L130" s="190">
        <v>69.2635705</v>
      </c>
      <c r="M130" s="190">
        <v>62.195681999999998</v>
      </c>
      <c r="N130" s="190">
        <v>65.909200499999997</v>
      </c>
      <c r="O130" s="190">
        <v>66.929152000000002</v>
      </c>
      <c r="P130" s="190">
        <v>24.344857999999999</v>
      </c>
      <c r="Q130" s="190">
        <v>50.806421</v>
      </c>
      <c r="R130" s="190">
        <v>64.813796999999994</v>
      </c>
      <c r="S130" s="190">
        <v>65.755174499999995</v>
      </c>
      <c r="T130" s="190">
        <v>64.739834999999999</v>
      </c>
      <c r="U130" s="190">
        <v>66.706254000000001</v>
      </c>
      <c r="V130" s="190">
        <v>61.593868999999998</v>
      </c>
      <c r="W130" s="190">
        <v>69.912847999999997</v>
      </c>
      <c r="X130" s="190">
        <v>63.503646000000003</v>
      </c>
      <c r="Y130" s="190">
        <v>61.891773000000001</v>
      </c>
      <c r="Z130" s="190">
        <v>67.359962499999995</v>
      </c>
    </row>
    <row r="131" spans="1:26">
      <c r="A131" s="189" t="s">
        <v>72</v>
      </c>
      <c r="B131" s="190">
        <v>209.13019650000001</v>
      </c>
      <c r="C131" s="190">
        <v>172.6677655</v>
      </c>
      <c r="D131" s="190">
        <v>175.58351999999999</v>
      </c>
      <c r="E131" s="190">
        <v>211.361659</v>
      </c>
      <c r="F131" s="190">
        <v>200.62811600000001</v>
      </c>
      <c r="G131" s="190">
        <v>215.23479399999999</v>
      </c>
      <c r="H131" s="190">
        <v>213.315484</v>
      </c>
      <c r="I131" s="190">
        <v>228.412195</v>
      </c>
      <c r="J131" s="190">
        <v>206.525261</v>
      </c>
      <c r="K131" s="190">
        <v>218.5268145</v>
      </c>
      <c r="L131" s="190">
        <v>226.5715625</v>
      </c>
      <c r="M131" s="190">
        <v>204.21008800000001</v>
      </c>
      <c r="N131" s="190">
        <v>215.3954785</v>
      </c>
      <c r="O131" s="190">
        <v>167.63117500000001</v>
      </c>
      <c r="P131" s="190">
        <v>137.027331</v>
      </c>
      <c r="Q131" s="190">
        <v>175.41279499999999</v>
      </c>
      <c r="R131" s="190">
        <v>199.57543200000001</v>
      </c>
      <c r="S131" s="190">
        <v>194.65527349999999</v>
      </c>
      <c r="T131" s="190">
        <v>189.02059499999999</v>
      </c>
      <c r="U131" s="190">
        <v>201.64167599999999</v>
      </c>
      <c r="V131" s="190">
        <v>191.94905</v>
      </c>
      <c r="W131" s="190">
        <v>190.76081500000001</v>
      </c>
      <c r="X131" s="190">
        <v>196.59543400000001</v>
      </c>
      <c r="Y131" s="190">
        <v>180.749244</v>
      </c>
      <c r="Z131" s="190">
        <v>200.77886749999999</v>
      </c>
    </row>
    <row r="132" spans="1:26">
      <c r="A132" s="192" t="s">
        <v>10</v>
      </c>
      <c r="B132" s="193">
        <v>20042.476429999999</v>
      </c>
      <c r="C132" s="193">
        <v>18321.733018999999</v>
      </c>
      <c r="D132" s="193">
        <v>19064.169881999998</v>
      </c>
      <c r="E132" s="193">
        <v>20858.350868000001</v>
      </c>
      <c r="F132" s="193">
        <v>21468.995669</v>
      </c>
      <c r="G132" s="193">
        <v>20312.963628000001</v>
      </c>
      <c r="H132" s="193">
        <v>19032.477428999999</v>
      </c>
      <c r="I132" s="193">
        <v>20193.038908999999</v>
      </c>
      <c r="J132" s="193">
        <v>21584.050259</v>
      </c>
      <c r="K132" s="193">
        <v>23139.166506000001</v>
      </c>
      <c r="L132" s="193">
        <v>21733.089779999998</v>
      </c>
      <c r="M132" s="193">
        <v>20771.527657999999</v>
      </c>
      <c r="N132" s="193">
        <v>23172.739742000002</v>
      </c>
      <c r="O132" s="193">
        <v>19669.804617000002</v>
      </c>
      <c r="P132" s="193">
        <v>19018.097824</v>
      </c>
      <c r="Q132" s="193">
        <v>18660.07645</v>
      </c>
      <c r="R132" s="193">
        <v>20507.541361</v>
      </c>
      <c r="S132" s="193">
        <v>20959.071770999999</v>
      </c>
      <c r="T132" s="193">
        <v>19770.507885999999</v>
      </c>
      <c r="U132" s="193">
        <v>20912.256205999998</v>
      </c>
      <c r="V132" s="193">
        <v>21146.266267999999</v>
      </c>
      <c r="W132" s="193">
        <v>20571.739999000001</v>
      </c>
      <c r="X132" s="193">
        <v>23438.296085999998</v>
      </c>
      <c r="Y132" s="193">
        <v>19559.006721999998</v>
      </c>
      <c r="Z132" s="193">
        <v>19785.960113000001</v>
      </c>
    </row>
    <row r="133" spans="1:26">
      <c r="A133" s="189" t="s">
        <v>208</v>
      </c>
      <c r="B133" s="190">
        <v>-334.470282166</v>
      </c>
      <c r="C133" s="190">
        <v>-342.53471273999997</v>
      </c>
      <c r="D133" s="190">
        <v>-229.22229382399999</v>
      </c>
      <c r="E133" s="190">
        <v>-192.691575</v>
      </c>
      <c r="F133" s="190">
        <v>-174.03281200000001</v>
      </c>
      <c r="G133" s="190">
        <v>-204.91962000000001</v>
      </c>
      <c r="H133" s="190">
        <v>-164.38873100000001</v>
      </c>
      <c r="I133" s="190">
        <v>-222.16092699999999</v>
      </c>
      <c r="J133" s="190">
        <v>-270.17416400000002</v>
      </c>
      <c r="K133" s="190">
        <v>-555.38172199999997</v>
      </c>
      <c r="L133" s="190">
        <v>-391.45797700000003</v>
      </c>
      <c r="M133" s="190">
        <v>-253.86108899999999</v>
      </c>
      <c r="N133" s="190">
        <v>-733.49642400000005</v>
      </c>
      <c r="O133" s="190">
        <v>-560.06841218399995</v>
      </c>
      <c r="P133" s="190">
        <v>-213.24354462900001</v>
      </c>
      <c r="Q133" s="190">
        <v>-83.652090872000002</v>
      </c>
      <c r="R133" s="190">
        <v>-57.915355935999997</v>
      </c>
      <c r="S133" s="190">
        <v>-68.862804159999996</v>
      </c>
      <c r="T133" s="190">
        <v>-48.817158288000002</v>
      </c>
      <c r="U133" s="190">
        <v>-343.47461304799998</v>
      </c>
      <c r="V133" s="190">
        <v>-220.547036048</v>
      </c>
      <c r="W133" s="190">
        <v>-223.074538808</v>
      </c>
      <c r="X133" s="190">
        <v>-295.23701</v>
      </c>
      <c r="Y133" s="190">
        <v>-341.27615400000002</v>
      </c>
      <c r="Z133" s="190">
        <v>-375.66352699999999</v>
      </c>
    </row>
    <row r="134" spans="1:26">
      <c r="A134" s="189" t="s">
        <v>108</v>
      </c>
      <c r="B134" s="190">
        <v>-78.352012000000002</v>
      </c>
      <c r="C134" s="190">
        <v>-57.072946000000002</v>
      </c>
      <c r="D134" s="190">
        <v>-75.027427000000003</v>
      </c>
      <c r="E134" s="190">
        <v>-114.23341499999999</v>
      </c>
      <c r="F134" s="190">
        <v>-155.21145899999999</v>
      </c>
      <c r="G134" s="190">
        <v>-166.87624500000001</v>
      </c>
      <c r="H134" s="190">
        <v>-116.104623</v>
      </c>
      <c r="I134" s="190">
        <v>-93.286300999999995</v>
      </c>
      <c r="J134" s="190">
        <v>-70.161934000000002</v>
      </c>
      <c r="K134" s="190">
        <v>-91.766864999999996</v>
      </c>
      <c r="L134" s="190">
        <v>-86.203828999999999</v>
      </c>
      <c r="M134" s="190">
        <v>-99.993398999999997</v>
      </c>
      <c r="N134" s="190">
        <v>-89.996875000000003</v>
      </c>
      <c r="O134" s="190">
        <v>-66.467519999999993</v>
      </c>
      <c r="P134" s="190">
        <v>-89.565090999999995</v>
      </c>
      <c r="Q134" s="190">
        <v>-108.62363499999999</v>
      </c>
      <c r="R134" s="190">
        <v>-161.79160300000001</v>
      </c>
      <c r="S134" s="190">
        <v>-153.133589</v>
      </c>
      <c r="T134" s="190">
        <v>-107.931268</v>
      </c>
      <c r="U134" s="190">
        <v>-92.007576999999998</v>
      </c>
      <c r="V134" s="190">
        <v>-65.068314999999998</v>
      </c>
      <c r="W134" s="190">
        <v>-112.575441</v>
      </c>
      <c r="X134" s="190">
        <v>-137.254998</v>
      </c>
      <c r="Y134" s="190">
        <v>-119.223619</v>
      </c>
      <c r="Z134" s="190">
        <v>-122.32533599999999</v>
      </c>
    </row>
    <row r="135" spans="1:26">
      <c r="A135" s="189" t="s">
        <v>209</v>
      </c>
      <c r="B135" s="190">
        <v>1457.080766</v>
      </c>
      <c r="C135" s="190">
        <v>1040.955944</v>
      </c>
      <c r="D135" s="190">
        <v>1444.9895650000001</v>
      </c>
      <c r="E135" s="190">
        <v>1128.8756840000001</v>
      </c>
      <c r="F135" s="190">
        <v>1273.4433959999999</v>
      </c>
      <c r="G135" s="190">
        <v>1827.9167399999999</v>
      </c>
      <c r="H135" s="190">
        <v>1393.3093409999999</v>
      </c>
      <c r="I135" s="190">
        <v>282.97961800000002</v>
      </c>
      <c r="J135" s="190">
        <v>-350.214877</v>
      </c>
      <c r="K135" s="190">
        <v>-339.92811599999999</v>
      </c>
      <c r="L135" s="190">
        <v>1340.2982629999999</v>
      </c>
      <c r="M135" s="190">
        <v>857.10299299999997</v>
      </c>
      <c r="N135" s="190">
        <v>-273.62203199999999</v>
      </c>
      <c r="O135" s="190">
        <v>882.59852599999999</v>
      </c>
      <c r="P135" s="190">
        <v>1368.3609369999999</v>
      </c>
      <c r="Q135" s="190">
        <v>1863.9643000000001</v>
      </c>
      <c r="R135" s="190">
        <v>1893.727091</v>
      </c>
      <c r="S135" s="190">
        <v>1244.0220750000001</v>
      </c>
      <c r="T135" s="190">
        <v>1124.4621509999999</v>
      </c>
      <c r="U135" s="190">
        <v>-182.46856</v>
      </c>
      <c r="V135" s="190">
        <v>44.679403999999998</v>
      </c>
      <c r="W135" s="190">
        <v>939.18599800000004</v>
      </c>
      <c r="X135" s="190">
        <v>246.35344599999999</v>
      </c>
      <c r="Y135" s="190">
        <v>1011.7751479999999</v>
      </c>
      <c r="Z135" s="190">
        <v>1392.1786890000001</v>
      </c>
    </row>
    <row r="136" spans="1:26">
      <c r="A136" s="192" t="s">
        <v>210</v>
      </c>
      <c r="B136" s="193">
        <v>21086.734901833999</v>
      </c>
      <c r="C136" s="193">
        <v>18963.081304259998</v>
      </c>
      <c r="D136" s="193">
        <v>20204.909726176</v>
      </c>
      <c r="E136" s="193">
        <v>21680.301562000001</v>
      </c>
      <c r="F136" s="193">
        <v>22413.194793999999</v>
      </c>
      <c r="G136" s="193">
        <v>21769.084502999998</v>
      </c>
      <c r="H136" s="193">
        <v>20145.293416</v>
      </c>
      <c r="I136" s="193">
        <v>20160.571298999999</v>
      </c>
      <c r="J136" s="193">
        <v>20893.499284000001</v>
      </c>
      <c r="K136" s="193">
        <v>22152.089802999999</v>
      </c>
      <c r="L136" s="193">
        <v>22595.726236999999</v>
      </c>
      <c r="M136" s="193">
        <v>21274.776162999999</v>
      </c>
      <c r="N136" s="193">
        <v>22075.624411000001</v>
      </c>
      <c r="O136" s="193">
        <v>19925.867210815999</v>
      </c>
      <c r="P136" s="193">
        <v>20083.650125371001</v>
      </c>
      <c r="Q136" s="193">
        <v>20331.765024127999</v>
      </c>
      <c r="R136" s="193">
        <v>22181.561493064</v>
      </c>
      <c r="S136" s="193">
        <v>21981.09745284</v>
      </c>
      <c r="T136" s="193">
        <v>20738.221610712</v>
      </c>
      <c r="U136" s="193">
        <v>20294.305455951999</v>
      </c>
      <c r="V136" s="193">
        <v>20905.330320952002</v>
      </c>
      <c r="W136" s="193">
        <v>21175.276017192002</v>
      </c>
      <c r="X136" s="193">
        <v>23252.157523999998</v>
      </c>
      <c r="Y136" s="193">
        <v>20110.282096999999</v>
      </c>
      <c r="Z136" s="193">
        <v>20680.149938999999</v>
      </c>
    </row>
    <row r="140" spans="1:26" s="202" customFormat="1" ht="12">
      <c r="A140" s="208" t="s">
        <v>30</v>
      </c>
      <c r="B140" s="208" t="str">
        <f>MID(UPPER(TEXT(B141,"mmm")),1,1)</f>
        <v>M</v>
      </c>
      <c r="C140" s="208" t="str">
        <f t="shared" ref="C140:N140" si="8">MID(UPPER(TEXT(C141,"mmm")),1,1)</f>
        <v>A</v>
      </c>
      <c r="D140" s="208" t="str">
        <f t="shared" si="8"/>
        <v>M</v>
      </c>
      <c r="E140" s="208" t="str">
        <f t="shared" si="8"/>
        <v>J</v>
      </c>
      <c r="F140" s="208" t="str">
        <f t="shared" si="8"/>
        <v>J</v>
      </c>
      <c r="G140" s="208" t="str">
        <f t="shared" si="8"/>
        <v>A</v>
      </c>
      <c r="H140" s="208" t="str">
        <f t="shared" si="8"/>
        <v>S</v>
      </c>
      <c r="I140" s="208" t="str">
        <f t="shared" si="8"/>
        <v>O</v>
      </c>
      <c r="J140" s="208" t="str">
        <f t="shared" si="8"/>
        <v>N</v>
      </c>
      <c r="K140" s="208" t="str">
        <f t="shared" si="8"/>
        <v>D</v>
      </c>
      <c r="L140" s="208" t="str">
        <f t="shared" si="8"/>
        <v>E</v>
      </c>
      <c r="M140" s="208" t="str">
        <f t="shared" si="8"/>
        <v>F</v>
      </c>
      <c r="N140" s="208" t="str">
        <f t="shared" si="8"/>
        <v>M</v>
      </c>
    </row>
    <row r="141" spans="1:26" s="202" customFormat="1" ht="12">
      <c r="A141" s="208" t="s">
        <v>135</v>
      </c>
      <c r="B141" s="208" t="str">
        <f t="shared" ref="B141:L141" si="9">TEXT(EDATE(C141,-1),"mmmm aaaa")</f>
        <v>marzo 2018</v>
      </c>
      <c r="C141" s="208" t="str">
        <f t="shared" si="9"/>
        <v>abril 2018</v>
      </c>
      <c r="D141" s="208" t="str">
        <f t="shared" si="9"/>
        <v>mayo 2018</v>
      </c>
      <c r="E141" s="208" t="str">
        <f t="shared" si="9"/>
        <v>junio 2018</v>
      </c>
      <c r="F141" s="208" t="str">
        <f t="shared" si="9"/>
        <v>julio 2018</v>
      </c>
      <c r="G141" s="208" t="str">
        <f t="shared" si="9"/>
        <v>agosto 2018</v>
      </c>
      <c r="H141" s="208" t="str">
        <f t="shared" si="9"/>
        <v>septiembre 2018</v>
      </c>
      <c r="I141" s="208" t="str">
        <f t="shared" si="9"/>
        <v>octubre 2018</v>
      </c>
      <c r="J141" s="208" t="str">
        <f t="shared" si="9"/>
        <v>noviembre 2018</v>
      </c>
      <c r="K141" s="208" t="str">
        <f t="shared" si="9"/>
        <v>diciembre 2018</v>
      </c>
      <c r="L141" s="208" t="str">
        <f t="shared" si="9"/>
        <v>enero 2019</v>
      </c>
      <c r="M141" s="208" t="str">
        <f>TEXT(EDATE(N141,-1),"mmmm aaaa")</f>
        <v>febrero 2019</v>
      </c>
      <c r="N141" s="208" t="str">
        <f>A2</f>
        <v>Marzo 2019</v>
      </c>
    </row>
    <row r="142" spans="1:26" s="205" customFormat="1" ht="12">
      <c r="A142" s="203" t="s">
        <v>2</v>
      </c>
      <c r="B142" s="204">
        <f t="shared" ref="B142:N142" si="10">HLOOKUP(B$141,$117:$133,3,FALSE)</f>
        <v>4402.1243845560002</v>
      </c>
      <c r="C142" s="204">
        <f t="shared" si="10"/>
        <v>4718.1728802460002</v>
      </c>
      <c r="D142" s="204">
        <f t="shared" si="10"/>
        <v>3522.8601173239999</v>
      </c>
      <c r="E142" s="204">
        <f t="shared" si="10"/>
        <v>3711.3022205840002</v>
      </c>
      <c r="F142" s="204">
        <f t="shared" si="10"/>
        <v>3025.6357145860002</v>
      </c>
      <c r="G142" s="204">
        <f t="shared" si="10"/>
        <v>2104.3621898920001</v>
      </c>
      <c r="H142" s="204">
        <f t="shared" si="10"/>
        <v>1926.4552017619999</v>
      </c>
      <c r="I142" s="204">
        <f t="shared" si="10"/>
        <v>1461.8891523279999</v>
      </c>
      <c r="J142" s="204">
        <f t="shared" si="10"/>
        <v>2160.9439448140001</v>
      </c>
      <c r="K142" s="204">
        <f t="shared" si="10"/>
        <v>2485.8744506439998</v>
      </c>
      <c r="L142" s="204">
        <f t="shared" si="10"/>
        <v>2125.7801672559999</v>
      </c>
      <c r="M142" s="204">
        <f t="shared" si="10"/>
        <v>2482.1685275720001</v>
      </c>
      <c r="N142" s="204">
        <f t="shared" si="10"/>
        <v>2131.4241339519999</v>
      </c>
    </row>
    <row r="143" spans="1:26" s="205" customFormat="1" ht="12">
      <c r="A143" s="203" t="s">
        <v>83</v>
      </c>
      <c r="B143" s="204">
        <f t="shared" ref="B143:N143" si="11">HLOOKUP(B$141,$117:$133,4,FALSE)</f>
        <v>369.77771444400003</v>
      </c>
      <c r="C143" s="204">
        <f t="shared" si="11"/>
        <v>345.63732475400002</v>
      </c>
      <c r="D143" s="204">
        <f t="shared" si="11"/>
        <v>153.27436067599999</v>
      </c>
      <c r="E143" s="204">
        <f t="shared" si="11"/>
        <v>58.722846416000003</v>
      </c>
      <c r="F143" s="204">
        <f t="shared" si="11"/>
        <v>35.301049413999998</v>
      </c>
      <c r="G143" s="204">
        <f t="shared" si="11"/>
        <v>60.003361108</v>
      </c>
      <c r="H143" s="204">
        <f t="shared" si="11"/>
        <v>40.026753237999998</v>
      </c>
      <c r="I143" s="204">
        <f t="shared" si="11"/>
        <v>215.001508672</v>
      </c>
      <c r="J143" s="204">
        <f t="shared" si="11"/>
        <v>142.90349618600001</v>
      </c>
      <c r="K143" s="204">
        <f t="shared" si="11"/>
        <v>134.66925335600001</v>
      </c>
      <c r="L143" s="204">
        <f t="shared" si="11"/>
        <v>166.107001744</v>
      </c>
      <c r="M143" s="204">
        <f t="shared" si="11"/>
        <v>188.79902042800001</v>
      </c>
      <c r="N143" s="204">
        <f t="shared" si="11"/>
        <v>189.243035048</v>
      </c>
    </row>
    <row r="144" spans="1:26" s="205" customFormat="1" ht="12">
      <c r="A144" s="203" t="s">
        <v>3</v>
      </c>
      <c r="B144" s="204">
        <f t="shared" ref="B144:N144" si="12">HLOOKUP(B$141,$117:$133,5,FALSE)</f>
        <v>4488.9170219999996</v>
      </c>
      <c r="C144" s="204">
        <f t="shared" si="12"/>
        <v>3812.588835</v>
      </c>
      <c r="D144" s="204">
        <f t="shared" si="12"/>
        <v>3728.6750010000001</v>
      </c>
      <c r="E144" s="204">
        <f t="shared" si="12"/>
        <v>3591.591351</v>
      </c>
      <c r="F144" s="204">
        <f t="shared" si="12"/>
        <v>4471.0236880000002</v>
      </c>
      <c r="G144" s="204">
        <f t="shared" si="12"/>
        <v>5135.7248909999998</v>
      </c>
      <c r="H144" s="204">
        <f t="shared" si="12"/>
        <v>5013.0349210000004</v>
      </c>
      <c r="I144" s="204">
        <f t="shared" si="12"/>
        <v>5150.6718030000002</v>
      </c>
      <c r="J144" s="204">
        <f t="shared" si="12"/>
        <v>3829.983448</v>
      </c>
      <c r="K144" s="204">
        <f t="shared" si="12"/>
        <v>4286.7606750000004</v>
      </c>
      <c r="L144" s="204">
        <f t="shared" si="12"/>
        <v>5041.3669819999996</v>
      </c>
      <c r="M144" s="204">
        <f t="shared" si="12"/>
        <v>4766.7856579999998</v>
      </c>
      <c r="N144" s="204">
        <f t="shared" si="12"/>
        <v>5274.7472820000003</v>
      </c>
    </row>
    <row r="145" spans="1:14" s="205" customFormat="1" ht="12">
      <c r="A145" s="203" t="s">
        <v>4</v>
      </c>
      <c r="B145" s="204">
        <f t="shared" ref="B145:N145" si="13">HLOOKUP(B$141,$117:$133,6,FALSE)</f>
        <v>1310.6821359999999</v>
      </c>
      <c r="C145" s="204">
        <f t="shared" si="13"/>
        <v>1360.5891569999999</v>
      </c>
      <c r="D145" s="204">
        <f t="shared" si="13"/>
        <v>2254.3190730000001</v>
      </c>
      <c r="E145" s="204">
        <f t="shared" si="13"/>
        <v>2273.6508990000002</v>
      </c>
      <c r="F145" s="204">
        <f t="shared" si="13"/>
        <v>3487.5949369999998</v>
      </c>
      <c r="G145" s="204">
        <f t="shared" si="13"/>
        <v>3495.8909399999998</v>
      </c>
      <c r="H145" s="204">
        <f t="shared" si="13"/>
        <v>4104.8410020000001</v>
      </c>
      <c r="I145" s="204">
        <f t="shared" si="13"/>
        <v>3364.8328780000002</v>
      </c>
      <c r="J145" s="204">
        <f t="shared" si="13"/>
        <v>3875.2184769999999</v>
      </c>
      <c r="K145" s="204">
        <f t="shared" si="13"/>
        <v>2845.2639509999999</v>
      </c>
      <c r="L145" s="204">
        <f t="shared" si="13"/>
        <v>3075.0439740000002</v>
      </c>
      <c r="M145" s="204">
        <f t="shared" si="13"/>
        <v>2246.8143230000001</v>
      </c>
      <c r="N145" s="204">
        <f t="shared" si="13"/>
        <v>824.670028</v>
      </c>
    </row>
    <row r="146" spans="1:14" s="205" customFormat="1" ht="12">
      <c r="A146" s="203" t="s">
        <v>11</v>
      </c>
      <c r="B146" s="204">
        <f t="shared" ref="B146:N146" si="14">HLOOKUP(B$141,$117:$133,8,FALSE)</f>
        <v>1248.0405949999999</v>
      </c>
      <c r="C146" s="204">
        <f t="shared" si="14"/>
        <v>1200.6612050000001</v>
      </c>
      <c r="D146" s="204">
        <f t="shared" si="14"/>
        <v>1968.425332</v>
      </c>
      <c r="E146" s="204">
        <f t="shared" si="14"/>
        <v>2180.126706</v>
      </c>
      <c r="F146" s="204">
        <f t="shared" si="14"/>
        <v>2229.279387</v>
      </c>
      <c r="G146" s="204">
        <f t="shared" si="14"/>
        <v>2663.0061409999998</v>
      </c>
      <c r="H146" s="204">
        <f t="shared" si="14"/>
        <v>2148.659568</v>
      </c>
      <c r="I146" s="204">
        <f t="shared" si="14"/>
        <v>2501.819391</v>
      </c>
      <c r="J146" s="204">
        <f t="shared" si="14"/>
        <v>3160.857532</v>
      </c>
      <c r="K146" s="204">
        <f t="shared" si="14"/>
        <v>2896.6909179999998</v>
      </c>
      <c r="L146" s="204">
        <f t="shared" si="14"/>
        <v>3198.7467900000001</v>
      </c>
      <c r="M146" s="204">
        <f t="shared" si="14"/>
        <v>2453.3605579999999</v>
      </c>
      <c r="N146" s="204">
        <f t="shared" si="14"/>
        <v>2129.3124120000002</v>
      </c>
    </row>
    <row r="147" spans="1:14" s="205" customFormat="1" ht="12">
      <c r="A147" s="203" t="s">
        <v>5</v>
      </c>
      <c r="B147" s="204">
        <f t="shared" ref="B147:N147" si="15">HLOOKUP(B$141,$117:$133,9,FALSE)</f>
        <v>7675.5061070000002</v>
      </c>
      <c r="C147" s="204">
        <f t="shared" si="15"/>
        <v>4415.6253749999996</v>
      </c>
      <c r="D147" s="204">
        <f t="shared" si="15"/>
        <v>3264.1514889999999</v>
      </c>
      <c r="E147" s="204">
        <f t="shared" si="15"/>
        <v>2574.1710560000001</v>
      </c>
      <c r="F147" s="204">
        <f t="shared" si="15"/>
        <v>2478.6215710000001</v>
      </c>
      <c r="G147" s="204">
        <f t="shared" si="15"/>
        <v>3066.01685</v>
      </c>
      <c r="H147" s="204">
        <f t="shared" si="15"/>
        <v>2404.0393210000002</v>
      </c>
      <c r="I147" s="204">
        <f t="shared" si="15"/>
        <v>4297.171472</v>
      </c>
      <c r="J147" s="204">
        <f t="shared" si="15"/>
        <v>4525.9497069999998</v>
      </c>
      <c r="K147" s="204">
        <f t="shared" si="15"/>
        <v>4319.0411860000004</v>
      </c>
      <c r="L147" s="204">
        <f t="shared" si="15"/>
        <v>5970.5410169999996</v>
      </c>
      <c r="M147" s="204">
        <f t="shared" si="15"/>
        <v>3645.3581079999999</v>
      </c>
      <c r="N147" s="204">
        <f t="shared" si="15"/>
        <v>4823.4316840000001</v>
      </c>
    </row>
    <row r="148" spans="1:14" s="205" customFormat="1" ht="12">
      <c r="A148" s="203" t="s">
        <v>6</v>
      </c>
      <c r="B148" s="204">
        <f t="shared" ref="B148:N148" si="16">HLOOKUP(B$141,$117:$133,10,FALSE)</f>
        <v>556.16750500000001</v>
      </c>
      <c r="C148" s="204">
        <f t="shared" si="16"/>
        <v>665.30385200000001</v>
      </c>
      <c r="D148" s="204">
        <f t="shared" si="16"/>
        <v>778.63753499999996</v>
      </c>
      <c r="E148" s="204">
        <f t="shared" si="16"/>
        <v>780.73612100000003</v>
      </c>
      <c r="F148" s="204">
        <f t="shared" si="16"/>
        <v>892.04790600000001</v>
      </c>
      <c r="G148" s="204">
        <f t="shared" si="16"/>
        <v>807.36622299999999</v>
      </c>
      <c r="H148" s="204">
        <f t="shared" si="16"/>
        <v>686.52648799999997</v>
      </c>
      <c r="I148" s="204">
        <f t="shared" si="16"/>
        <v>543.23595699999998</v>
      </c>
      <c r="J148" s="204">
        <f t="shared" si="16"/>
        <v>353.619077</v>
      </c>
      <c r="K148" s="204">
        <f t="shared" si="16"/>
        <v>404.07867700000003</v>
      </c>
      <c r="L148" s="204">
        <f t="shared" si="16"/>
        <v>476.80772400000001</v>
      </c>
      <c r="M148" s="204">
        <f t="shared" si="16"/>
        <v>596.29231200000004</v>
      </c>
      <c r="N148" s="204">
        <f t="shared" si="16"/>
        <v>768.80490399999996</v>
      </c>
    </row>
    <row r="149" spans="1:14" s="205" customFormat="1" ht="12">
      <c r="A149" s="203" t="s">
        <v>7</v>
      </c>
      <c r="B149" s="204">
        <f t="shared" ref="B149:N149" si="17">HLOOKUP(B$141,$117:$133,11,FALSE)</f>
        <v>233.95594299999999</v>
      </c>
      <c r="C149" s="204">
        <f t="shared" si="17"/>
        <v>325.935092</v>
      </c>
      <c r="D149" s="204">
        <f t="shared" si="17"/>
        <v>477.20963399999999</v>
      </c>
      <c r="E149" s="204">
        <f t="shared" si="17"/>
        <v>551.29260299999999</v>
      </c>
      <c r="F149" s="204">
        <f t="shared" si="17"/>
        <v>858.89832999999999</v>
      </c>
      <c r="G149" s="204">
        <f t="shared" si="17"/>
        <v>688.557997</v>
      </c>
      <c r="H149" s="204">
        <f t="shared" si="17"/>
        <v>465.63698499999998</v>
      </c>
      <c r="I149" s="204">
        <f t="shared" si="17"/>
        <v>292.49343099999999</v>
      </c>
      <c r="J149" s="204">
        <f t="shared" si="17"/>
        <v>78.576116999999996</v>
      </c>
      <c r="K149" s="204">
        <f t="shared" si="17"/>
        <v>109.57487399999999</v>
      </c>
      <c r="L149" s="204">
        <f t="shared" si="17"/>
        <v>166.15013300000001</v>
      </c>
      <c r="M149" s="204">
        <f t="shared" si="17"/>
        <v>261.97860300000002</v>
      </c>
      <c r="N149" s="204">
        <f t="shared" si="17"/>
        <v>477.92322799999999</v>
      </c>
    </row>
    <row r="150" spans="1:14" s="205" customFormat="1" ht="12">
      <c r="A150" s="203" t="s">
        <v>8</v>
      </c>
      <c r="B150" s="204">
        <f t="shared" ref="B150:N150" si="18">HLOOKUP(B$141,$117:$133,12,FALSE)</f>
        <v>270.61248599999999</v>
      </c>
      <c r="C150" s="204">
        <f t="shared" si="18"/>
        <v>237.13678899999999</v>
      </c>
      <c r="D150" s="204">
        <f t="shared" si="18"/>
        <v>290.86737199999999</v>
      </c>
      <c r="E150" s="204">
        <f t="shared" si="18"/>
        <v>304.03843599999999</v>
      </c>
      <c r="F150" s="204">
        <f t="shared" si="18"/>
        <v>323.38476400000002</v>
      </c>
      <c r="G150" s="204">
        <f t="shared" si="18"/>
        <v>316.43947400000002</v>
      </c>
      <c r="H150" s="204">
        <f t="shared" si="18"/>
        <v>319.40942899999999</v>
      </c>
      <c r="I150" s="204">
        <f t="shared" si="18"/>
        <v>296.78028399999999</v>
      </c>
      <c r="J150" s="204">
        <f t="shared" si="18"/>
        <v>292.56805100000003</v>
      </c>
      <c r="K150" s="204">
        <f t="shared" si="18"/>
        <v>299.14763599999998</v>
      </c>
      <c r="L150" s="204">
        <f t="shared" si="18"/>
        <v>303.39382699999999</v>
      </c>
      <c r="M150" s="204">
        <f t="shared" si="18"/>
        <v>284.70730500000002</v>
      </c>
      <c r="N150" s="204">
        <f t="shared" si="18"/>
        <v>309.30230799999998</v>
      </c>
    </row>
    <row r="151" spans="1:14" s="205" customFormat="1" ht="12">
      <c r="A151" s="203" t="s">
        <v>9</v>
      </c>
      <c r="B151" s="204">
        <f t="shared" ref="B151:N151" si="19">HLOOKUP(B$141,$117:$133,13,FALSE)</f>
        <v>2335.6511700000001</v>
      </c>
      <c r="C151" s="204">
        <f t="shared" si="19"/>
        <v>2353.5937800000002</v>
      </c>
      <c r="D151" s="204">
        <f t="shared" si="19"/>
        <v>2418.3057220000001</v>
      </c>
      <c r="E151" s="204">
        <f t="shared" si="19"/>
        <v>2408.224995</v>
      </c>
      <c r="F151" s="204">
        <f t="shared" si="19"/>
        <v>2441.3647839999999</v>
      </c>
      <c r="G151" s="204">
        <f t="shared" si="19"/>
        <v>2361.2932569999998</v>
      </c>
      <c r="H151" s="204">
        <f t="shared" si="19"/>
        <v>2408.1177870000001</v>
      </c>
      <c r="I151" s="204">
        <f t="shared" si="19"/>
        <v>2520.0123990000002</v>
      </c>
      <c r="J151" s="204">
        <f t="shared" si="19"/>
        <v>2472.1034989999998</v>
      </c>
      <c r="K151" s="204">
        <f t="shared" si="19"/>
        <v>2529.9647150000001</v>
      </c>
      <c r="L151" s="204">
        <f t="shared" si="19"/>
        <v>2654.2593900000002</v>
      </c>
      <c r="M151" s="204">
        <f t="shared" si="19"/>
        <v>2390.1012900000001</v>
      </c>
      <c r="N151" s="204">
        <f t="shared" si="19"/>
        <v>2588.9622680000002</v>
      </c>
    </row>
    <row r="152" spans="1:14" s="205" customFormat="1" ht="12">
      <c r="A152" s="203" t="s">
        <v>72</v>
      </c>
      <c r="B152" s="204">
        <f t="shared" ref="B152:M152" si="20">HLOOKUP(B$141,$117:$133,15,FALSE)</f>
        <v>215.3954785</v>
      </c>
      <c r="C152" s="204">
        <f t="shared" si="20"/>
        <v>167.63117500000001</v>
      </c>
      <c r="D152" s="204">
        <f t="shared" si="20"/>
        <v>137.027331</v>
      </c>
      <c r="E152" s="204">
        <f t="shared" si="20"/>
        <v>175.41279499999999</v>
      </c>
      <c r="F152" s="204">
        <f t="shared" si="20"/>
        <v>199.57543200000001</v>
      </c>
      <c r="G152" s="204">
        <f t="shared" si="20"/>
        <v>194.65527349999999</v>
      </c>
      <c r="H152" s="204">
        <f t="shared" si="20"/>
        <v>189.02059499999999</v>
      </c>
      <c r="I152" s="204">
        <f t="shared" si="20"/>
        <v>201.64167599999999</v>
      </c>
      <c r="J152" s="204">
        <f t="shared" si="20"/>
        <v>191.94905</v>
      </c>
      <c r="K152" s="204">
        <f t="shared" si="20"/>
        <v>190.76081500000001</v>
      </c>
      <c r="L152" s="204">
        <f t="shared" si="20"/>
        <v>196.59543400000001</v>
      </c>
      <c r="M152" s="204">
        <f t="shared" si="20"/>
        <v>180.749244</v>
      </c>
      <c r="N152" s="204">
        <f>HLOOKUP(N$141,$117:$133,15,FALSE)</f>
        <v>200.77886749999999</v>
      </c>
    </row>
    <row r="153" spans="1:14" s="205" customFormat="1" ht="12">
      <c r="A153" s="203" t="s">
        <v>71</v>
      </c>
      <c r="B153" s="204">
        <f t="shared" ref="B153:M153" si="21">HLOOKUP(B$141,$117:$133,14,FALSE)</f>
        <v>65.909200499999997</v>
      </c>
      <c r="C153" s="204">
        <f t="shared" si="21"/>
        <v>66.929152000000002</v>
      </c>
      <c r="D153" s="204">
        <f t="shared" si="21"/>
        <v>24.344857999999999</v>
      </c>
      <c r="E153" s="204">
        <f t="shared" si="21"/>
        <v>50.806421</v>
      </c>
      <c r="F153" s="204">
        <f t="shared" si="21"/>
        <v>64.813796999999994</v>
      </c>
      <c r="G153" s="204">
        <f t="shared" si="21"/>
        <v>65.755174499999995</v>
      </c>
      <c r="H153" s="204">
        <f t="shared" si="21"/>
        <v>64.739834999999999</v>
      </c>
      <c r="I153" s="204">
        <f t="shared" si="21"/>
        <v>66.706254000000001</v>
      </c>
      <c r="J153" s="204">
        <f t="shared" si="21"/>
        <v>61.593868999999998</v>
      </c>
      <c r="K153" s="204">
        <f t="shared" si="21"/>
        <v>69.912847999999997</v>
      </c>
      <c r="L153" s="204">
        <f t="shared" si="21"/>
        <v>63.503646000000003</v>
      </c>
      <c r="M153" s="204">
        <f t="shared" si="21"/>
        <v>61.891773000000001</v>
      </c>
      <c r="N153" s="204">
        <f>HLOOKUP(N$141,$117:$133,14,FALSE)</f>
        <v>67.359962499999995</v>
      </c>
    </row>
    <row r="154" spans="1:14" s="205" customFormat="1" ht="12">
      <c r="A154" s="206" t="s">
        <v>107</v>
      </c>
      <c r="B154" s="207">
        <f>SUM(B142:B153)</f>
        <v>23172.739741999998</v>
      </c>
      <c r="C154" s="207">
        <f t="shared" ref="C154:N154" si="22">SUM(C142:C153)</f>
        <v>19669.804616999998</v>
      </c>
      <c r="D154" s="207">
        <f t="shared" si="22"/>
        <v>19018.097825000004</v>
      </c>
      <c r="E154" s="207">
        <f t="shared" si="22"/>
        <v>18660.07645</v>
      </c>
      <c r="F154" s="207">
        <f t="shared" si="22"/>
        <v>20507.541360000003</v>
      </c>
      <c r="G154" s="207">
        <f t="shared" si="22"/>
        <v>20959.071771999999</v>
      </c>
      <c r="H154" s="207">
        <f t="shared" si="22"/>
        <v>19770.507886000003</v>
      </c>
      <c r="I154" s="207">
        <f t="shared" si="22"/>
        <v>20912.256206000002</v>
      </c>
      <c r="J154" s="207">
        <f t="shared" si="22"/>
        <v>21146.266267999999</v>
      </c>
      <c r="K154" s="207">
        <f t="shared" si="22"/>
        <v>20571.739999000005</v>
      </c>
      <c r="L154" s="207">
        <f t="shared" si="22"/>
        <v>23438.296085999995</v>
      </c>
      <c r="M154" s="207">
        <f t="shared" si="22"/>
        <v>19559.006721999998</v>
      </c>
      <c r="N154" s="207">
        <f t="shared" si="22"/>
        <v>19785.960112999997</v>
      </c>
    </row>
    <row r="156" spans="1:14" s="205" customFormat="1" ht="12">
      <c r="A156" s="209" t="s">
        <v>138</v>
      </c>
      <c r="B156" s="225">
        <f>B142+B147+B148+B149+B150+B153</f>
        <v>13204.275626056</v>
      </c>
      <c r="C156" s="225">
        <f t="shared" ref="C156:M156" si="23">C142+C147+C148+C149+C150+C153</f>
        <v>10429.103140245999</v>
      </c>
      <c r="D156" s="225">
        <f t="shared" si="23"/>
        <v>8358.071005324</v>
      </c>
      <c r="E156" s="225">
        <f t="shared" si="23"/>
        <v>7972.3468575839997</v>
      </c>
      <c r="F156" s="225">
        <f t="shared" si="23"/>
        <v>7643.4020825859998</v>
      </c>
      <c r="G156" s="225">
        <f t="shared" si="23"/>
        <v>7048.4979083919998</v>
      </c>
      <c r="H156" s="225">
        <f t="shared" si="23"/>
        <v>5866.8072597620012</v>
      </c>
      <c r="I156" s="225">
        <f t="shared" si="23"/>
        <v>6958.2765503279998</v>
      </c>
      <c r="J156" s="225">
        <f t="shared" si="23"/>
        <v>7473.2507658140003</v>
      </c>
      <c r="K156" s="225">
        <f t="shared" si="23"/>
        <v>7687.6296716440002</v>
      </c>
      <c r="L156" s="225">
        <f t="shared" si="23"/>
        <v>9106.176514255998</v>
      </c>
      <c r="M156" s="225">
        <f t="shared" si="23"/>
        <v>7332.3966285719989</v>
      </c>
      <c r="N156" s="225">
        <f>N142+N147+N148+N149+N150+N153</f>
        <v>8578.2462204520016</v>
      </c>
    </row>
    <row r="157" spans="1:14" s="205" customFormat="1" ht="12">
      <c r="A157" s="209" t="s">
        <v>139</v>
      </c>
      <c r="B157" s="225">
        <f>B143+B144+B145+B146+B151+B152</f>
        <v>9968.4641159440016</v>
      </c>
      <c r="C157" s="225">
        <f t="shared" ref="C157:N157" si="24">C143+C144+C145+C146+C151+C152</f>
        <v>9240.7014767540004</v>
      </c>
      <c r="D157" s="225">
        <f t="shared" si="24"/>
        <v>10660.026819675999</v>
      </c>
      <c r="E157" s="225">
        <f t="shared" si="24"/>
        <v>10687.729592416001</v>
      </c>
      <c r="F157" s="225">
        <f t="shared" si="24"/>
        <v>12864.139277413999</v>
      </c>
      <c r="G157" s="225">
        <f t="shared" si="24"/>
        <v>13910.573863607999</v>
      </c>
      <c r="H157" s="225">
        <f t="shared" si="24"/>
        <v>13903.700626238</v>
      </c>
      <c r="I157" s="225">
        <f t="shared" si="24"/>
        <v>13953.979655671999</v>
      </c>
      <c r="J157" s="225">
        <f t="shared" si="24"/>
        <v>13673.015502186001</v>
      </c>
      <c r="K157" s="225">
        <f t="shared" si="24"/>
        <v>12884.110327356</v>
      </c>
      <c r="L157" s="225">
        <f t="shared" si="24"/>
        <v>14332.119571744</v>
      </c>
      <c r="M157" s="225">
        <f t="shared" si="24"/>
        <v>12226.610093428002</v>
      </c>
      <c r="N157" s="225">
        <f t="shared" si="24"/>
        <v>11207.713892547998</v>
      </c>
    </row>
    <row r="158" spans="1:14" s="205" customFormat="1" ht="12">
      <c r="A158" s="209" t="s">
        <v>140</v>
      </c>
      <c r="B158" s="210">
        <f t="shared" ref="B158:M158" si="25">ROUND(B142/B$154*100,1)+ROUND(B147/B$154*100,1)+ROUND(B148/B$154*100,1)+ROUND(B149/B$154*100,1)+ROUND(B150/B$154*100,1)+ROUND(B153/B$154*100,1)</f>
        <v>57</v>
      </c>
      <c r="C158" s="210">
        <f t="shared" si="25"/>
        <v>53</v>
      </c>
      <c r="D158" s="210">
        <f t="shared" si="25"/>
        <v>43.900000000000006</v>
      </c>
      <c r="E158" s="210">
        <f t="shared" si="25"/>
        <v>42.800000000000004</v>
      </c>
      <c r="F158" s="210">
        <f t="shared" si="25"/>
        <v>37.299999999999997</v>
      </c>
      <c r="G158" s="210">
        <f t="shared" si="25"/>
        <v>33.599999999999994</v>
      </c>
      <c r="H158" s="210">
        <f t="shared" si="25"/>
        <v>29.7</v>
      </c>
      <c r="I158" s="210">
        <f t="shared" si="25"/>
        <v>33.199999999999996</v>
      </c>
      <c r="J158" s="210">
        <f t="shared" si="25"/>
        <v>35.399999999999991</v>
      </c>
      <c r="K158" s="210">
        <f t="shared" si="25"/>
        <v>37.4</v>
      </c>
      <c r="L158" s="210">
        <f t="shared" si="25"/>
        <v>38.9</v>
      </c>
      <c r="M158" s="210">
        <f t="shared" si="25"/>
        <v>37.399999999999991</v>
      </c>
      <c r="N158" s="210">
        <f>ROUND(N142/N$154*100,1)+ROUND(N147/N$154*100,1)+ROUND(N148/N$154*100,1)+ROUND(N149/N$154*100,1)+ROUND(N150/N$154*100,1)+ROUND(N153/N$154*100,1)</f>
        <v>43.4</v>
      </c>
    </row>
    <row r="159" spans="1:14" s="205" customFormat="1" ht="12">
      <c r="A159" s="209" t="s">
        <v>141</v>
      </c>
      <c r="B159" s="210">
        <f t="shared" ref="B159:M159" si="26">100-B158</f>
        <v>43</v>
      </c>
      <c r="C159" s="210">
        <f t="shared" si="26"/>
        <v>47</v>
      </c>
      <c r="D159" s="210">
        <f t="shared" si="26"/>
        <v>56.099999999999994</v>
      </c>
      <c r="E159" s="210">
        <f t="shared" si="26"/>
        <v>57.199999999999996</v>
      </c>
      <c r="F159" s="210">
        <f t="shared" si="26"/>
        <v>62.7</v>
      </c>
      <c r="G159" s="210">
        <f t="shared" si="26"/>
        <v>66.400000000000006</v>
      </c>
      <c r="H159" s="210">
        <f t="shared" si="26"/>
        <v>70.3</v>
      </c>
      <c r="I159" s="210">
        <f t="shared" si="26"/>
        <v>66.800000000000011</v>
      </c>
      <c r="J159" s="210">
        <f t="shared" si="26"/>
        <v>64.600000000000009</v>
      </c>
      <c r="K159" s="210">
        <f t="shared" si="26"/>
        <v>62.6</v>
      </c>
      <c r="L159" s="210">
        <f t="shared" si="26"/>
        <v>61.1</v>
      </c>
      <c r="M159" s="210">
        <f t="shared" si="26"/>
        <v>62.600000000000009</v>
      </c>
      <c r="N159" s="210">
        <f t="shared" ref="N159" si="27">100-N158</f>
        <v>56.6</v>
      </c>
    </row>
    <row r="160" spans="1:14" s="205" customFormat="1" ht="12">
      <c r="A160" s="209"/>
      <c r="B160" s="209"/>
    </row>
    <row r="161" spans="1:22" s="205" customFormat="1" ht="12">
      <c r="A161" s="209" t="s">
        <v>92</v>
      </c>
      <c r="B161" s="209"/>
    </row>
    <row r="162" spans="1:22" s="205" customFormat="1" ht="12">
      <c r="A162" s="209" t="s">
        <v>93</v>
      </c>
      <c r="B162" s="209"/>
    </row>
    <row r="164" spans="1:22" s="205" customFormat="1" ht="12">
      <c r="A164" s="209" t="s">
        <v>19</v>
      </c>
      <c r="B164" s="204">
        <f t="shared" ref="B164:M164" si="28">B142+B143+B144+B147+B148+B149+B150+B153</f>
        <v>18062.970362500004</v>
      </c>
      <c r="C164" s="204">
        <f t="shared" si="28"/>
        <v>14587.329300000001</v>
      </c>
      <c r="D164" s="204">
        <f t="shared" si="28"/>
        <v>12240.020367000001</v>
      </c>
      <c r="E164" s="204">
        <f t="shared" si="28"/>
        <v>11622.661055</v>
      </c>
      <c r="F164" s="204">
        <f t="shared" si="28"/>
        <v>12149.726820000002</v>
      </c>
      <c r="G164" s="204">
        <f t="shared" si="28"/>
        <v>12244.226160500002</v>
      </c>
      <c r="H164" s="204">
        <f t="shared" si="28"/>
        <v>10919.868934</v>
      </c>
      <c r="I164" s="204">
        <f t="shared" si="28"/>
        <v>12323.949862000003</v>
      </c>
      <c r="J164" s="204">
        <f t="shared" si="28"/>
        <v>11446.137710000001</v>
      </c>
      <c r="K164" s="204">
        <f t="shared" si="28"/>
        <v>12109.059599999999</v>
      </c>
      <c r="L164" s="204">
        <f t="shared" si="28"/>
        <v>14313.650497999997</v>
      </c>
      <c r="M164" s="204">
        <f t="shared" si="28"/>
        <v>12287.981306999998</v>
      </c>
      <c r="N164" s="204">
        <f>N142+N143+N144+N147+N148+N149+N150+N153</f>
        <v>14042.236537500001</v>
      </c>
    </row>
    <row r="165" spans="1:22" s="205" customFormat="1" ht="12">
      <c r="A165" s="209" t="s">
        <v>20</v>
      </c>
      <c r="B165" s="204">
        <f t="shared" ref="B165:M165" si="29">B145+B146+B151+B152</f>
        <v>5109.7693794999996</v>
      </c>
      <c r="C165" s="204">
        <f t="shared" si="29"/>
        <v>5082.4753170000004</v>
      </c>
      <c r="D165" s="204">
        <f t="shared" si="29"/>
        <v>6778.0774580000007</v>
      </c>
      <c r="E165" s="204">
        <f t="shared" si="29"/>
        <v>7037.415395</v>
      </c>
      <c r="F165" s="204">
        <f t="shared" si="29"/>
        <v>8357.8145399999994</v>
      </c>
      <c r="G165" s="204">
        <f t="shared" si="29"/>
        <v>8714.845611499999</v>
      </c>
      <c r="H165" s="204">
        <f t="shared" si="29"/>
        <v>8850.6389519999993</v>
      </c>
      <c r="I165" s="204">
        <f t="shared" si="29"/>
        <v>8588.3063440000005</v>
      </c>
      <c r="J165" s="204">
        <f t="shared" si="29"/>
        <v>9700.1285580000003</v>
      </c>
      <c r="K165" s="204">
        <f t="shared" si="29"/>
        <v>8462.6803989999989</v>
      </c>
      <c r="L165" s="204">
        <f t="shared" si="29"/>
        <v>9124.6455880000012</v>
      </c>
      <c r="M165" s="204">
        <f t="shared" si="29"/>
        <v>7271.0254149999992</v>
      </c>
      <c r="N165" s="204">
        <f>N145+N146+N151+N152</f>
        <v>5743.7235755000011</v>
      </c>
    </row>
    <row r="166" spans="1:22" s="205" customFormat="1" ht="12">
      <c r="A166" s="209" t="s">
        <v>136</v>
      </c>
      <c r="B166" s="210">
        <f t="shared" ref="B166:M166" si="30">ROUND(B142/B$154*100,1)+ROUND(B143/B$154*100,1)+ROUND(B147/B$154*100,1)+ROUND(B148/B$154*100,1)+ROUND(B149/B$154*100,1)+ROUND(B150/B$154*100,1)+ROUND(B144/B$154*100,1)+ROUND(B153/B$154*100,1)</f>
        <v>78</v>
      </c>
      <c r="C166" s="210">
        <f t="shared" si="30"/>
        <v>74.2</v>
      </c>
      <c r="D166" s="210">
        <f t="shared" si="30"/>
        <v>64.3</v>
      </c>
      <c r="E166" s="210">
        <f t="shared" si="30"/>
        <v>62.3</v>
      </c>
      <c r="F166" s="210">
        <f t="shared" si="30"/>
        <v>59.3</v>
      </c>
      <c r="G166" s="210">
        <f t="shared" si="30"/>
        <v>58.399999999999991</v>
      </c>
      <c r="H166" s="210">
        <f t="shared" si="30"/>
        <v>55.3</v>
      </c>
      <c r="I166" s="210">
        <f t="shared" si="30"/>
        <v>58.8</v>
      </c>
      <c r="J166" s="210">
        <f t="shared" si="30"/>
        <v>54.199999999999996</v>
      </c>
      <c r="K166" s="210">
        <f t="shared" si="30"/>
        <v>58.899999999999991</v>
      </c>
      <c r="L166" s="210">
        <f t="shared" si="30"/>
        <v>61.099999999999994</v>
      </c>
      <c r="M166" s="210">
        <f t="shared" si="30"/>
        <v>62.79999999999999</v>
      </c>
      <c r="N166" s="210">
        <f>ROUND(N142/N$154*100,1)+ROUND(N143/N$154*100,1)+ROUND(N147/N$154*100,1)+ROUND(N148/N$154*100,1)+ROUND(N149/N$154*100,1)+ROUND(N150/N$154*100,1)+ROUND(N144/N$154*100,1)+ROUND(N153/N$154*100,1)</f>
        <v>71.099999999999994</v>
      </c>
      <c r="O166" s="285"/>
    </row>
    <row r="167" spans="1:22" s="205" customFormat="1" ht="12">
      <c r="A167" s="209" t="s">
        <v>137</v>
      </c>
      <c r="B167" s="210">
        <f t="shared" ref="B167:M167" si="31">100-B166</f>
        <v>22</v>
      </c>
      <c r="C167" s="210">
        <f t="shared" si="31"/>
        <v>25.799999999999997</v>
      </c>
      <c r="D167" s="210">
        <f t="shared" si="31"/>
        <v>35.700000000000003</v>
      </c>
      <c r="E167" s="210">
        <f t="shared" si="31"/>
        <v>37.700000000000003</v>
      </c>
      <c r="F167" s="210">
        <f t="shared" si="31"/>
        <v>40.700000000000003</v>
      </c>
      <c r="G167" s="210">
        <f t="shared" si="31"/>
        <v>41.600000000000009</v>
      </c>
      <c r="H167" s="210">
        <f t="shared" si="31"/>
        <v>44.7</v>
      </c>
      <c r="I167" s="210">
        <f t="shared" si="31"/>
        <v>41.2</v>
      </c>
      <c r="J167" s="210">
        <f t="shared" si="31"/>
        <v>45.800000000000004</v>
      </c>
      <c r="K167" s="210">
        <f t="shared" si="31"/>
        <v>41.100000000000009</v>
      </c>
      <c r="L167" s="210">
        <f t="shared" si="31"/>
        <v>38.900000000000006</v>
      </c>
      <c r="M167" s="210">
        <f t="shared" si="31"/>
        <v>37.20000000000001</v>
      </c>
      <c r="N167" s="210">
        <f t="shared" ref="N167" si="32">100-N166</f>
        <v>28.900000000000006</v>
      </c>
    </row>
    <row r="168" spans="1:22" s="205" customFormat="1" ht="12">
      <c r="A168" s="209"/>
      <c r="B168" s="209"/>
    </row>
    <row r="169" spans="1:22" s="205" customFormat="1" ht="12">
      <c r="A169" s="209" t="s">
        <v>340</v>
      </c>
      <c r="B169" s="209"/>
    </row>
    <row r="170" spans="1:22" s="205" customFormat="1" ht="12">
      <c r="A170" s="209" t="s">
        <v>341</v>
      </c>
      <c r="B170" s="209"/>
    </row>
    <row r="175" spans="1:22">
      <c r="A175" s="186" t="s">
        <v>116</v>
      </c>
      <c r="B175" s="309" t="s">
        <v>109</v>
      </c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</row>
    <row r="176" spans="1:22">
      <c r="A176" s="186" t="s">
        <v>117</v>
      </c>
      <c r="B176" s="313" t="s">
        <v>142</v>
      </c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V176" s="217">
        <f>MAX(V180:V210)</f>
        <v>45.641457870153822</v>
      </c>
    </row>
    <row r="177" spans="1:23">
      <c r="A177" s="195" t="s">
        <v>30</v>
      </c>
      <c r="B177" s="311" t="s">
        <v>960</v>
      </c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</row>
    <row r="178" spans="1:23">
      <c r="A178" s="195" t="s">
        <v>118</v>
      </c>
      <c r="B178" s="296" t="s">
        <v>2</v>
      </c>
      <c r="C178" s="296" t="s">
        <v>83</v>
      </c>
      <c r="D178" s="296" t="s">
        <v>3</v>
      </c>
      <c r="E178" s="296" t="s">
        <v>4</v>
      </c>
      <c r="F178" s="296" t="s">
        <v>106</v>
      </c>
      <c r="G178" s="296" t="s">
        <v>11</v>
      </c>
      <c r="H178" s="296" t="s">
        <v>5</v>
      </c>
      <c r="I178" s="296" t="s">
        <v>6</v>
      </c>
      <c r="J178" s="296" t="s">
        <v>7</v>
      </c>
      <c r="K178" s="296" t="s">
        <v>8</v>
      </c>
      <c r="L178" s="296" t="s">
        <v>9</v>
      </c>
      <c r="M178" s="296" t="s">
        <v>71</v>
      </c>
      <c r="N178" s="296" t="s">
        <v>72</v>
      </c>
      <c r="O178" s="211" t="s">
        <v>10</v>
      </c>
      <c r="P178" s="296" t="s">
        <v>208</v>
      </c>
      <c r="Q178" s="296" t="s">
        <v>108</v>
      </c>
      <c r="R178" s="296" t="s">
        <v>209</v>
      </c>
      <c r="S178" s="211" t="s">
        <v>210</v>
      </c>
      <c r="V178" s="213" t="s">
        <v>23</v>
      </c>
      <c r="W178" s="213" t="s">
        <v>22</v>
      </c>
    </row>
    <row r="179" spans="1:23" ht="14.25">
      <c r="A179" s="186" t="s">
        <v>31</v>
      </c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12"/>
      <c r="P179" s="201"/>
      <c r="Q179" s="201"/>
      <c r="R179" s="201"/>
      <c r="S179" s="212"/>
      <c r="V179" s="214"/>
      <c r="W179" s="214"/>
    </row>
    <row r="180" spans="1:23" ht="14.25">
      <c r="A180" s="216">
        <v>1</v>
      </c>
      <c r="B180" s="190">
        <v>77815.189478</v>
      </c>
      <c r="C180" s="190">
        <v>7809.4485219999997</v>
      </c>
      <c r="D180" s="190">
        <v>170726.64300000001</v>
      </c>
      <c r="E180" s="190">
        <v>87201.778999999995</v>
      </c>
      <c r="F180" s="190">
        <v>0</v>
      </c>
      <c r="G180" s="190">
        <v>67291.463000000003</v>
      </c>
      <c r="H180" s="190">
        <v>87926.557000000001</v>
      </c>
      <c r="I180" s="190">
        <v>22886.151000000002</v>
      </c>
      <c r="J180" s="190">
        <v>4775.2370000000001</v>
      </c>
      <c r="K180" s="190">
        <v>9521.1039999999994</v>
      </c>
      <c r="L180" s="190">
        <v>86746.464999999997</v>
      </c>
      <c r="M180" s="190">
        <v>2218.4580000000001</v>
      </c>
      <c r="N180" s="190">
        <v>6639.3720000000003</v>
      </c>
      <c r="O180" s="193">
        <v>631557.86699999997</v>
      </c>
      <c r="P180" s="190">
        <v>-1076.5160000000001</v>
      </c>
      <c r="Q180" s="190">
        <v>-3602.2310000000002</v>
      </c>
      <c r="R180" s="190">
        <v>80489.425000000003</v>
      </c>
      <c r="S180" s="193">
        <v>707368.54500000004</v>
      </c>
      <c r="V180" s="215">
        <f>IFERROR($H180/$O180*100,"")</f>
        <v>13.922169542066682</v>
      </c>
      <c r="W180" s="214">
        <f>IF($H180=0,"",$H180/1000)</f>
        <v>87.926557000000003</v>
      </c>
    </row>
    <row r="181" spans="1:23" ht="14.25">
      <c r="A181" s="216">
        <v>2</v>
      </c>
      <c r="B181" s="190">
        <v>62601.190410000003</v>
      </c>
      <c r="C181" s="190">
        <v>7007.61859</v>
      </c>
      <c r="D181" s="190">
        <v>170719.101</v>
      </c>
      <c r="E181" s="190">
        <v>33921.623</v>
      </c>
      <c r="F181" s="190">
        <v>0</v>
      </c>
      <c r="G181" s="190">
        <v>45116.228000000003</v>
      </c>
      <c r="H181" s="190">
        <v>140956.11199999999</v>
      </c>
      <c r="I181" s="190">
        <v>25319.324000000001</v>
      </c>
      <c r="J181" s="190">
        <v>13032.865</v>
      </c>
      <c r="K181" s="190">
        <v>9057.8700000000008</v>
      </c>
      <c r="L181" s="190">
        <v>82198.582999999999</v>
      </c>
      <c r="M181" s="190">
        <v>2216.1595000000002</v>
      </c>
      <c r="N181" s="190">
        <v>6758.7685000000001</v>
      </c>
      <c r="O181" s="193">
        <v>598905.44299999997</v>
      </c>
      <c r="P181" s="190">
        <v>-13219.491</v>
      </c>
      <c r="Q181" s="190">
        <v>-3639.643</v>
      </c>
      <c r="R181" s="190">
        <v>48958.372000000003</v>
      </c>
      <c r="S181" s="193">
        <v>631004.68099999998</v>
      </c>
      <c r="V181" s="215">
        <f t="shared" ref="V181:V207" si="33">IFERROR($H181/$O181*100,"")</f>
        <v>23.535620463546199</v>
      </c>
      <c r="W181" s="214">
        <f t="shared" ref="W181:W207" si="34">IF($H181=0,"",$H181/1000)</f>
        <v>140.95611199999999</v>
      </c>
    </row>
    <row r="182" spans="1:23" ht="14.25">
      <c r="A182" s="216">
        <v>3</v>
      </c>
      <c r="B182" s="190">
        <v>48496.343209999999</v>
      </c>
      <c r="C182" s="190">
        <v>4783.1237899999996</v>
      </c>
      <c r="D182" s="190">
        <v>170672.35500000001</v>
      </c>
      <c r="E182" s="190">
        <v>12402.538</v>
      </c>
      <c r="F182" s="190">
        <v>0</v>
      </c>
      <c r="G182" s="190">
        <v>40781.713000000003</v>
      </c>
      <c r="H182" s="190">
        <v>183892.04199999999</v>
      </c>
      <c r="I182" s="190">
        <v>24287.528999999999</v>
      </c>
      <c r="J182" s="190">
        <v>14380.455</v>
      </c>
      <c r="K182" s="190">
        <v>8744.5239999999994</v>
      </c>
      <c r="L182" s="190">
        <v>78478.67</v>
      </c>
      <c r="M182" s="190">
        <v>2201.9594999999999</v>
      </c>
      <c r="N182" s="190">
        <v>6640.6764999999996</v>
      </c>
      <c r="O182" s="193">
        <v>595761.929</v>
      </c>
      <c r="P182" s="190">
        <v>-43054.531000000003</v>
      </c>
      <c r="Q182" s="190">
        <v>-3460.7089999999998</v>
      </c>
      <c r="R182" s="190">
        <v>35860.368999999999</v>
      </c>
      <c r="S182" s="193">
        <v>585107.05799999996</v>
      </c>
      <c r="V182" s="215">
        <f t="shared" si="33"/>
        <v>30.866699103896583</v>
      </c>
      <c r="W182" s="214">
        <f t="shared" si="34"/>
        <v>183.89204199999998</v>
      </c>
    </row>
    <row r="183" spans="1:23" ht="14.25">
      <c r="A183" s="216">
        <v>4</v>
      </c>
      <c r="B183" s="190">
        <v>56343.348960000003</v>
      </c>
      <c r="C183" s="190">
        <v>10379.681039999999</v>
      </c>
      <c r="D183" s="190">
        <v>170640.89799999999</v>
      </c>
      <c r="E183" s="190">
        <v>20242.523000000001</v>
      </c>
      <c r="F183" s="190">
        <v>0</v>
      </c>
      <c r="G183" s="190">
        <v>51477.824000000001</v>
      </c>
      <c r="H183" s="190">
        <v>248033.21599999999</v>
      </c>
      <c r="I183" s="190">
        <v>18317.883999999998</v>
      </c>
      <c r="J183" s="190">
        <v>3644.2689999999998</v>
      </c>
      <c r="K183" s="190">
        <v>8660.6970000000001</v>
      </c>
      <c r="L183" s="190">
        <v>81730.016000000003</v>
      </c>
      <c r="M183" s="190">
        <v>2124.2600000000002</v>
      </c>
      <c r="N183" s="190">
        <v>6501.1949999999997</v>
      </c>
      <c r="O183" s="193">
        <v>678095.81200000003</v>
      </c>
      <c r="P183" s="190">
        <v>-26942.096000000001</v>
      </c>
      <c r="Q183" s="190">
        <v>-4000.32</v>
      </c>
      <c r="R183" s="190">
        <v>42450.561999999998</v>
      </c>
      <c r="S183" s="193">
        <v>689603.95799999998</v>
      </c>
      <c r="V183" s="215">
        <f t="shared" si="33"/>
        <v>36.577901177186448</v>
      </c>
      <c r="W183" s="214">
        <f t="shared" si="34"/>
        <v>248.03321599999998</v>
      </c>
    </row>
    <row r="184" spans="1:23" ht="14.25">
      <c r="A184" s="216">
        <v>5</v>
      </c>
      <c r="B184" s="190">
        <v>58085.322419999997</v>
      </c>
      <c r="C184" s="190">
        <v>5310.0315799999998</v>
      </c>
      <c r="D184" s="190">
        <v>169980.361</v>
      </c>
      <c r="E184" s="190">
        <v>26070.464</v>
      </c>
      <c r="F184" s="190">
        <v>0</v>
      </c>
      <c r="G184" s="190">
        <v>71673.195999999996</v>
      </c>
      <c r="H184" s="190">
        <v>180614.046</v>
      </c>
      <c r="I184" s="190">
        <v>14832.982</v>
      </c>
      <c r="J184" s="190">
        <v>1298.1210000000001</v>
      </c>
      <c r="K184" s="190">
        <v>8770.0859999999993</v>
      </c>
      <c r="L184" s="190">
        <v>83899.165999999997</v>
      </c>
      <c r="M184" s="190">
        <v>2253.6475</v>
      </c>
      <c r="N184" s="190">
        <v>6734.9305000000004</v>
      </c>
      <c r="O184" s="193">
        <v>629522.35400000005</v>
      </c>
      <c r="P184" s="190">
        <v>-9311.0990000000002</v>
      </c>
      <c r="Q184" s="190">
        <v>-3984.3359999999998</v>
      </c>
      <c r="R184" s="190">
        <v>89826.665999999997</v>
      </c>
      <c r="S184" s="193">
        <v>706053.58499999996</v>
      </c>
      <c r="V184" s="215">
        <f t="shared" si="33"/>
        <v>28.690648529376922</v>
      </c>
      <c r="W184" s="214">
        <f t="shared" si="34"/>
        <v>180.614046</v>
      </c>
    </row>
    <row r="185" spans="1:23" ht="14.25">
      <c r="A185" s="216">
        <v>6</v>
      </c>
      <c r="B185" s="190">
        <v>58841.547339999997</v>
      </c>
      <c r="C185" s="190">
        <v>8438.9896599999993</v>
      </c>
      <c r="D185" s="190">
        <v>170697.61600000001</v>
      </c>
      <c r="E185" s="190">
        <v>18108.846000000001</v>
      </c>
      <c r="F185" s="190">
        <v>0</v>
      </c>
      <c r="G185" s="190">
        <v>30302.82</v>
      </c>
      <c r="H185" s="190">
        <v>333036.886</v>
      </c>
      <c r="I185" s="190">
        <v>10318.879000000001</v>
      </c>
      <c r="J185" s="190">
        <v>807.851</v>
      </c>
      <c r="K185" s="190">
        <v>9073.1319999999996</v>
      </c>
      <c r="L185" s="190">
        <v>81408.513999999996</v>
      </c>
      <c r="M185" s="190">
        <v>2150.3834999999999</v>
      </c>
      <c r="N185" s="190">
        <v>6495.1845000000003</v>
      </c>
      <c r="O185" s="193">
        <v>729680.64899999998</v>
      </c>
      <c r="P185" s="190">
        <v>-25149.039000000001</v>
      </c>
      <c r="Q185" s="190">
        <v>-4019.8029999999999</v>
      </c>
      <c r="R185" s="190">
        <v>26737.888999999999</v>
      </c>
      <c r="S185" s="193">
        <v>727249.696</v>
      </c>
      <c r="V185" s="215">
        <f t="shared" si="33"/>
        <v>45.641457870153822</v>
      </c>
      <c r="W185" s="214">
        <f t="shared" si="34"/>
        <v>333.03688599999998</v>
      </c>
    </row>
    <row r="186" spans="1:23" ht="14.25">
      <c r="A186" s="216">
        <v>7</v>
      </c>
      <c r="B186" s="190">
        <v>75600.795784000002</v>
      </c>
      <c r="C186" s="190">
        <v>11657.823216000001</v>
      </c>
      <c r="D186" s="190">
        <v>170656.27900000001</v>
      </c>
      <c r="E186" s="190">
        <v>27875.932000000001</v>
      </c>
      <c r="F186" s="190">
        <v>0</v>
      </c>
      <c r="G186" s="190">
        <v>80758.551000000007</v>
      </c>
      <c r="H186" s="190">
        <v>178934.81400000001</v>
      </c>
      <c r="I186" s="190">
        <v>21975.206999999999</v>
      </c>
      <c r="J186" s="190">
        <v>7973.07</v>
      </c>
      <c r="K186" s="190">
        <v>10445.52</v>
      </c>
      <c r="L186" s="190">
        <v>85763.922000000006</v>
      </c>
      <c r="M186" s="190">
        <v>2218.8265000000001</v>
      </c>
      <c r="N186" s="190">
        <v>6648.8355000000001</v>
      </c>
      <c r="O186" s="193">
        <v>680509.576</v>
      </c>
      <c r="P186" s="190">
        <v>-15945.137000000001</v>
      </c>
      <c r="Q186" s="190">
        <v>-4073.8040000000001</v>
      </c>
      <c r="R186" s="190">
        <v>56804.326000000001</v>
      </c>
      <c r="S186" s="193">
        <v>717294.96100000001</v>
      </c>
      <c r="V186" s="215">
        <f t="shared" si="33"/>
        <v>26.294238951311982</v>
      </c>
      <c r="W186" s="214">
        <f t="shared" si="34"/>
        <v>178.93481400000002</v>
      </c>
    </row>
    <row r="187" spans="1:23" ht="14.25">
      <c r="A187" s="216">
        <v>8</v>
      </c>
      <c r="B187" s="190">
        <v>96327.074120000005</v>
      </c>
      <c r="C187" s="190">
        <v>7281.8058799999999</v>
      </c>
      <c r="D187" s="190">
        <v>170799.61</v>
      </c>
      <c r="E187" s="190">
        <v>36760.622000000003</v>
      </c>
      <c r="F187" s="190">
        <v>0</v>
      </c>
      <c r="G187" s="190">
        <v>107226.02099999999</v>
      </c>
      <c r="H187" s="190">
        <v>62813.4</v>
      </c>
      <c r="I187" s="190">
        <v>21477.965</v>
      </c>
      <c r="J187" s="190">
        <v>8609.5939999999991</v>
      </c>
      <c r="K187" s="190">
        <v>11007.447</v>
      </c>
      <c r="L187" s="190">
        <v>87846.361000000004</v>
      </c>
      <c r="M187" s="190">
        <v>2205.2885000000001</v>
      </c>
      <c r="N187" s="190">
        <v>6639.0794999999998</v>
      </c>
      <c r="O187" s="193">
        <v>618994.26800000004</v>
      </c>
      <c r="P187" s="190">
        <v>-1331.52</v>
      </c>
      <c r="Q187" s="190">
        <v>-4043.4340000000002</v>
      </c>
      <c r="R187" s="190">
        <v>93115.406000000003</v>
      </c>
      <c r="S187" s="193">
        <v>706734.72</v>
      </c>
      <c r="V187" s="215">
        <f t="shared" si="33"/>
        <v>10.147654549847948</v>
      </c>
      <c r="W187" s="214">
        <f t="shared" si="34"/>
        <v>62.813400000000001</v>
      </c>
    </row>
    <row r="188" spans="1:23" ht="14.25">
      <c r="A188" s="216">
        <v>9</v>
      </c>
      <c r="B188" s="190">
        <v>95312.621360000005</v>
      </c>
      <c r="C188" s="190">
        <v>4639.8236399999996</v>
      </c>
      <c r="D188" s="190">
        <v>170733.14799999999</v>
      </c>
      <c r="E188" s="190">
        <v>32551.01</v>
      </c>
      <c r="F188" s="190">
        <v>0</v>
      </c>
      <c r="G188" s="190">
        <v>63279.072</v>
      </c>
      <c r="H188" s="190">
        <v>66171.929000000004</v>
      </c>
      <c r="I188" s="190">
        <v>26695.812999999998</v>
      </c>
      <c r="J188" s="190">
        <v>19159.692999999999</v>
      </c>
      <c r="K188" s="190">
        <v>10738.691000000001</v>
      </c>
      <c r="L188" s="190">
        <v>83482.501000000004</v>
      </c>
      <c r="M188" s="190">
        <v>2242.2075</v>
      </c>
      <c r="N188" s="190">
        <v>6621.9594999999999</v>
      </c>
      <c r="O188" s="193">
        <v>581628.46900000004</v>
      </c>
      <c r="P188" s="190">
        <v>-2254.3530000000001</v>
      </c>
      <c r="Q188" s="190">
        <v>-3775.6790000000001</v>
      </c>
      <c r="R188" s="190">
        <v>55844.650999999998</v>
      </c>
      <c r="S188" s="193">
        <v>631443.08799999999</v>
      </c>
      <c r="V188" s="215">
        <f t="shared" si="33"/>
        <v>11.377009986077557</v>
      </c>
      <c r="W188" s="214">
        <f t="shared" si="34"/>
        <v>66.171929000000006</v>
      </c>
    </row>
    <row r="189" spans="1:23" ht="14.25">
      <c r="A189" s="216">
        <v>10</v>
      </c>
      <c r="B189" s="190">
        <v>67884.454010000001</v>
      </c>
      <c r="C189" s="190">
        <v>5484.6529899999996</v>
      </c>
      <c r="D189" s="190">
        <v>170609.976</v>
      </c>
      <c r="E189" s="190">
        <v>27518.638999999999</v>
      </c>
      <c r="F189" s="190">
        <v>0</v>
      </c>
      <c r="G189" s="190">
        <v>38761.9</v>
      </c>
      <c r="H189" s="190">
        <v>114912.47100000001</v>
      </c>
      <c r="I189" s="190">
        <v>26402.303</v>
      </c>
      <c r="J189" s="190">
        <v>20670.629000000001</v>
      </c>
      <c r="K189" s="190">
        <v>10793.561</v>
      </c>
      <c r="L189" s="190">
        <v>79360.553</v>
      </c>
      <c r="M189" s="190">
        <v>2280.6320000000001</v>
      </c>
      <c r="N189" s="190">
        <v>6600.6369999999997</v>
      </c>
      <c r="O189" s="193">
        <v>571280.40800000005</v>
      </c>
      <c r="P189" s="190">
        <v>-19409.168000000001</v>
      </c>
      <c r="Q189" s="190">
        <v>-3253.0030000000002</v>
      </c>
      <c r="R189" s="190">
        <v>31627.767</v>
      </c>
      <c r="S189" s="193">
        <v>580246.00399999996</v>
      </c>
      <c r="V189" s="215">
        <f t="shared" si="33"/>
        <v>20.114897936426342</v>
      </c>
      <c r="W189" s="214">
        <f t="shared" si="34"/>
        <v>114.91247100000001</v>
      </c>
    </row>
    <row r="190" spans="1:23" ht="14.25">
      <c r="A190" s="216">
        <v>11</v>
      </c>
      <c r="B190" s="190">
        <v>93066.992853999996</v>
      </c>
      <c r="C190" s="190">
        <v>7773.4291460000004</v>
      </c>
      <c r="D190" s="190">
        <v>170611.37700000001</v>
      </c>
      <c r="E190" s="190">
        <v>36195.209000000003</v>
      </c>
      <c r="F190" s="190">
        <v>0</v>
      </c>
      <c r="G190" s="190">
        <v>82348.421000000002</v>
      </c>
      <c r="H190" s="190">
        <v>111571.476</v>
      </c>
      <c r="I190" s="190">
        <v>27210.055</v>
      </c>
      <c r="J190" s="190">
        <v>20193.873</v>
      </c>
      <c r="K190" s="190">
        <v>10904.065000000001</v>
      </c>
      <c r="L190" s="190">
        <v>84478.745999999999</v>
      </c>
      <c r="M190" s="190">
        <v>2295.1320000000001</v>
      </c>
      <c r="N190" s="190">
        <v>6733.9920000000002</v>
      </c>
      <c r="O190" s="193">
        <v>653382.76800000004</v>
      </c>
      <c r="P190" s="190">
        <v>-10956.938</v>
      </c>
      <c r="Q190" s="190">
        <v>-4182.0200000000004</v>
      </c>
      <c r="R190" s="190">
        <v>46154.133999999998</v>
      </c>
      <c r="S190" s="193">
        <v>684397.94400000002</v>
      </c>
      <c r="V190" s="215">
        <f t="shared" si="33"/>
        <v>17.075974675842691</v>
      </c>
      <c r="W190" s="214">
        <f t="shared" si="34"/>
        <v>111.57147599999999</v>
      </c>
    </row>
    <row r="191" spans="1:23" ht="14.25">
      <c r="A191" s="216">
        <v>12</v>
      </c>
      <c r="B191" s="190">
        <v>84044.126189999995</v>
      </c>
      <c r="C191" s="190">
        <v>3857.8838099999998</v>
      </c>
      <c r="D191" s="190">
        <v>170269.323</v>
      </c>
      <c r="E191" s="190">
        <v>31729.312999999998</v>
      </c>
      <c r="F191" s="190">
        <v>0</v>
      </c>
      <c r="G191" s="190">
        <v>69874.92</v>
      </c>
      <c r="H191" s="190">
        <v>144919.54500000001</v>
      </c>
      <c r="I191" s="190">
        <v>26793.752</v>
      </c>
      <c r="J191" s="190">
        <v>20485.509999999998</v>
      </c>
      <c r="K191" s="190">
        <v>10975.700999999999</v>
      </c>
      <c r="L191" s="190">
        <v>84944</v>
      </c>
      <c r="M191" s="190">
        <v>2292.3069999999998</v>
      </c>
      <c r="N191" s="190">
        <v>6554.1559999999999</v>
      </c>
      <c r="O191" s="193">
        <v>656740.53700000001</v>
      </c>
      <c r="P191" s="190">
        <v>-6805.77</v>
      </c>
      <c r="Q191" s="190">
        <v>-4090.1329999999998</v>
      </c>
      <c r="R191" s="190">
        <v>55331.892</v>
      </c>
      <c r="S191" s="193">
        <v>701176.52599999995</v>
      </c>
      <c r="V191" s="215">
        <f t="shared" si="33"/>
        <v>22.066483921031359</v>
      </c>
      <c r="W191" s="214">
        <f t="shared" si="34"/>
        <v>144.919545</v>
      </c>
    </row>
    <row r="192" spans="1:23" ht="14.25">
      <c r="A192" s="216">
        <v>13</v>
      </c>
      <c r="B192" s="190">
        <v>67842.896529999998</v>
      </c>
      <c r="C192" s="190">
        <v>7575.9934700000003</v>
      </c>
      <c r="D192" s="190">
        <v>170165.84899999999</v>
      </c>
      <c r="E192" s="190">
        <v>23442.392</v>
      </c>
      <c r="F192" s="190">
        <v>0</v>
      </c>
      <c r="G192" s="190">
        <v>36167.786</v>
      </c>
      <c r="H192" s="190">
        <v>213937.76</v>
      </c>
      <c r="I192" s="190">
        <v>25527.829000000002</v>
      </c>
      <c r="J192" s="190">
        <v>19774.633999999998</v>
      </c>
      <c r="K192" s="190">
        <v>10991.396000000001</v>
      </c>
      <c r="L192" s="190">
        <v>84287.474000000002</v>
      </c>
      <c r="M192" s="190">
        <v>2277.1309999999999</v>
      </c>
      <c r="N192" s="190">
        <v>6601.1819999999998</v>
      </c>
      <c r="O192" s="193">
        <v>668592.32299999997</v>
      </c>
      <c r="P192" s="190">
        <v>-13408.835999999999</v>
      </c>
      <c r="Q192" s="190">
        <v>-4312.3100000000004</v>
      </c>
      <c r="R192" s="190">
        <v>60342.517999999996</v>
      </c>
      <c r="S192" s="193">
        <v>711213.69499999995</v>
      </c>
      <c r="V192" s="215">
        <f t="shared" si="33"/>
        <v>31.998237586703492</v>
      </c>
      <c r="W192" s="214">
        <f t="shared" si="34"/>
        <v>213.93776</v>
      </c>
    </row>
    <row r="193" spans="1:23" ht="14.25">
      <c r="A193" s="216">
        <v>14</v>
      </c>
      <c r="B193" s="190">
        <v>85019.884399999995</v>
      </c>
      <c r="C193" s="190">
        <v>3139.8676</v>
      </c>
      <c r="D193" s="190">
        <v>170202.334</v>
      </c>
      <c r="E193" s="190">
        <v>26397.655999999999</v>
      </c>
      <c r="F193" s="190">
        <v>0</v>
      </c>
      <c r="G193" s="190">
        <v>88112.027000000002</v>
      </c>
      <c r="H193" s="190">
        <v>147719.99600000001</v>
      </c>
      <c r="I193" s="190">
        <v>28520.240000000002</v>
      </c>
      <c r="J193" s="190">
        <v>21651.02</v>
      </c>
      <c r="K193" s="190">
        <v>11167.192999999999</v>
      </c>
      <c r="L193" s="190">
        <v>84844.254000000001</v>
      </c>
      <c r="M193" s="190">
        <v>2121.9515000000001</v>
      </c>
      <c r="N193" s="190">
        <v>6244.0704999999998</v>
      </c>
      <c r="O193" s="193">
        <v>675140.49399999995</v>
      </c>
      <c r="P193" s="190">
        <v>-1695.8630000000001</v>
      </c>
      <c r="Q193" s="190">
        <v>-4238.3519999999999</v>
      </c>
      <c r="R193" s="190">
        <v>42202.851999999999</v>
      </c>
      <c r="S193" s="193">
        <v>711409.13100000005</v>
      </c>
      <c r="V193" s="215">
        <f t="shared" si="33"/>
        <v>21.879889787798749</v>
      </c>
      <c r="W193" s="214">
        <f t="shared" si="34"/>
        <v>147.71999600000001</v>
      </c>
    </row>
    <row r="194" spans="1:23" ht="14.25">
      <c r="A194" s="216">
        <v>15</v>
      </c>
      <c r="B194" s="190">
        <v>98729.741909999997</v>
      </c>
      <c r="C194" s="190">
        <v>6002.6530899999998</v>
      </c>
      <c r="D194" s="190">
        <v>170040.17499999999</v>
      </c>
      <c r="E194" s="190">
        <v>24999.545999999998</v>
      </c>
      <c r="F194" s="190">
        <v>0</v>
      </c>
      <c r="G194" s="190">
        <v>108041.857</v>
      </c>
      <c r="H194" s="190">
        <v>95733.948000000004</v>
      </c>
      <c r="I194" s="190">
        <v>28994.469000000001</v>
      </c>
      <c r="J194" s="190">
        <v>22706.721000000001</v>
      </c>
      <c r="K194" s="190">
        <v>11175.666999999999</v>
      </c>
      <c r="L194" s="190">
        <v>86288.02</v>
      </c>
      <c r="M194" s="190">
        <v>2181.0374999999999</v>
      </c>
      <c r="N194" s="190">
        <v>6479.5315000000001</v>
      </c>
      <c r="O194" s="193">
        <v>661373.36699999997</v>
      </c>
      <c r="P194" s="190">
        <v>-2395.8270000000002</v>
      </c>
      <c r="Q194" s="190">
        <v>-4310.7120000000004</v>
      </c>
      <c r="R194" s="190">
        <v>42345.423000000003</v>
      </c>
      <c r="S194" s="193">
        <v>697012.25100000005</v>
      </c>
      <c r="V194" s="215">
        <f t="shared" si="33"/>
        <v>14.475023152844921</v>
      </c>
      <c r="W194" s="214">
        <f t="shared" si="34"/>
        <v>95.733947999999998</v>
      </c>
    </row>
    <row r="195" spans="1:23" ht="14.25">
      <c r="A195" s="216">
        <v>16</v>
      </c>
      <c r="B195" s="190">
        <v>76132.842250000002</v>
      </c>
      <c r="C195" s="190">
        <v>2854.0097500000002</v>
      </c>
      <c r="D195" s="190">
        <v>170021.91500000001</v>
      </c>
      <c r="E195" s="190">
        <v>21481.092000000001</v>
      </c>
      <c r="F195" s="190">
        <v>0</v>
      </c>
      <c r="G195" s="190">
        <v>60167.24</v>
      </c>
      <c r="H195" s="190">
        <v>102206.02899999999</v>
      </c>
      <c r="I195" s="190">
        <v>28647.333999999999</v>
      </c>
      <c r="J195" s="190">
        <v>23557.673999999999</v>
      </c>
      <c r="K195" s="190">
        <v>11106.522999999999</v>
      </c>
      <c r="L195" s="190">
        <v>82925.157000000007</v>
      </c>
      <c r="M195" s="190">
        <v>2130.3865000000001</v>
      </c>
      <c r="N195" s="190">
        <v>6532.8145000000004</v>
      </c>
      <c r="O195" s="193">
        <v>587763.01699999999</v>
      </c>
      <c r="P195" s="190">
        <v>-8152.4849999999997</v>
      </c>
      <c r="Q195" s="190">
        <v>-3609.317</v>
      </c>
      <c r="R195" s="190">
        <v>45287.366000000002</v>
      </c>
      <c r="S195" s="193">
        <v>621288.58100000001</v>
      </c>
      <c r="V195" s="215">
        <f t="shared" si="33"/>
        <v>17.388986044353313</v>
      </c>
      <c r="W195" s="214">
        <f t="shared" si="34"/>
        <v>102.206029</v>
      </c>
    </row>
    <row r="196" spans="1:23" ht="14.25">
      <c r="A196" s="216">
        <v>17</v>
      </c>
      <c r="B196" s="190">
        <v>42507.441229999997</v>
      </c>
      <c r="C196" s="190">
        <v>7275.85077</v>
      </c>
      <c r="D196" s="190">
        <v>170043.291</v>
      </c>
      <c r="E196" s="190">
        <v>16137.199000000001</v>
      </c>
      <c r="F196" s="190">
        <v>0</v>
      </c>
      <c r="G196" s="190">
        <v>32014.499</v>
      </c>
      <c r="H196" s="190">
        <v>202615.375</v>
      </c>
      <c r="I196" s="190">
        <v>26348.455999999998</v>
      </c>
      <c r="J196" s="190">
        <v>18119.084999999999</v>
      </c>
      <c r="K196" s="190">
        <v>10246.799000000001</v>
      </c>
      <c r="L196" s="190">
        <v>77001.979000000007</v>
      </c>
      <c r="M196" s="190">
        <v>2074.4780000000001</v>
      </c>
      <c r="N196" s="190">
        <v>6413.5829999999996</v>
      </c>
      <c r="O196" s="193">
        <v>610798.03599999996</v>
      </c>
      <c r="P196" s="190">
        <v>-46102.127</v>
      </c>
      <c r="Q196" s="190">
        <v>-3241.9870000000001</v>
      </c>
      <c r="R196" s="190">
        <v>13123.529</v>
      </c>
      <c r="S196" s="193">
        <v>574577.451</v>
      </c>
      <c r="V196" s="215">
        <f t="shared" si="33"/>
        <v>33.172237475891301</v>
      </c>
      <c r="W196" s="214">
        <f t="shared" si="34"/>
        <v>202.615375</v>
      </c>
    </row>
    <row r="197" spans="1:23" ht="14.25">
      <c r="A197" s="216">
        <v>18</v>
      </c>
      <c r="B197" s="190">
        <v>62600.720090000003</v>
      </c>
      <c r="C197" s="190">
        <v>4617.0659100000003</v>
      </c>
      <c r="D197" s="190">
        <v>170200.22200000001</v>
      </c>
      <c r="E197" s="190">
        <v>19732.645</v>
      </c>
      <c r="F197" s="190">
        <v>0</v>
      </c>
      <c r="G197" s="190">
        <v>69494.739000000001</v>
      </c>
      <c r="H197" s="190">
        <v>166454.06200000001</v>
      </c>
      <c r="I197" s="190">
        <v>24249.877</v>
      </c>
      <c r="J197" s="190">
        <v>17470.335999999999</v>
      </c>
      <c r="K197" s="190">
        <v>10406.34</v>
      </c>
      <c r="L197" s="190">
        <v>83126.832999999999</v>
      </c>
      <c r="M197" s="190">
        <v>2039.3895</v>
      </c>
      <c r="N197" s="190">
        <v>6296.8855000000003</v>
      </c>
      <c r="O197" s="193">
        <v>636689.11499999999</v>
      </c>
      <c r="P197" s="190">
        <v>-14322.169</v>
      </c>
      <c r="Q197" s="190">
        <v>-4002.7820000000002</v>
      </c>
      <c r="R197" s="190">
        <v>48062.536999999997</v>
      </c>
      <c r="S197" s="193">
        <v>666426.701</v>
      </c>
      <c r="V197" s="215">
        <f t="shared" si="33"/>
        <v>26.143695263268324</v>
      </c>
      <c r="W197" s="214">
        <f t="shared" si="34"/>
        <v>166.45406199999999</v>
      </c>
    </row>
    <row r="198" spans="1:23" ht="14.25">
      <c r="A198" s="216">
        <v>19</v>
      </c>
      <c r="B198" s="190">
        <v>63416.276621999998</v>
      </c>
      <c r="C198" s="190">
        <v>4327.7303780000002</v>
      </c>
      <c r="D198" s="190">
        <v>170268.56899999999</v>
      </c>
      <c r="E198" s="190">
        <v>23153.541000000001</v>
      </c>
      <c r="F198" s="190">
        <v>0</v>
      </c>
      <c r="G198" s="190">
        <v>47749.542000000001</v>
      </c>
      <c r="H198" s="190">
        <v>180653.486</v>
      </c>
      <c r="I198" s="190">
        <v>23768.291000000001</v>
      </c>
      <c r="J198" s="190">
        <v>17385.352999999999</v>
      </c>
      <c r="K198" s="190">
        <v>9830.6470000000008</v>
      </c>
      <c r="L198" s="190">
        <v>83276.751999999993</v>
      </c>
      <c r="M198" s="190">
        <v>2149.4605000000001</v>
      </c>
      <c r="N198" s="190">
        <v>6556.8975</v>
      </c>
      <c r="O198" s="193">
        <v>632536.54599999997</v>
      </c>
      <c r="P198" s="190">
        <v>-6963.098</v>
      </c>
      <c r="Q198" s="190">
        <v>-4413.0529999999999</v>
      </c>
      <c r="R198" s="190">
        <v>43334.644999999997</v>
      </c>
      <c r="S198" s="193">
        <v>664495.04</v>
      </c>
      <c r="V198" s="215">
        <f t="shared" si="33"/>
        <v>28.560165755228951</v>
      </c>
      <c r="W198" s="214">
        <f t="shared" si="34"/>
        <v>180.65348600000002</v>
      </c>
    </row>
    <row r="199" spans="1:23" ht="14.25">
      <c r="A199" s="216">
        <v>20</v>
      </c>
      <c r="B199" s="190">
        <v>65265.514631999999</v>
      </c>
      <c r="C199" s="190">
        <v>2827.5713679999999</v>
      </c>
      <c r="D199" s="190">
        <v>170337.64199999999</v>
      </c>
      <c r="E199" s="190">
        <v>22196.03</v>
      </c>
      <c r="F199" s="190">
        <v>0</v>
      </c>
      <c r="G199" s="190">
        <v>77658.869000000006</v>
      </c>
      <c r="H199" s="190">
        <v>180078.18900000001</v>
      </c>
      <c r="I199" s="190">
        <v>25908.92</v>
      </c>
      <c r="J199" s="190">
        <v>18211.404999999999</v>
      </c>
      <c r="K199" s="190">
        <v>9888.0139999999992</v>
      </c>
      <c r="L199" s="190">
        <v>84351.57</v>
      </c>
      <c r="M199" s="190">
        <v>2155.3955000000001</v>
      </c>
      <c r="N199" s="190">
        <v>6526.8275000000003</v>
      </c>
      <c r="O199" s="193">
        <v>665405.94799999997</v>
      </c>
      <c r="P199" s="190">
        <v>-5891.2250000000004</v>
      </c>
      <c r="Q199" s="190">
        <v>-4623.0910000000003</v>
      </c>
      <c r="R199" s="190">
        <v>57521.216</v>
      </c>
      <c r="S199" s="193">
        <v>712412.848</v>
      </c>
      <c r="V199" s="215">
        <f t="shared" si="33"/>
        <v>27.062906416941139</v>
      </c>
      <c r="W199" s="214">
        <f t="shared" si="34"/>
        <v>180.07818900000001</v>
      </c>
    </row>
    <row r="200" spans="1:23" ht="14.25">
      <c r="A200" s="216">
        <v>21</v>
      </c>
      <c r="B200" s="190">
        <v>81110.389295999994</v>
      </c>
      <c r="C200" s="190">
        <v>13012.161704</v>
      </c>
      <c r="D200" s="190">
        <v>170306.541</v>
      </c>
      <c r="E200" s="190">
        <v>32916.686999999998</v>
      </c>
      <c r="F200" s="190">
        <v>0</v>
      </c>
      <c r="G200" s="190">
        <v>94564.513999999996</v>
      </c>
      <c r="H200" s="190">
        <v>112616.78200000001</v>
      </c>
      <c r="I200" s="190">
        <v>28851.82</v>
      </c>
      <c r="J200" s="190">
        <v>21130.758000000002</v>
      </c>
      <c r="K200" s="190">
        <v>10105.008</v>
      </c>
      <c r="L200" s="190">
        <v>87157.448999999993</v>
      </c>
      <c r="M200" s="190">
        <v>2162.9349999999999</v>
      </c>
      <c r="N200" s="190">
        <v>6453.9539999999997</v>
      </c>
      <c r="O200" s="193">
        <v>660388.99899999995</v>
      </c>
      <c r="P200" s="190">
        <v>-4091.473</v>
      </c>
      <c r="Q200" s="190">
        <v>-4462.5169999999998</v>
      </c>
      <c r="R200" s="190">
        <v>64181.275000000001</v>
      </c>
      <c r="S200" s="193">
        <v>716016.28399999999</v>
      </c>
      <c r="V200" s="215">
        <f t="shared" si="33"/>
        <v>17.053097821213104</v>
      </c>
      <c r="W200" s="214">
        <f t="shared" si="34"/>
        <v>112.616782</v>
      </c>
    </row>
    <row r="201" spans="1:23" ht="14.25">
      <c r="A201" s="216">
        <v>22</v>
      </c>
      <c r="B201" s="190">
        <v>105135.477</v>
      </c>
      <c r="C201" s="190">
        <v>8907.7139999999999</v>
      </c>
      <c r="D201" s="190">
        <v>170298.01199999999</v>
      </c>
      <c r="E201" s="190">
        <v>33308.442000000003</v>
      </c>
      <c r="F201" s="190">
        <v>0</v>
      </c>
      <c r="G201" s="190">
        <v>99403.555999999997</v>
      </c>
      <c r="H201" s="190">
        <v>79635.755999999994</v>
      </c>
      <c r="I201" s="190">
        <v>28400.833999999999</v>
      </c>
      <c r="J201" s="190">
        <v>20425.326000000001</v>
      </c>
      <c r="K201" s="190">
        <v>10099.834999999999</v>
      </c>
      <c r="L201" s="190">
        <v>87328.073000000004</v>
      </c>
      <c r="M201" s="190">
        <v>2065.0709999999999</v>
      </c>
      <c r="N201" s="190">
        <v>6390.2510000000002</v>
      </c>
      <c r="O201" s="193">
        <v>651398.34699999995</v>
      </c>
      <c r="P201" s="190">
        <v>-650.61099999999999</v>
      </c>
      <c r="Q201" s="190">
        <v>-4392.576</v>
      </c>
      <c r="R201" s="190">
        <v>60483.159</v>
      </c>
      <c r="S201" s="193">
        <v>706838.31900000002</v>
      </c>
      <c r="V201" s="215">
        <f t="shared" si="33"/>
        <v>12.22535432685094</v>
      </c>
      <c r="W201" s="214">
        <f t="shared" si="34"/>
        <v>79.635756000000001</v>
      </c>
    </row>
    <row r="202" spans="1:23" ht="14.25">
      <c r="A202" s="216">
        <v>23</v>
      </c>
      <c r="B202" s="190">
        <v>74526.097339999993</v>
      </c>
      <c r="C202" s="190">
        <v>2663.4766599999998</v>
      </c>
      <c r="D202" s="190">
        <v>170223.891</v>
      </c>
      <c r="E202" s="190">
        <v>25190.262999999999</v>
      </c>
      <c r="F202" s="190">
        <v>0</v>
      </c>
      <c r="G202" s="190">
        <v>80395.455000000002</v>
      </c>
      <c r="H202" s="190">
        <v>94715.327000000005</v>
      </c>
      <c r="I202" s="190">
        <v>22603.95</v>
      </c>
      <c r="J202" s="190">
        <v>13404.716</v>
      </c>
      <c r="K202" s="190">
        <v>9910.9539999999997</v>
      </c>
      <c r="L202" s="190">
        <v>83049.135999999999</v>
      </c>
      <c r="M202" s="190">
        <v>2137.759</v>
      </c>
      <c r="N202" s="190">
        <v>6708.232</v>
      </c>
      <c r="O202" s="193">
        <v>585529.25699999998</v>
      </c>
      <c r="P202" s="190">
        <v>-3927.4319999999998</v>
      </c>
      <c r="Q202" s="190">
        <v>-3828.2979999999998</v>
      </c>
      <c r="R202" s="190">
        <v>52341.760999999999</v>
      </c>
      <c r="S202" s="193">
        <v>630115.28799999994</v>
      </c>
      <c r="V202" s="215">
        <f t="shared" si="33"/>
        <v>16.176019535775307</v>
      </c>
      <c r="W202" s="214">
        <f t="shared" si="34"/>
        <v>94.715327000000002</v>
      </c>
    </row>
    <row r="203" spans="1:23" ht="14.25">
      <c r="A203" s="216">
        <v>24</v>
      </c>
      <c r="B203" s="190">
        <v>47515.064509999997</v>
      </c>
      <c r="C203" s="190">
        <v>2328.8734899999999</v>
      </c>
      <c r="D203" s="190">
        <v>170275.51699999999</v>
      </c>
      <c r="E203" s="190">
        <v>10939.163</v>
      </c>
      <c r="F203" s="190">
        <v>0</v>
      </c>
      <c r="G203" s="190">
        <v>60753.347000000002</v>
      </c>
      <c r="H203" s="190">
        <v>135885.54800000001</v>
      </c>
      <c r="I203" s="190">
        <v>25416.261999999999</v>
      </c>
      <c r="J203" s="190">
        <v>11845.21</v>
      </c>
      <c r="K203" s="190">
        <v>9501.5509999999995</v>
      </c>
      <c r="L203" s="190">
        <v>79107.716</v>
      </c>
      <c r="M203" s="190">
        <v>2155.1790000000001</v>
      </c>
      <c r="N203" s="190">
        <v>6718.5540000000001</v>
      </c>
      <c r="O203" s="193">
        <v>562441.98499999999</v>
      </c>
      <c r="P203" s="190">
        <v>-15377.704</v>
      </c>
      <c r="Q203" s="190">
        <v>-3276.288</v>
      </c>
      <c r="R203" s="190">
        <v>30832.802</v>
      </c>
      <c r="S203" s="193">
        <v>574620.79500000004</v>
      </c>
      <c r="V203" s="215">
        <f t="shared" si="33"/>
        <v>24.159922556279295</v>
      </c>
      <c r="W203" s="214">
        <f t="shared" si="34"/>
        <v>135.885548</v>
      </c>
    </row>
    <row r="204" spans="1:23" ht="14.25">
      <c r="A204" s="216">
        <v>25</v>
      </c>
      <c r="B204" s="190">
        <v>48290.718889999996</v>
      </c>
      <c r="C204" s="190">
        <v>5934.4661100000003</v>
      </c>
      <c r="D204" s="190">
        <v>170250.902</v>
      </c>
      <c r="E204" s="190">
        <v>12087.574000000001</v>
      </c>
      <c r="F204" s="190">
        <v>0</v>
      </c>
      <c r="G204" s="190">
        <v>54146.832000000002</v>
      </c>
      <c r="H204" s="190">
        <v>243585.98699999999</v>
      </c>
      <c r="I204" s="190">
        <v>28760.53</v>
      </c>
      <c r="J204" s="190">
        <v>19400.192999999999</v>
      </c>
      <c r="K204" s="190">
        <v>9530.4069999999992</v>
      </c>
      <c r="L204" s="190">
        <v>82660.538</v>
      </c>
      <c r="M204" s="190">
        <v>2122.3049999999998</v>
      </c>
      <c r="N204" s="190">
        <v>6576.4530000000004</v>
      </c>
      <c r="O204" s="193">
        <v>683346.90599999996</v>
      </c>
      <c r="P204" s="190">
        <v>-18693.661</v>
      </c>
      <c r="Q204" s="190">
        <v>-4011.7249999999999</v>
      </c>
      <c r="R204" s="190">
        <v>14886.162</v>
      </c>
      <c r="S204" s="193">
        <v>675527.68200000003</v>
      </c>
      <c r="V204" s="215">
        <f t="shared" si="33"/>
        <v>35.646021787943823</v>
      </c>
      <c r="W204" s="214">
        <f t="shared" si="34"/>
        <v>243.58598699999999</v>
      </c>
    </row>
    <row r="205" spans="1:23" ht="14.25">
      <c r="A205" s="216">
        <v>26</v>
      </c>
      <c r="B205" s="190">
        <v>44111.317929999997</v>
      </c>
      <c r="C205" s="190">
        <v>7304.5570699999998</v>
      </c>
      <c r="D205" s="190">
        <v>170292.981</v>
      </c>
      <c r="E205" s="190">
        <v>11871.66</v>
      </c>
      <c r="F205" s="190">
        <v>0</v>
      </c>
      <c r="G205" s="190">
        <v>27222.883999999998</v>
      </c>
      <c r="H205" s="190">
        <v>295330.745</v>
      </c>
      <c r="I205" s="190">
        <v>27898.776999999998</v>
      </c>
      <c r="J205" s="190">
        <v>13112.627</v>
      </c>
      <c r="K205" s="190">
        <v>10056.094999999999</v>
      </c>
      <c r="L205" s="190">
        <v>82788.256999999998</v>
      </c>
      <c r="M205" s="190">
        <v>2076.2640000000001</v>
      </c>
      <c r="N205" s="190">
        <v>6260.1509999999998</v>
      </c>
      <c r="O205" s="193">
        <v>698326.31599999999</v>
      </c>
      <c r="P205" s="190">
        <v>-26908.067999999999</v>
      </c>
      <c r="Q205" s="190">
        <v>-4094.5390000000002</v>
      </c>
      <c r="R205" s="190">
        <v>23989.769</v>
      </c>
      <c r="S205" s="193">
        <v>691313.478</v>
      </c>
      <c r="V205" s="215">
        <f t="shared" si="33"/>
        <v>42.291223777968007</v>
      </c>
      <c r="W205" s="214">
        <f t="shared" si="34"/>
        <v>295.33074499999998</v>
      </c>
    </row>
    <row r="206" spans="1:23" ht="14.25">
      <c r="A206" s="216">
        <v>27</v>
      </c>
      <c r="B206" s="190">
        <v>49201.639620000002</v>
      </c>
      <c r="C206" s="190">
        <v>5391.8783800000001</v>
      </c>
      <c r="D206" s="190">
        <v>170347.83799999999</v>
      </c>
      <c r="E206" s="190">
        <v>16809.738000000001</v>
      </c>
      <c r="F206" s="190">
        <v>0</v>
      </c>
      <c r="G206" s="190">
        <v>54528.245000000003</v>
      </c>
      <c r="H206" s="190">
        <v>215538.78099999999</v>
      </c>
      <c r="I206" s="190">
        <v>30631.241999999998</v>
      </c>
      <c r="J206" s="190">
        <v>20780.845000000001</v>
      </c>
      <c r="K206" s="190">
        <v>10018.531000000001</v>
      </c>
      <c r="L206" s="190">
        <v>85674.623000000007</v>
      </c>
      <c r="M206" s="190">
        <v>2085.0275000000001</v>
      </c>
      <c r="N206" s="190">
        <v>6287.2965000000004</v>
      </c>
      <c r="O206" s="193">
        <v>667295.68500000006</v>
      </c>
      <c r="P206" s="190">
        <v>-15670.054</v>
      </c>
      <c r="Q206" s="190">
        <v>-4078.6849999999999</v>
      </c>
      <c r="R206" s="190">
        <v>45969.231</v>
      </c>
      <c r="S206" s="193">
        <v>693516.17700000003</v>
      </c>
      <c r="V206" s="215">
        <f t="shared" si="33"/>
        <v>32.300340890110803</v>
      </c>
      <c r="W206" s="214">
        <f t="shared" si="34"/>
        <v>215.538781</v>
      </c>
    </row>
    <row r="207" spans="1:23" ht="14.25">
      <c r="A207" s="216">
        <v>28</v>
      </c>
      <c r="B207" s="190">
        <v>60586.563545999998</v>
      </c>
      <c r="C207" s="190">
        <v>10769.603454</v>
      </c>
      <c r="D207" s="190">
        <v>170359.39300000001</v>
      </c>
      <c r="E207" s="190">
        <v>25813.471000000001</v>
      </c>
      <c r="F207" s="190">
        <v>0</v>
      </c>
      <c r="G207" s="190">
        <v>87780.376000000004</v>
      </c>
      <c r="H207" s="190">
        <v>172864.20499999999</v>
      </c>
      <c r="I207" s="190">
        <v>30686.31</v>
      </c>
      <c r="J207" s="190">
        <v>22882.198</v>
      </c>
      <c r="K207" s="190">
        <v>9891.9770000000008</v>
      </c>
      <c r="L207" s="190">
        <v>86697.967999999993</v>
      </c>
      <c r="M207" s="190">
        <v>2162.8175000000001</v>
      </c>
      <c r="N207" s="190">
        <v>5959.0315000000001</v>
      </c>
      <c r="O207" s="193">
        <v>686453.91399999999</v>
      </c>
      <c r="P207" s="190">
        <v>-6909.6840000000002</v>
      </c>
      <c r="Q207" s="190">
        <v>-4107.3689999999997</v>
      </c>
      <c r="R207" s="190">
        <v>18419.276000000002</v>
      </c>
      <c r="S207" s="193">
        <v>693856.13699999999</v>
      </c>
      <c r="V207" s="215">
        <f t="shared" si="33"/>
        <v>25.182201088010693</v>
      </c>
      <c r="W207" s="214">
        <f t="shared" si="34"/>
        <v>172.864205</v>
      </c>
    </row>
    <row r="208" spans="1:23" ht="14.25">
      <c r="A208" s="216">
        <v>29</v>
      </c>
      <c r="B208" s="190">
        <v>72545.647459999993</v>
      </c>
      <c r="C208" s="190">
        <v>6519.6905399999996</v>
      </c>
      <c r="D208" s="190">
        <v>170331.54199999999</v>
      </c>
      <c r="E208" s="190">
        <v>29204.147000000001</v>
      </c>
      <c r="F208" s="190">
        <v>0</v>
      </c>
      <c r="G208" s="190">
        <v>99758.96</v>
      </c>
      <c r="H208" s="190">
        <v>141785.06200000001</v>
      </c>
      <c r="I208" s="190">
        <v>27542.846000000001</v>
      </c>
      <c r="J208" s="190">
        <v>19784.285</v>
      </c>
      <c r="K208" s="190">
        <v>9258.5259999999998</v>
      </c>
      <c r="L208" s="190">
        <v>88189.168000000005</v>
      </c>
      <c r="M208" s="190">
        <v>2186.498</v>
      </c>
      <c r="N208" s="190">
        <v>6254.0690000000004</v>
      </c>
      <c r="O208" s="193">
        <v>673360.44099999999</v>
      </c>
      <c r="P208" s="190">
        <v>-1215.8130000000001</v>
      </c>
      <c r="Q208" s="190">
        <v>-4163.4430000000002</v>
      </c>
      <c r="R208" s="190">
        <v>23499.607</v>
      </c>
      <c r="S208" s="193">
        <v>691480.79200000002</v>
      </c>
      <c r="V208" s="215">
        <f t="shared" ref="V208:V210" si="35">IFERROR($H208/$O208*100,"")</f>
        <v>21.056339720438078</v>
      </c>
      <c r="W208" s="214">
        <f t="shared" ref="W208:W210" si="36">IF($H208=0,"",$H208/1000)</f>
        <v>141.78506200000001</v>
      </c>
    </row>
    <row r="209" spans="1:23" ht="14.25">
      <c r="A209" s="216">
        <v>30</v>
      </c>
      <c r="B209" s="190">
        <v>50621.177860000003</v>
      </c>
      <c r="C209" s="190">
        <v>2917.4321399999999</v>
      </c>
      <c r="D209" s="190">
        <v>170364.924</v>
      </c>
      <c r="E209" s="190">
        <v>25491.495999999999</v>
      </c>
      <c r="F209" s="190">
        <v>0</v>
      </c>
      <c r="G209" s="190">
        <v>99878.337</v>
      </c>
      <c r="H209" s="190">
        <v>117481.24800000001</v>
      </c>
      <c r="I209" s="190">
        <v>26795.337</v>
      </c>
      <c r="J209" s="190">
        <v>15383.058999999999</v>
      </c>
      <c r="K209" s="190">
        <v>9082.8009999999995</v>
      </c>
      <c r="L209" s="190">
        <v>83204.498000000007</v>
      </c>
      <c r="M209" s="190">
        <v>2241.0005000000001</v>
      </c>
      <c r="N209" s="190">
        <v>6173.9004999999997</v>
      </c>
      <c r="O209" s="193">
        <v>609635.21100000001</v>
      </c>
      <c r="P209" s="190">
        <v>-4809.3999999999996</v>
      </c>
      <c r="Q209" s="190">
        <v>-3835.0810000000001</v>
      </c>
      <c r="R209" s="190">
        <v>20623.526999999998</v>
      </c>
      <c r="S209" s="193">
        <v>621614.25699999998</v>
      </c>
      <c r="V209" s="215">
        <f t="shared" si="35"/>
        <v>19.270745173542807</v>
      </c>
      <c r="W209" s="214">
        <f t="shared" si="36"/>
        <v>117.48124800000001</v>
      </c>
    </row>
    <row r="210" spans="1:23" ht="14.25">
      <c r="A210" s="216">
        <v>31</v>
      </c>
      <c r="B210" s="190">
        <v>61845.716699999997</v>
      </c>
      <c r="C210" s="190">
        <v>448.12729999999999</v>
      </c>
      <c r="D210" s="190">
        <v>163299.057</v>
      </c>
      <c r="E210" s="190">
        <v>32918.788</v>
      </c>
      <c r="F210" s="190">
        <v>0</v>
      </c>
      <c r="G210" s="190">
        <v>102581.21799999999</v>
      </c>
      <c r="H210" s="190">
        <v>70810.903999999995</v>
      </c>
      <c r="I210" s="190">
        <v>12733.736000000001</v>
      </c>
      <c r="J210" s="190">
        <v>5866.616</v>
      </c>
      <c r="K210" s="190">
        <v>8341.6460000000006</v>
      </c>
      <c r="L210" s="190">
        <v>76665.305999999997</v>
      </c>
      <c r="M210" s="190">
        <v>2136.6145000000001</v>
      </c>
      <c r="N210" s="190">
        <v>5776.3964999999998</v>
      </c>
      <c r="O210" s="193">
        <v>543424.12600000005</v>
      </c>
      <c r="P210" s="190">
        <v>-3022.3389999999999</v>
      </c>
      <c r="Q210" s="190">
        <v>-3198.096</v>
      </c>
      <c r="R210" s="190">
        <v>21530.575000000001</v>
      </c>
      <c r="S210" s="193">
        <v>558734.26599999995</v>
      </c>
      <c r="V210" s="215">
        <f t="shared" si="35"/>
        <v>13.030504280555256</v>
      </c>
      <c r="W210" s="214">
        <f t="shared" si="36"/>
        <v>70.810903999999994</v>
      </c>
    </row>
    <row r="215" spans="1:23">
      <c r="A215" s="186" t="s">
        <v>31</v>
      </c>
      <c r="B215" s="309" t="s">
        <v>968</v>
      </c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  <c r="Q215" s="310"/>
      <c r="R215" s="310"/>
      <c r="S215" s="310"/>
    </row>
    <row r="216" spans="1:23">
      <c r="A216" s="186" t="s">
        <v>116</v>
      </c>
      <c r="B216" s="311" t="s">
        <v>109</v>
      </c>
      <c r="C216" s="312"/>
      <c r="D216" s="312"/>
      <c r="E216" s="312"/>
      <c r="F216" s="312"/>
      <c r="G216" s="312"/>
      <c r="H216" s="312"/>
      <c r="I216" s="312"/>
      <c r="J216" s="312"/>
      <c r="K216" s="312"/>
      <c r="L216" s="312"/>
      <c r="M216" s="312"/>
      <c r="N216" s="312"/>
      <c r="O216" s="312"/>
      <c r="P216" s="312"/>
      <c r="Q216" s="312"/>
      <c r="R216" s="312"/>
      <c r="S216" s="312"/>
    </row>
    <row r="217" spans="1:23">
      <c r="A217" s="186" t="s">
        <v>117</v>
      </c>
      <c r="B217" s="313" t="s">
        <v>144</v>
      </c>
      <c r="C217" s="314"/>
      <c r="D217" s="314"/>
      <c r="E217" s="314"/>
      <c r="F217" s="314"/>
      <c r="G217" s="314"/>
      <c r="H217" s="314"/>
      <c r="I217" s="314"/>
      <c r="J217" s="314"/>
      <c r="K217" s="314"/>
      <c r="L217" s="314"/>
      <c r="M217" s="314"/>
      <c r="N217" s="314"/>
      <c r="O217" s="314"/>
      <c r="P217" s="314"/>
      <c r="Q217" s="314"/>
      <c r="R217" s="314"/>
      <c r="S217" s="314"/>
    </row>
    <row r="218" spans="1:23">
      <c r="A218" s="195" t="s">
        <v>118</v>
      </c>
      <c r="B218" s="296" t="s">
        <v>2</v>
      </c>
      <c r="C218" s="296" t="s">
        <v>83</v>
      </c>
      <c r="D218" s="296" t="s">
        <v>3</v>
      </c>
      <c r="E218" s="296" t="s">
        <v>4</v>
      </c>
      <c r="F218" s="296" t="s">
        <v>106</v>
      </c>
      <c r="G218" s="296" t="s">
        <v>11</v>
      </c>
      <c r="H218" s="296" t="s">
        <v>5</v>
      </c>
      <c r="I218" s="296" t="s">
        <v>6</v>
      </c>
      <c r="J218" s="296" t="s">
        <v>7</v>
      </c>
      <c r="K218" s="296" t="s">
        <v>8</v>
      </c>
      <c r="L218" s="296" t="s">
        <v>9</v>
      </c>
      <c r="M218" s="296" t="s">
        <v>71</v>
      </c>
      <c r="N218" s="296" t="s">
        <v>72</v>
      </c>
      <c r="O218" s="211" t="s">
        <v>10</v>
      </c>
      <c r="P218" s="296" t="s">
        <v>208</v>
      </c>
      <c r="Q218" s="296" t="s">
        <v>108</v>
      </c>
      <c r="R218" s="296" t="s">
        <v>209</v>
      </c>
      <c r="S218" s="211" t="s">
        <v>210</v>
      </c>
      <c r="V218" s="213" t="s">
        <v>338</v>
      </c>
    </row>
    <row r="219" spans="1:23" ht="14.25">
      <c r="A219" s="195" t="s">
        <v>143</v>
      </c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12"/>
      <c r="P219" s="201"/>
      <c r="Q219" s="201"/>
      <c r="R219" s="201"/>
      <c r="S219" s="212"/>
      <c r="V219" s="214"/>
    </row>
    <row r="220" spans="1:23" ht="14.25">
      <c r="A220" s="216">
        <v>1</v>
      </c>
      <c r="B220" s="190">
        <v>1.9858260000000001</v>
      </c>
      <c r="C220" s="190">
        <v>0.17061100000000001</v>
      </c>
      <c r="D220" s="190">
        <v>7.1105260000000001</v>
      </c>
      <c r="E220" s="190">
        <v>0.88973800000000003</v>
      </c>
      <c r="F220" s="190">
        <v>0</v>
      </c>
      <c r="G220" s="190">
        <v>1.3491979999999999</v>
      </c>
      <c r="H220" s="190">
        <v>11.065877</v>
      </c>
      <c r="I220" s="190">
        <v>5.0000000000000002E-5</v>
      </c>
      <c r="J220" s="190">
        <v>0</v>
      </c>
      <c r="K220" s="190">
        <v>0.34731299999999998</v>
      </c>
      <c r="L220" s="190">
        <v>3.3403849999999999</v>
      </c>
      <c r="M220" s="190">
        <v>9.2690999999999996E-2</v>
      </c>
      <c r="N220" s="190">
        <v>0.27795500000000001</v>
      </c>
      <c r="O220" s="193">
        <v>26.63017</v>
      </c>
      <c r="P220" s="190">
        <v>-1.8661209999999999</v>
      </c>
      <c r="Q220" s="190">
        <v>-0.10052700000000001</v>
      </c>
      <c r="R220" s="190">
        <v>1.7052750000000001</v>
      </c>
      <c r="S220" s="193">
        <v>26.368797000000001</v>
      </c>
      <c r="V220" s="215">
        <f>IFERROR(H220/O220*100,"")</f>
        <v>41.553910470717987</v>
      </c>
    </row>
    <row r="221" spans="1:23" ht="14.25">
      <c r="A221" s="216">
        <v>2</v>
      </c>
      <c r="B221" s="190">
        <v>1.9492499999999999</v>
      </c>
      <c r="C221" s="190">
        <v>-2.3000000000000001E-4</v>
      </c>
      <c r="D221" s="190">
        <v>7.1125449999999999</v>
      </c>
      <c r="E221" s="190">
        <v>0.82753600000000005</v>
      </c>
      <c r="F221" s="190">
        <v>0</v>
      </c>
      <c r="G221" s="190">
        <v>1.0868640000000001</v>
      </c>
      <c r="H221" s="190">
        <v>11.403639999999999</v>
      </c>
      <c r="I221" s="190">
        <v>4.1E-5</v>
      </c>
      <c r="J221" s="190">
        <v>0</v>
      </c>
      <c r="K221" s="190">
        <v>0.33845599999999998</v>
      </c>
      <c r="L221" s="190">
        <v>3.2993420000000002</v>
      </c>
      <c r="M221" s="190">
        <v>9.0002499999999999E-2</v>
      </c>
      <c r="N221" s="190">
        <v>0.2741615</v>
      </c>
      <c r="O221" s="193">
        <v>26.381608</v>
      </c>
      <c r="P221" s="190">
        <v>-2.7994560000000002</v>
      </c>
      <c r="Q221" s="190">
        <v>-8.1647999999999998E-2</v>
      </c>
      <c r="R221" s="190">
        <v>1.20964</v>
      </c>
      <c r="S221" s="193">
        <v>24.710144</v>
      </c>
      <c r="V221" s="215">
        <f t="shared" ref="V221:V243" si="37">IFERROR(H221/O221*100,"")</f>
        <v>43.225719978857995</v>
      </c>
    </row>
    <row r="222" spans="1:23" ht="14.25">
      <c r="A222" s="216">
        <v>3</v>
      </c>
      <c r="B222" s="190">
        <v>1.8460049999999999</v>
      </c>
      <c r="C222" s="190">
        <v>-2.9380000000000001E-3</v>
      </c>
      <c r="D222" s="190">
        <v>7.1129490000000004</v>
      </c>
      <c r="E222" s="190">
        <v>0.76499899999999998</v>
      </c>
      <c r="F222" s="190">
        <v>0</v>
      </c>
      <c r="G222" s="190">
        <v>0.97810200000000003</v>
      </c>
      <c r="H222" s="190">
        <v>11.604900000000001</v>
      </c>
      <c r="I222" s="190">
        <v>5.1E-5</v>
      </c>
      <c r="J222" s="190">
        <v>0</v>
      </c>
      <c r="K222" s="190">
        <v>0.33827400000000002</v>
      </c>
      <c r="L222" s="190">
        <v>3.3028360000000001</v>
      </c>
      <c r="M222" s="190">
        <v>8.8389499999999996E-2</v>
      </c>
      <c r="N222" s="190">
        <v>0.2680515</v>
      </c>
      <c r="O222" s="193">
        <v>26.301618999999999</v>
      </c>
      <c r="P222" s="190">
        <v>-3.026551</v>
      </c>
      <c r="Q222" s="190">
        <v>-8.1906999999999994E-2</v>
      </c>
      <c r="R222" s="190">
        <v>0.52538700000000005</v>
      </c>
      <c r="S222" s="193">
        <v>23.718547999999998</v>
      </c>
      <c r="V222" s="215">
        <f t="shared" si="37"/>
        <v>44.12237893036167</v>
      </c>
    </row>
    <row r="223" spans="1:23" ht="14.25">
      <c r="A223" s="216">
        <v>4</v>
      </c>
      <c r="B223" s="190">
        <v>1.7455609999999999</v>
      </c>
      <c r="C223" s="190">
        <v>-2.9429999999999999E-3</v>
      </c>
      <c r="D223" s="190">
        <v>7.1134849999999998</v>
      </c>
      <c r="E223" s="190">
        <v>0.67214399999999996</v>
      </c>
      <c r="F223" s="190">
        <v>0</v>
      </c>
      <c r="G223" s="190">
        <v>0.91001500000000002</v>
      </c>
      <c r="H223" s="190">
        <v>11.931723</v>
      </c>
      <c r="I223" s="190">
        <v>5.5000000000000002E-5</v>
      </c>
      <c r="J223" s="190">
        <v>0</v>
      </c>
      <c r="K223" s="190">
        <v>0.35387600000000002</v>
      </c>
      <c r="L223" s="190">
        <v>3.2733400000000001</v>
      </c>
      <c r="M223" s="190">
        <v>8.8384500000000005E-2</v>
      </c>
      <c r="N223" s="190">
        <v>0.2654745</v>
      </c>
      <c r="O223" s="193">
        <v>26.351115</v>
      </c>
      <c r="P223" s="190">
        <v>-2.9373689999999999</v>
      </c>
      <c r="Q223" s="190">
        <v>-8.1906999999999994E-2</v>
      </c>
      <c r="R223" s="190">
        <v>-1.4522E-2</v>
      </c>
      <c r="S223" s="193">
        <v>23.317316999999999</v>
      </c>
      <c r="V223" s="215">
        <f t="shared" si="37"/>
        <v>45.279765201586351</v>
      </c>
    </row>
    <row r="224" spans="1:23" ht="14.25">
      <c r="A224" s="216">
        <v>5</v>
      </c>
      <c r="B224" s="190">
        <v>1.6561030000000001</v>
      </c>
      <c r="C224" s="190">
        <v>-2.8479999999999998E-3</v>
      </c>
      <c r="D224" s="190">
        <v>7.1121549999999996</v>
      </c>
      <c r="E224" s="190">
        <v>0.65776400000000002</v>
      </c>
      <c r="F224" s="190">
        <v>0</v>
      </c>
      <c r="G224" s="190">
        <v>0.76168899999999995</v>
      </c>
      <c r="H224" s="190">
        <v>12.281364</v>
      </c>
      <c r="I224" s="190">
        <v>6.3999999999999997E-5</v>
      </c>
      <c r="J224" s="190">
        <v>0</v>
      </c>
      <c r="K224" s="190">
        <v>0.36563200000000001</v>
      </c>
      <c r="L224" s="190">
        <v>3.2279770000000001</v>
      </c>
      <c r="M224" s="190">
        <v>8.8450000000000001E-2</v>
      </c>
      <c r="N224" s="190">
        <v>0.26577000000000001</v>
      </c>
      <c r="O224" s="193">
        <v>26.41412</v>
      </c>
      <c r="P224" s="190">
        <v>-3.0021369999999998</v>
      </c>
      <c r="Q224" s="190">
        <v>-8.1864999999999993E-2</v>
      </c>
      <c r="R224" s="190">
        <v>-2.5110000000000002E-3</v>
      </c>
      <c r="S224" s="193">
        <v>23.327607</v>
      </c>
      <c r="V224" s="215">
        <f t="shared" si="37"/>
        <v>46.49545016074736</v>
      </c>
    </row>
    <row r="225" spans="1:22" ht="14.25">
      <c r="A225" s="216">
        <v>6</v>
      </c>
      <c r="B225" s="190">
        <v>1.973169</v>
      </c>
      <c r="C225" s="190">
        <v>-2.8389999999999999E-3</v>
      </c>
      <c r="D225" s="190">
        <v>7.114592</v>
      </c>
      <c r="E225" s="190">
        <v>0.64694700000000005</v>
      </c>
      <c r="F225" s="190">
        <v>0</v>
      </c>
      <c r="G225" s="190">
        <v>0.84916100000000005</v>
      </c>
      <c r="H225" s="190">
        <v>12.678568</v>
      </c>
      <c r="I225" s="190">
        <v>1.3100000000000001E-4</v>
      </c>
      <c r="J225" s="190">
        <v>0</v>
      </c>
      <c r="K225" s="190">
        <v>0.36435899999999999</v>
      </c>
      <c r="L225" s="190">
        <v>3.262985</v>
      </c>
      <c r="M225" s="190">
        <v>8.9623999999999995E-2</v>
      </c>
      <c r="N225" s="190">
        <v>0.267513</v>
      </c>
      <c r="O225" s="193">
        <v>27.244209999999999</v>
      </c>
      <c r="P225" s="190">
        <v>-3.1159439999999998</v>
      </c>
      <c r="Q225" s="190">
        <v>-8.2598000000000005E-2</v>
      </c>
      <c r="R225" s="190">
        <v>-0.14322699999999999</v>
      </c>
      <c r="S225" s="193">
        <v>23.902441</v>
      </c>
      <c r="V225" s="215">
        <f t="shared" si="37"/>
        <v>46.536743036410314</v>
      </c>
    </row>
    <row r="226" spans="1:22" ht="14.25">
      <c r="A226" s="216">
        <v>7</v>
      </c>
      <c r="B226" s="190">
        <v>2.43404</v>
      </c>
      <c r="C226" s="190">
        <v>-1.176E-3</v>
      </c>
      <c r="D226" s="190">
        <v>7.1127779999999996</v>
      </c>
      <c r="E226" s="190">
        <v>0.68993099999999996</v>
      </c>
      <c r="F226" s="190">
        <v>0</v>
      </c>
      <c r="G226" s="190">
        <v>1.154998</v>
      </c>
      <c r="H226" s="190">
        <v>12.739914000000001</v>
      </c>
      <c r="I226" s="190">
        <v>1.4899999999999999E-4</v>
      </c>
      <c r="J226" s="190">
        <v>0</v>
      </c>
      <c r="K226" s="190">
        <v>0.36211300000000002</v>
      </c>
      <c r="L226" s="190">
        <v>3.2924709999999999</v>
      </c>
      <c r="M226" s="190">
        <v>8.8864499999999999E-2</v>
      </c>
      <c r="N226" s="190">
        <v>0.27017750000000001</v>
      </c>
      <c r="O226" s="193">
        <v>28.144259999999999</v>
      </c>
      <c r="P226" s="190">
        <v>-1.7769969999999999</v>
      </c>
      <c r="Q226" s="190">
        <v>-0.10234</v>
      </c>
      <c r="R226" s="190">
        <v>0.29256300000000002</v>
      </c>
      <c r="S226" s="193">
        <v>26.557486000000001</v>
      </c>
      <c r="V226" s="215">
        <f t="shared" si="37"/>
        <v>45.266473518934234</v>
      </c>
    </row>
    <row r="227" spans="1:22" ht="14.25">
      <c r="A227" s="216">
        <v>8</v>
      </c>
      <c r="B227" s="190">
        <v>2.4283519999999998</v>
      </c>
      <c r="C227" s="190">
        <v>0.199763</v>
      </c>
      <c r="D227" s="190">
        <v>7.1118199999999998</v>
      </c>
      <c r="E227" s="190">
        <v>0.75185400000000002</v>
      </c>
      <c r="F227" s="190">
        <v>0</v>
      </c>
      <c r="G227" s="190">
        <v>1.065266</v>
      </c>
      <c r="H227" s="190">
        <v>12.864075</v>
      </c>
      <c r="I227" s="190">
        <v>7.2189999999999997E-3</v>
      </c>
      <c r="J227" s="190">
        <v>0</v>
      </c>
      <c r="K227" s="190">
        <v>0.35579899999999998</v>
      </c>
      <c r="L227" s="190">
        <v>3.370447</v>
      </c>
      <c r="M227" s="190">
        <v>9.1174500000000006E-2</v>
      </c>
      <c r="N227" s="190">
        <v>0.27614749999999999</v>
      </c>
      <c r="O227" s="193">
        <v>28.521916999999998</v>
      </c>
      <c r="P227" s="190">
        <v>-0.22969300000000001</v>
      </c>
      <c r="Q227" s="190">
        <v>-0.152669</v>
      </c>
      <c r="R227" s="190">
        <v>2.0562819999999999</v>
      </c>
      <c r="S227" s="193">
        <v>30.195837000000001</v>
      </c>
      <c r="V227" s="215">
        <f t="shared" si="37"/>
        <v>45.102420710361088</v>
      </c>
    </row>
    <row r="228" spans="1:22" ht="14.25">
      <c r="A228" s="216">
        <v>9</v>
      </c>
      <c r="B228" s="190">
        <v>2.6146829999999999</v>
      </c>
      <c r="C228" s="190">
        <v>0.30468800000000001</v>
      </c>
      <c r="D228" s="190">
        <v>7.1123849999999997</v>
      </c>
      <c r="E228" s="190">
        <v>0.71820600000000001</v>
      </c>
      <c r="F228" s="190">
        <v>0</v>
      </c>
      <c r="G228" s="190">
        <v>0.98107</v>
      </c>
      <c r="H228" s="190">
        <v>13.000671000000001</v>
      </c>
      <c r="I228" s="190">
        <v>0.13179399999999999</v>
      </c>
      <c r="J228" s="190">
        <v>0</v>
      </c>
      <c r="K228" s="190">
        <v>0.351441</v>
      </c>
      <c r="L228" s="190">
        <v>3.4246439999999998</v>
      </c>
      <c r="M228" s="190">
        <v>8.9996999999999994E-2</v>
      </c>
      <c r="N228" s="190">
        <v>0.27188299999999999</v>
      </c>
      <c r="O228" s="193">
        <v>29.001462</v>
      </c>
      <c r="P228" s="190">
        <v>-1.9380000000000001E-3</v>
      </c>
      <c r="Q228" s="190">
        <v>-0.20291000000000001</v>
      </c>
      <c r="R228" s="190">
        <v>3.4224929999999998</v>
      </c>
      <c r="S228" s="193">
        <v>32.219107000000001</v>
      </c>
      <c r="V228" s="215">
        <f t="shared" si="37"/>
        <v>44.827640068628263</v>
      </c>
    </row>
    <row r="229" spans="1:22" ht="14.25">
      <c r="A229" s="216">
        <v>10</v>
      </c>
      <c r="B229" s="190">
        <v>3.21637</v>
      </c>
      <c r="C229" s="190">
        <v>0.452928</v>
      </c>
      <c r="D229" s="190">
        <v>7.1155400000000002</v>
      </c>
      <c r="E229" s="190">
        <v>0.79256899999999997</v>
      </c>
      <c r="F229" s="190">
        <v>0</v>
      </c>
      <c r="G229" s="190">
        <v>1.367346</v>
      </c>
      <c r="H229" s="190">
        <v>12.886043000000001</v>
      </c>
      <c r="I229" s="190">
        <v>0.43239699999999998</v>
      </c>
      <c r="J229" s="190">
        <v>0</v>
      </c>
      <c r="K229" s="190">
        <v>0.36113400000000001</v>
      </c>
      <c r="L229" s="190">
        <v>3.4085100000000002</v>
      </c>
      <c r="M229" s="190">
        <v>9.1227000000000003E-2</v>
      </c>
      <c r="N229" s="190">
        <v>0.27315299999999998</v>
      </c>
      <c r="O229" s="193">
        <v>30.397217000000001</v>
      </c>
      <c r="P229" s="190">
        <v>-2.6199999999999999E-3</v>
      </c>
      <c r="Q229" s="190">
        <v>-0.20407700000000001</v>
      </c>
      <c r="R229" s="190">
        <v>3.2129249999999998</v>
      </c>
      <c r="S229" s="193">
        <v>33.403444999999998</v>
      </c>
      <c r="V229" s="215">
        <f t="shared" si="37"/>
        <v>42.392180178863086</v>
      </c>
    </row>
    <row r="230" spans="1:22" ht="14.25">
      <c r="A230" s="216">
        <v>11</v>
      </c>
      <c r="B230" s="190">
        <v>3.2006269999999999</v>
      </c>
      <c r="C230" s="190">
        <v>0.60371300000000006</v>
      </c>
      <c r="D230" s="190">
        <v>7.1150099999999998</v>
      </c>
      <c r="E230" s="190">
        <v>0.78187099999999998</v>
      </c>
      <c r="F230" s="190">
        <v>0</v>
      </c>
      <c r="G230" s="190">
        <v>1.2771680000000001</v>
      </c>
      <c r="H230" s="190">
        <v>13.465903000000001</v>
      </c>
      <c r="I230" s="190">
        <v>0.78877600000000003</v>
      </c>
      <c r="J230" s="190">
        <v>0</v>
      </c>
      <c r="K230" s="190">
        <v>0.36447299999999999</v>
      </c>
      <c r="L230" s="190">
        <v>3.4118400000000002</v>
      </c>
      <c r="M230" s="190">
        <v>9.0162999999999993E-2</v>
      </c>
      <c r="N230" s="190">
        <v>0.27247399999999999</v>
      </c>
      <c r="O230" s="193">
        <v>31.372018000000001</v>
      </c>
      <c r="P230" s="190">
        <v>-2.0170000000000001E-3</v>
      </c>
      <c r="Q230" s="190">
        <v>-0.20403399999999999</v>
      </c>
      <c r="R230" s="190">
        <v>2.8020860000000001</v>
      </c>
      <c r="S230" s="193">
        <v>33.968052999999998</v>
      </c>
      <c r="V230" s="215">
        <f t="shared" si="37"/>
        <v>42.923292342877026</v>
      </c>
    </row>
    <row r="231" spans="1:22" ht="14.25">
      <c r="A231" s="216">
        <v>12</v>
      </c>
      <c r="B231" s="190">
        <v>2.8761640000000002</v>
      </c>
      <c r="C231" s="190">
        <v>0.29388199999999998</v>
      </c>
      <c r="D231" s="190">
        <v>7.1107649999999998</v>
      </c>
      <c r="E231" s="190">
        <v>0.82435700000000001</v>
      </c>
      <c r="F231" s="190">
        <v>0</v>
      </c>
      <c r="G231" s="190">
        <v>1.2946519999999999</v>
      </c>
      <c r="H231" s="190">
        <v>14.080263</v>
      </c>
      <c r="I231" s="190">
        <v>1.077113</v>
      </c>
      <c r="J231" s="190">
        <v>0</v>
      </c>
      <c r="K231" s="190">
        <v>0.37080299999999999</v>
      </c>
      <c r="L231" s="190">
        <v>3.4065560000000001</v>
      </c>
      <c r="M231" s="190">
        <v>8.7570499999999996E-2</v>
      </c>
      <c r="N231" s="190">
        <v>0.27109850000000002</v>
      </c>
      <c r="O231" s="193">
        <v>31.693224000000001</v>
      </c>
      <c r="P231" s="190">
        <v>-2.7989999999999998E-3</v>
      </c>
      <c r="Q231" s="190">
        <v>-0.20403399999999999</v>
      </c>
      <c r="R231" s="190">
        <v>2.757028</v>
      </c>
      <c r="S231" s="193">
        <v>34.243419000000003</v>
      </c>
      <c r="V231" s="215">
        <f t="shared" si="37"/>
        <v>44.426729827170632</v>
      </c>
    </row>
    <row r="232" spans="1:22" ht="14.25">
      <c r="A232" s="216">
        <v>13</v>
      </c>
      <c r="B232" s="190">
        <v>2.66995</v>
      </c>
      <c r="C232" s="190">
        <v>0.19364400000000001</v>
      </c>
      <c r="D232" s="190">
        <v>7.1090749999999998</v>
      </c>
      <c r="E232" s="190">
        <v>0.786416</v>
      </c>
      <c r="F232" s="190">
        <v>0</v>
      </c>
      <c r="G232" s="190">
        <v>0.96821199999999996</v>
      </c>
      <c r="H232" s="190">
        <v>15.414239</v>
      </c>
      <c r="I232" s="190">
        <v>1.1935640000000001</v>
      </c>
      <c r="J232" s="190">
        <v>3.0299999999999999E-4</v>
      </c>
      <c r="K232" s="190">
        <v>0.36851099999999998</v>
      </c>
      <c r="L232" s="190">
        <v>3.378158</v>
      </c>
      <c r="M232" s="190">
        <v>8.7753499999999998E-2</v>
      </c>
      <c r="N232" s="190">
        <v>0.2654765</v>
      </c>
      <c r="O232" s="193">
        <v>32.435302</v>
      </c>
      <c r="P232" s="190">
        <v>-1.6926E-2</v>
      </c>
      <c r="Q232" s="190">
        <v>-0.20394699999999999</v>
      </c>
      <c r="R232" s="190">
        <v>2.1711040000000001</v>
      </c>
      <c r="S232" s="193">
        <v>34.385533000000002</v>
      </c>
      <c r="V232" s="215">
        <f t="shared" si="37"/>
        <v>47.523032157986385</v>
      </c>
    </row>
    <row r="233" spans="1:22" ht="14.25">
      <c r="A233" s="216">
        <v>14</v>
      </c>
      <c r="B233" s="190">
        <v>2.2798379999999998</v>
      </c>
      <c r="C233" s="190">
        <v>-6.2600000000000004E-4</v>
      </c>
      <c r="D233" s="190">
        <v>7.1118249999999996</v>
      </c>
      <c r="E233" s="190">
        <v>0.76488299999999998</v>
      </c>
      <c r="F233" s="190">
        <v>0</v>
      </c>
      <c r="G233" s="190">
        <v>1.0661560000000001</v>
      </c>
      <c r="H233" s="190">
        <v>16.243397000000002</v>
      </c>
      <c r="I233" s="190">
        <v>1.331447</v>
      </c>
      <c r="J233" s="190">
        <v>4.1567E-2</v>
      </c>
      <c r="K233" s="190">
        <v>0.36896200000000001</v>
      </c>
      <c r="L233" s="190">
        <v>3.3768470000000002</v>
      </c>
      <c r="M233" s="190">
        <v>8.6251999999999995E-2</v>
      </c>
      <c r="N233" s="190">
        <v>0.26703399999999999</v>
      </c>
      <c r="O233" s="193">
        <v>32.937581999999999</v>
      </c>
      <c r="P233" s="190">
        <v>-0.52987300000000004</v>
      </c>
      <c r="Q233" s="190">
        <v>-0.203429</v>
      </c>
      <c r="R233" s="190">
        <v>2.0485060000000002</v>
      </c>
      <c r="S233" s="193">
        <v>34.252786</v>
      </c>
      <c r="V233" s="215">
        <f t="shared" si="37"/>
        <v>49.315693544231635</v>
      </c>
    </row>
    <row r="234" spans="1:22" ht="14.25">
      <c r="A234" s="216">
        <v>15</v>
      </c>
      <c r="B234" s="190">
        <v>2.2524999999999999</v>
      </c>
      <c r="C234" s="190">
        <v>-1.5089999999999999E-3</v>
      </c>
      <c r="D234" s="190">
        <v>7.1129990000000003</v>
      </c>
      <c r="E234" s="190">
        <v>0.72720600000000002</v>
      </c>
      <c r="F234" s="190">
        <v>0</v>
      </c>
      <c r="G234" s="190">
        <v>1.027771</v>
      </c>
      <c r="H234" s="190">
        <v>16.443905999999998</v>
      </c>
      <c r="I234" s="190">
        <v>1.5491550000000001</v>
      </c>
      <c r="J234" s="190">
        <v>0.116371</v>
      </c>
      <c r="K234" s="190">
        <v>0.37056299999999998</v>
      </c>
      <c r="L234" s="190">
        <v>3.3883399999999999</v>
      </c>
      <c r="M234" s="190">
        <v>8.6152000000000006E-2</v>
      </c>
      <c r="N234" s="190">
        <v>0.27157500000000001</v>
      </c>
      <c r="O234" s="193">
        <v>33.345028999999997</v>
      </c>
      <c r="P234" s="190">
        <v>-0.94370600000000004</v>
      </c>
      <c r="Q234" s="190">
        <v>-0.17915</v>
      </c>
      <c r="R234" s="190">
        <v>0.891926</v>
      </c>
      <c r="S234" s="193">
        <v>33.114099000000003</v>
      </c>
      <c r="V234" s="215">
        <f t="shared" si="37"/>
        <v>49.314415051190991</v>
      </c>
    </row>
    <row r="235" spans="1:22" ht="14.25">
      <c r="A235" s="216">
        <v>16</v>
      </c>
      <c r="B235" s="190">
        <v>2.638836</v>
      </c>
      <c r="C235" s="190">
        <v>-2.4139999999999999E-3</v>
      </c>
      <c r="D235" s="190">
        <v>7.1106480000000003</v>
      </c>
      <c r="E235" s="190">
        <v>0.71375</v>
      </c>
      <c r="F235" s="190">
        <v>0</v>
      </c>
      <c r="G235" s="190">
        <v>1.272038</v>
      </c>
      <c r="H235" s="190">
        <v>16.524768000000002</v>
      </c>
      <c r="I235" s="190">
        <v>1.5482180000000001</v>
      </c>
      <c r="J235" s="190">
        <v>0.12528700000000001</v>
      </c>
      <c r="K235" s="190">
        <v>0.380548</v>
      </c>
      <c r="L235" s="190">
        <v>3.4026990000000001</v>
      </c>
      <c r="M235" s="190">
        <v>8.86435E-2</v>
      </c>
      <c r="N235" s="190">
        <v>0.2664975</v>
      </c>
      <c r="O235" s="193">
        <v>34.069519</v>
      </c>
      <c r="P235" s="190">
        <v>-1.4249860000000001</v>
      </c>
      <c r="Q235" s="190">
        <v>-0.17893500000000001</v>
      </c>
      <c r="R235" s="190">
        <v>-0.18635299999999999</v>
      </c>
      <c r="S235" s="193">
        <v>32.279245000000003</v>
      </c>
      <c r="V235" s="215">
        <f t="shared" si="37"/>
        <v>48.50308570543659</v>
      </c>
    </row>
    <row r="236" spans="1:22" ht="14.25">
      <c r="A236" s="216">
        <v>17</v>
      </c>
      <c r="B236" s="190">
        <v>2.7509830000000002</v>
      </c>
      <c r="C236" s="190">
        <v>1.1119999999999999E-3</v>
      </c>
      <c r="D236" s="190">
        <v>7.1103339999999999</v>
      </c>
      <c r="E236" s="190">
        <v>0.76898299999999997</v>
      </c>
      <c r="F236" s="190">
        <v>0</v>
      </c>
      <c r="G236" s="190">
        <v>1.3344499999999999</v>
      </c>
      <c r="H236" s="190">
        <v>16.635963</v>
      </c>
      <c r="I236" s="190">
        <v>1.246901</v>
      </c>
      <c r="J236" s="190">
        <v>0.13406699999999999</v>
      </c>
      <c r="K236" s="190">
        <v>0.400839</v>
      </c>
      <c r="L236" s="190">
        <v>3.3962870000000001</v>
      </c>
      <c r="M236" s="190">
        <v>9.0537999999999993E-2</v>
      </c>
      <c r="N236" s="190">
        <v>0.26348300000000002</v>
      </c>
      <c r="O236" s="193">
        <v>34.133940000000003</v>
      </c>
      <c r="P236" s="190">
        <v>-1.355421</v>
      </c>
      <c r="Q236" s="190">
        <v>-0.17884700000000001</v>
      </c>
      <c r="R236" s="190">
        <v>-0.87758000000000003</v>
      </c>
      <c r="S236" s="193">
        <v>31.722092</v>
      </c>
      <c r="V236" s="215">
        <f t="shared" si="37"/>
        <v>48.737306622089335</v>
      </c>
    </row>
    <row r="237" spans="1:22" ht="14.25">
      <c r="A237" s="216">
        <v>18</v>
      </c>
      <c r="B237" s="190">
        <v>2.5047160000000002</v>
      </c>
      <c r="C237" s="190">
        <v>6.2907000000000005E-2</v>
      </c>
      <c r="D237" s="190">
        <v>7.1097640000000002</v>
      </c>
      <c r="E237" s="190">
        <v>0.71823700000000001</v>
      </c>
      <c r="F237" s="190">
        <v>0</v>
      </c>
      <c r="G237" s="190">
        <v>1.269558</v>
      </c>
      <c r="H237" s="190">
        <v>16.615093000000002</v>
      </c>
      <c r="I237" s="190">
        <v>0.78331200000000001</v>
      </c>
      <c r="J237" s="190">
        <v>0.15065200000000001</v>
      </c>
      <c r="K237" s="190">
        <v>0.40795100000000001</v>
      </c>
      <c r="L237" s="190">
        <v>3.3993910000000001</v>
      </c>
      <c r="M237" s="190">
        <v>8.8423000000000002E-2</v>
      </c>
      <c r="N237" s="190">
        <v>0.25613200000000003</v>
      </c>
      <c r="O237" s="193">
        <v>33.366135999999997</v>
      </c>
      <c r="P237" s="190">
        <v>-0.92366800000000004</v>
      </c>
      <c r="Q237" s="190">
        <v>-0.17940999999999999</v>
      </c>
      <c r="R237" s="190">
        <v>-0.65939400000000004</v>
      </c>
      <c r="S237" s="193">
        <v>31.603663999999998</v>
      </c>
      <c r="V237" s="215">
        <f t="shared" si="37"/>
        <v>49.796275481224441</v>
      </c>
    </row>
    <row r="238" spans="1:22" ht="14.25">
      <c r="A238" s="216">
        <v>19</v>
      </c>
      <c r="B238" s="190">
        <v>2.8360949999999998</v>
      </c>
      <c r="C238" s="190">
        <v>0.43577500000000002</v>
      </c>
      <c r="D238" s="190">
        <v>7.1115159999999999</v>
      </c>
      <c r="E238" s="190">
        <v>0.78089900000000001</v>
      </c>
      <c r="F238" s="190">
        <v>0</v>
      </c>
      <c r="G238" s="190">
        <v>1.4655370000000001</v>
      </c>
      <c r="H238" s="190">
        <v>15.761006999999999</v>
      </c>
      <c r="I238" s="190">
        <v>0.22611300000000001</v>
      </c>
      <c r="J238" s="190">
        <v>0.14818400000000001</v>
      </c>
      <c r="K238" s="190">
        <v>0.40848299999999998</v>
      </c>
      <c r="L238" s="190">
        <v>3.4376509999999998</v>
      </c>
      <c r="M238" s="190">
        <v>8.6003499999999997E-2</v>
      </c>
      <c r="N238" s="190">
        <v>0.26594050000000002</v>
      </c>
      <c r="O238" s="193">
        <v>32.963203999999998</v>
      </c>
      <c r="P238" s="190">
        <v>-2.6085000000000001E-2</v>
      </c>
      <c r="Q238" s="190">
        <v>-0.20494100000000001</v>
      </c>
      <c r="R238" s="190">
        <v>-1.1035740000000001</v>
      </c>
      <c r="S238" s="193">
        <v>31.628603999999999</v>
      </c>
      <c r="V238" s="215">
        <f t="shared" si="37"/>
        <v>47.813941266146337</v>
      </c>
    </row>
    <row r="239" spans="1:22" ht="14.25">
      <c r="A239" s="216">
        <v>20</v>
      </c>
      <c r="B239" s="190">
        <v>3.3178969999999999</v>
      </c>
      <c r="C239" s="190">
        <v>0.564446</v>
      </c>
      <c r="D239" s="190">
        <v>7.1116080000000004</v>
      </c>
      <c r="E239" s="190">
        <v>0.77873000000000003</v>
      </c>
      <c r="F239" s="190">
        <v>0</v>
      </c>
      <c r="G239" s="190">
        <v>2.001646</v>
      </c>
      <c r="H239" s="190">
        <v>15.053626</v>
      </c>
      <c r="I239" s="190">
        <v>1.9059999999999999E-3</v>
      </c>
      <c r="J239" s="190">
        <v>4.6546999999999998E-2</v>
      </c>
      <c r="K239" s="190">
        <v>0.41836699999999999</v>
      </c>
      <c r="L239" s="190">
        <v>3.476947</v>
      </c>
      <c r="M239" s="190">
        <v>8.6793999999999996E-2</v>
      </c>
      <c r="N239" s="190">
        <v>0.26777899999999999</v>
      </c>
      <c r="O239" s="193">
        <v>33.126292999999997</v>
      </c>
      <c r="P239" s="190">
        <v>-1.7060000000000001E-3</v>
      </c>
      <c r="Q239" s="190">
        <v>-0.26425399999999999</v>
      </c>
      <c r="R239" s="190">
        <v>0.80833299999999997</v>
      </c>
      <c r="S239" s="193">
        <v>33.668666000000002</v>
      </c>
      <c r="V239" s="215">
        <f t="shared" si="37"/>
        <v>45.443134853634241</v>
      </c>
    </row>
    <row r="240" spans="1:22" ht="14.25">
      <c r="A240" s="216">
        <v>21</v>
      </c>
      <c r="B240" s="190">
        <v>3.7733400000000001</v>
      </c>
      <c r="C240" s="190">
        <v>0.63258700000000001</v>
      </c>
      <c r="D240" s="190">
        <v>7.1133930000000003</v>
      </c>
      <c r="E240" s="190">
        <v>0.75099099999999996</v>
      </c>
      <c r="F240" s="190">
        <v>0</v>
      </c>
      <c r="G240" s="190">
        <v>2.1697060000000001</v>
      </c>
      <c r="H240" s="190">
        <v>14.322457999999999</v>
      </c>
      <c r="I240" s="190">
        <v>1.17E-4</v>
      </c>
      <c r="J240" s="190">
        <v>2.8353E-2</v>
      </c>
      <c r="K240" s="190">
        <v>0.41864499999999999</v>
      </c>
      <c r="L240" s="190">
        <v>3.539282</v>
      </c>
      <c r="M240" s="190">
        <v>8.9728500000000003E-2</v>
      </c>
      <c r="N240" s="190">
        <v>0.27578249999999999</v>
      </c>
      <c r="O240" s="193">
        <v>33.114382999999997</v>
      </c>
      <c r="P240" s="190">
        <v>-2.2179999999999999E-3</v>
      </c>
      <c r="Q240" s="190">
        <v>-0.26650099999999999</v>
      </c>
      <c r="R240" s="190">
        <v>2.210874</v>
      </c>
      <c r="S240" s="193">
        <v>35.056538000000003</v>
      </c>
      <c r="V240" s="215">
        <f t="shared" si="37"/>
        <v>43.251471724537346</v>
      </c>
    </row>
    <row r="241" spans="1:22" ht="14.25">
      <c r="A241" s="216">
        <v>22</v>
      </c>
      <c r="B241" s="190">
        <v>3.8086389999999999</v>
      </c>
      <c r="C241" s="190">
        <v>0.61238599999999999</v>
      </c>
      <c r="D241" s="190">
        <v>7.1130050000000002</v>
      </c>
      <c r="E241" s="190">
        <v>0.79819499999999999</v>
      </c>
      <c r="F241" s="190">
        <v>0</v>
      </c>
      <c r="G241" s="190">
        <v>1.982353</v>
      </c>
      <c r="H241" s="190">
        <v>13.874499999999999</v>
      </c>
      <c r="I241" s="190">
        <v>1.11E-4</v>
      </c>
      <c r="J241" s="190">
        <v>1.652E-2</v>
      </c>
      <c r="K241" s="190">
        <v>0.41922100000000001</v>
      </c>
      <c r="L241" s="190">
        <v>3.5651899999999999</v>
      </c>
      <c r="M241" s="190">
        <v>9.4187000000000007E-2</v>
      </c>
      <c r="N241" s="190">
        <v>0.28223100000000001</v>
      </c>
      <c r="O241" s="193">
        <v>32.566538000000001</v>
      </c>
      <c r="P241" s="190">
        <v>-2.0479999999999999E-3</v>
      </c>
      <c r="Q241" s="190">
        <v>-0.24049400000000001</v>
      </c>
      <c r="R241" s="190">
        <v>1.5786020000000001</v>
      </c>
      <c r="S241" s="193">
        <v>33.902597999999998</v>
      </c>
      <c r="V241" s="215">
        <f t="shared" si="37"/>
        <v>42.603546007868566</v>
      </c>
    </row>
    <row r="242" spans="1:22" ht="14.25">
      <c r="A242" s="216">
        <v>23</v>
      </c>
      <c r="B242" s="190">
        <v>2.9503919999999999</v>
      </c>
      <c r="C242" s="190">
        <v>0.35794799999999999</v>
      </c>
      <c r="D242" s="190">
        <v>7.1143650000000003</v>
      </c>
      <c r="E242" s="190">
        <v>0.755081</v>
      </c>
      <c r="F242" s="190">
        <v>0</v>
      </c>
      <c r="G242" s="190">
        <v>1.516937</v>
      </c>
      <c r="H242" s="190">
        <v>13.238203</v>
      </c>
      <c r="I242" s="190">
        <v>1.1E-4</v>
      </c>
      <c r="J242" s="190">
        <v>0</v>
      </c>
      <c r="K242" s="190">
        <v>0.418547</v>
      </c>
      <c r="L242" s="190">
        <v>3.5323449999999998</v>
      </c>
      <c r="M242" s="190">
        <v>9.4408500000000006E-2</v>
      </c>
      <c r="N242" s="190">
        <v>0.27972849999999999</v>
      </c>
      <c r="O242" s="193">
        <v>30.258064999999998</v>
      </c>
      <c r="P242" s="190">
        <v>-0.13935800000000001</v>
      </c>
      <c r="Q242" s="190">
        <v>-0.187057</v>
      </c>
      <c r="R242" s="190">
        <v>1.412898</v>
      </c>
      <c r="S242" s="193">
        <v>31.344548</v>
      </c>
      <c r="V242" s="215">
        <f t="shared" si="37"/>
        <v>43.750990025303999</v>
      </c>
    </row>
    <row r="243" spans="1:22" ht="14.25">
      <c r="A243" s="216">
        <v>24</v>
      </c>
      <c r="B243" s="190">
        <v>2.5287329999999999</v>
      </c>
      <c r="C243" s="190">
        <v>0.17360100000000001</v>
      </c>
      <c r="D243" s="190">
        <v>7.1145339999999999</v>
      </c>
      <c r="E243" s="190">
        <v>0.74755899999999997</v>
      </c>
      <c r="F243" s="190">
        <v>0</v>
      </c>
      <c r="G243" s="190">
        <v>1.152927</v>
      </c>
      <c r="H243" s="190">
        <v>12.906784999999999</v>
      </c>
      <c r="I243" s="190">
        <v>8.5000000000000006E-5</v>
      </c>
      <c r="J243" s="190">
        <v>0</v>
      </c>
      <c r="K243" s="190">
        <v>0.41882200000000003</v>
      </c>
      <c r="L243" s="190">
        <v>3.4940440000000001</v>
      </c>
      <c r="M243" s="190">
        <v>9.4962000000000005E-2</v>
      </c>
      <c r="N243" s="190">
        <v>0.27966600000000003</v>
      </c>
      <c r="O243" s="193">
        <v>28.911718</v>
      </c>
      <c r="P243" s="190">
        <v>-1.0194019999999999</v>
      </c>
      <c r="Q243" s="190">
        <v>-0.15232200000000001</v>
      </c>
      <c r="R243" s="190">
        <v>0.61912800000000001</v>
      </c>
      <c r="S243" s="193">
        <v>28.359121999999999</v>
      </c>
      <c r="V243" s="215">
        <f t="shared" si="37"/>
        <v>44.642054823583983</v>
      </c>
    </row>
    <row r="244" spans="1:22" ht="14.25">
      <c r="V244" s="215" t="str">
        <f t="shared" ref="V244:V251" si="38">IFERROR(H244/O244*100,"")</f>
        <v/>
      </c>
    </row>
    <row r="245" spans="1:22" ht="14.25">
      <c r="V245" s="215" t="str">
        <f t="shared" si="38"/>
        <v/>
      </c>
    </row>
    <row r="246" spans="1:22" ht="14.25">
      <c r="V246" s="215" t="str">
        <f t="shared" si="38"/>
        <v/>
      </c>
    </row>
    <row r="247" spans="1:22" ht="14.25">
      <c r="V247" s="215" t="str">
        <f t="shared" si="38"/>
        <v/>
      </c>
    </row>
    <row r="248" spans="1:22" ht="14.25">
      <c r="V248" s="215" t="str">
        <f t="shared" si="38"/>
        <v/>
      </c>
    </row>
    <row r="249" spans="1:22" ht="14.25">
      <c r="V249" s="215" t="str">
        <f t="shared" si="38"/>
        <v/>
      </c>
    </row>
    <row r="250" spans="1:22" ht="14.25">
      <c r="V250" s="215" t="str">
        <f t="shared" si="38"/>
        <v/>
      </c>
    </row>
    <row r="251" spans="1:22" ht="14.25">
      <c r="V251" s="215" t="str">
        <f t="shared" si="38"/>
        <v/>
      </c>
    </row>
  </sheetData>
  <mergeCells count="10">
    <mergeCell ref="B215:S215"/>
    <mergeCell ref="B216:S216"/>
    <mergeCell ref="B217:S217"/>
    <mergeCell ref="B176:S176"/>
    <mergeCell ref="B177:S177"/>
    <mergeCell ref="B4:G4"/>
    <mergeCell ref="B5:G5"/>
    <mergeCell ref="B115:Z115"/>
    <mergeCell ref="B116:Z116"/>
    <mergeCell ref="B175:S175"/>
  </mergeCells>
  <conditionalFormatting sqref="V180:V210">
    <cfRule type="cellIs" dxfId="1" priority="2" operator="equal">
      <formula>$V$176</formula>
    </cfRule>
  </conditionalFormatting>
  <conditionalFormatting sqref="V220:V25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3:AA197"/>
  <sheetViews>
    <sheetView showGridLines="0" showRowColHeaders="0" topLeftCell="A169" zoomScaleNormal="100" workbookViewId="0">
      <selection activeCell="C17" sqref="C17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51.300000000000011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26" t="s">
        <v>17</v>
      </c>
      <c r="G6" s="227">
        <f>SUM(D11:D16)</f>
        <v>48.7</v>
      </c>
    </row>
    <row r="7" spans="2:7">
      <c r="B7" s="111" t="s">
        <v>4</v>
      </c>
      <c r="C7" s="133">
        <f>Dat_01!B35</f>
        <v>9215.0449999999983</v>
      </c>
      <c r="D7" s="112">
        <f>ROUND(C7/$C$17*100,1)</f>
        <v>9.4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25</v>
      </c>
      <c r="E8" s="110"/>
    </row>
    <row r="9" spans="2:7">
      <c r="B9" s="111" t="s">
        <v>9</v>
      </c>
      <c r="C9" s="133">
        <f>Dat_01!B37</f>
        <v>5723.3099000000011</v>
      </c>
      <c r="D9" s="112">
        <f>100-SUM(D5:D8,D10:D16)</f>
        <v>5.8000000000000114</v>
      </c>
      <c r="E9" s="110"/>
    </row>
    <row r="10" spans="2:7">
      <c r="B10" s="111" t="s">
        <v>72</v>
      </c>
      <c r="C10" s="133">
        <f>Dat_01!B38</f>
        <v>452.3775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23130.425999999999</v>
      </c>
      <c r="D12" s="112">
        <f t="shared" ref="D12" si="0">ROUND(C12/$C$17*100,1)</f>
        <v>23.5</v>
      </c>
      <c r="E12" s="110"/>
    </row>
    <row r="13" spans="2:7">
      <c r="B13" s="111" t="s">
        <v>2</v>
      </c>
      <c r="C13" s="133">
        <f>Dat_01!B41</f>
        <v>17046.656230000001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4531.5837250001277</v>
      </c>
      <c r="D14" s="112">
        <f>ROUND(C14/$C$17*100,1)</f>
        <v>4.5999999999999996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859.4899999999999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98394.082855000132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189.243035048</v>
      </c>
      <c r="D21" s="112">
        <f>ROUND(C21/$C$33*100,1)</f>
        <v>1</v>
      </c>
      <c r="E21" s="110"/>
      <c r="F21" s="111" t="s">
        <v>16</v>
      </c>
      <c r="G21" s="112">
        <f>SUM(D21:D26)</f>
        <v>56.599999999999994</v>
      </c>
    </row>
    <row r="22" spans="2:7">
      <c r="B22" s="111" t="s">
        <v>3</v>
      </c>
      <c r="C22" s="133">
        <f>Dat_01!B51</f>
        <v>5274.7472819999994</v>
      </c>
      <c r="D22" s="112">
        <f>ROUND(C22/$C$33*100,1)</f>
        <v>26.7</v>
      </c>
      <c r="E22" s="135"/>
      <c r="F22" s="226" t="s">
        <v>17</v>
      </c>
      <c r="G22" s="227">
        <f>SUM(D27:D32)</f>
        <v>43.4</v>
      </c>
    </row>
    <row r="23" spans="2:7">
      <c r="B23" s="111" t="s">
        <v>4</v>
      </c>
      <c r="C23" s="133">
        <f>Dat_01!B52</f>
        <v>824.670028</v>
      </c>
      <c r="D23" s="112">
        <f>ROUND(C23/$C$33*100,1)</f>
        <v>4.2</v>
      </c>
      <c r="E23" s="135"/>
    </row>
    <row r="24" spans="2:7">
      <c r="B24" s="111" t="s">
        <v>11</v>
      </c>
      <c r="C24" s="133">
        <f>Dat_01!B53</f>
        <v>2129.3124120000002</v>
      </c>
      <c r="D24" s="112">
        <f>ROUND(C24/$C$33*100,1)</f>
        <v>10.8</v>
      </c>
      <c r="E24" s="135"/>
    </row>
    <row r="25" spans="2:7">
      <c r="B25" s="111" t="s">
        <v>9</v>
      </c>
      <c r="C25" s="133">
        <f>Dat_01!B54</f>
        <v>2588.9622680000002</v>
      </c>
      <c r="D25" s="112">
        <f>100-SUM(D21:D24,D26:D32)</f>
        <v>12.899999999999991</v>
      </c>
      <c r="E25" s="135"/>
    </row>
    <row r="26" spans="2:7">
      <c r="B26" s="111" t="s">
        <v>72</v>
      </c>
      <c r="C26" s="133">
        <f>Dat_01!B55</f>
        <v>200.77886749999999</v>
      </c>
      <c r="D26" s="112">
        <f t="shared" ref="D26:D32" si="1">ROUND(C26/$C$33*100,1)</f>
        <v>1</v>
      </c>
      <c r="E26" s="135"/>
    </row>
    <row r="27" spans="2:7">
      <c r="B27" s="111" t="s">
        <v>71</v>
      </c>
      <c r="C27" s="133">
        <f>Dat_01!B56</f>
        <v>67.359962499999995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4823.4316840000001</v>
      </c>
      <c r="D28" s="112">
        <f t="shared" si="1"/>
        <v>24.4</v>
      </c>
      <c r="E28" s="135"/>
    </row>
    <row r="29" spans="2:7">
      <c r="B29" s="111" t="s">
        <v>2</v>
      </c>
      <c r="C29" s="133">
        <f>Dat_01!B58</f>
        <v>2131.4241339520004</v>
      </c>
      <c r="D29" s="112">
        <f t="shared" si="1"/>
        <v>10.8</v>
      </c>
      <c r="E29" s="135"/>
    </row>
    <row r="30" spans="2:7">
      <c r="B30" s="111" t="s">
        <v>6</v>
      </c>
      <c r="C30" s="133">
        <f>Dat_01!B59</f>
        <v>768.80490399999996</v>
      </c>
      <c r="D30" s="112">
        <f t="shared" si="1"/>
        <v>3.9</v>
      </c>
      <c r="E30" s="135"/>
    </row>
    <row r="31" spans="2:7">
      <c r="B31" s="111" t="s">
        <v>7</v>
      </c>
      <c r="C31" s="133">
        <f>Dat_01!B60</f>
        <v>477.92322799999999</v>
      </c>
      <c r="D31" s="112">
        <f t="shared" si="1"/>
        <v>2.4</v>
      </c>
      <c r="E31" s="135"/>
    </row>
    <row r="32" spans="2:7">
      <c r="B32" s="111" t="s">
        <v>8</v>
      </c>
      <c r="C32" s="133">
        <f>Dat_01!B61</f>
        <v>309.30230800000004</v>
      </c>
      <c r="D32" s="112">
        <f t="shared" si="1"/>
        <v>1.6</v>
      </c>
      <c r="E32" s="135"/>
    </row>
    <row r="33" spans="2:6">
      <c r="B33" s="113" t="s">
        <v>15</v>
      </c>
      <c r="C33" s="134">
        <f>SUM(C21:C32)</f>
        <v>19785.960112999997</v>
      </c>
      <c r="D33" s="114">
        <f>SUM(D21:D32)</f>
        <v>99.999999999999986</v>
      </c>
    </row>
    <row r="34" spans="2:6">
      <c r="B34" s="157"/>
      <c r="C34" s="176"/>
      <c r="D34" s="176"/>
      <c r="E34" s="176"/>
      <c r="F34" s="176"/>
    </row>
    <row r="35" spans="2:6">
      <c r="B35" s="157" t="s">
        <v>740</v>
      </c>
      <c r="C35" s="176"/>
      <c r="D35" s="176"/>
      <c r="E35" s="176"/>
      <c r="F35" s="228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1.2</v>
      </c>
      <c r="D37" s="110"/>
      <c r="E37" s="111" t="s">
        <v>16</v>
      </c>
      <c r="F37" s="112">
        <f>SUM(C37:C42)</f>
        <v>43.300000000000004</v>
      </c>
    </row>
    <row r="38" spans="2:6">
      <c r="B38" s="111" t="s">
        <v>3</v>
      </c>
      <c r="C38" s="112">
        <f>Dat_01!B95</f>
        <v>23.4</v>
      </c>
      <c r="D38" s="110"/>
      <c r="E38" s="226" t="s">
        <v>17</v>
      </c>
      <c r="F38" s="227">
        <f>SUM(C43:C48)</f>
        <v>56.7</v>
      </c>
    </row>
    <row r="39" spans="2:6">
      <c r="B39" s="111" t="s">
        <v>4</v>
      </c>
      <c r="C39" s="112">
        <f>Dat_01!B96</f>
        <v>2.5</v>
      </c>
      <c r="D39" s="110"/>
    </row>
    <row r="40" spans="2:6">
      <c r="B40" s="111" t="s">
        <v>11</v>
      </c>
      <c r="C40" s="112">
        <f>Dat_01!B97</f>
        <v>4.2</v>
      </c>
      <c r="D40" s="110"/>
    </row>
    <row r="41" spans="2:6">
      <c r="B41" s="111" t="s">
        <v>9</v>
      </c>
      <c r="C41" s="112">
        <f>Dat_01!B98</f>
        <v>11.100000000000009</v>
      </c>
      <c r="D41" s="110"/>
      <c r="E41" s="110"/>
      <c r="F41" s="110"/>
    </row>
    <row r="42" spans="2:6">
      <c r="B42" s="111" t="s">
        <v>72</v>
      </c>
      <c r="C42" s="112">
        <f>Dat_01!B99</f>
        <v>0.9</v>
      </c>
      <c r="D42" s="110"/>
      <c r="E42" s="110"/>
      <c r="F42" s="110"/>
    </row>
    <row r="43" spans="2:6">
      <c r="B43" s="111" t="s">
        <v>71</v>
      </c>
      <c r="C43" s="112">
        <f>Dat_01!B100</f>
        <v>0.3</v>
      </c>
      <c r="D43" s="110"/>
      <c r="E43" s="110"/>
      <c r="F43" s="110"/>
    </row>
    <row r="44" spans="2:6">
      <c r="B44" s="111" t="s">
        <v>5</v>
      </c>
      <c r="C44" s="112">
        <f>Dat_01!B101</f>
        <v>45.6</v>
      </c>
      <c r="D44" s="110"/>
      <c r="E44" s="110"/>
      <c r="F44" s="110"/>
    </row>
    <row r="45" spans="2:6">
      <c r="B45" s="111" t="s">
        <v>2</v>
      </c>
      <c r="C45" s="112">
        <f>Dat_01!B102</f>
        <v>8.1</v>
      </c>
      <c r="D45" s="110"/>
      <c r="E45" s="110"/>
      <c r="F45" s="110"/>
    </row>
    <row r="46" spans="2:6">
      <c r="B46" s="111" t="s">
        <v>6</v>
      </c>
      <c r="C46" s="112">
        <f>Dat_01!B103</f>
        <v>1.4</v>
      </c>
      <c r="D46" s="110"/>
      <c r="E46" s="110"/>
      <c r="F46" s="110"/>
    </row>
    <row r="47" spans="2:6">
      <c r="B47" s="111" t="s">
        <v>7</v>
      </c>
      <c r="C47" s="112">
        <f>Dat_01!B104</f>
        <v>0.1</v>
      </c>
      <c r="D47" s="110"/>
      <c r="E47" s="110"/>
      <c r="F47" s="110"/>
    </row>
    <row r="48" spans="2:6">
      <c r="B48" s="111" t="s">
        <v>8</v>
      </c>
      <c r="C48" s="112">
        <f>Dat_01!B105</f>
        <v>1.2</v>
      </c>
      <c r="D48" s="176"/>
      <c r="E48" s="176"/>
      <c r="F48" s="176"/>
    </row>
    <row r="49" spans="2:6">
      <c r="B49" s="113" t="s">
        <v>15</v>
      </c>
      <c r="C49" s="114">
        <f>SUM(C37:C48)</f>
        <v>100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342</v>
      </c>
      <c r="C51" s="176"/>
      <c r="D51" s="176"/>
      <c r="E51" s="176"/>
      <c r="F51" s="228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26" t="s">
        <v>17</v>
      </c>
      <c r="F54" s="227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2:16">
      <c r="B68" s="230"/>
      <c r="C68" s="231" t="str">
        <f>Dat_01!B140</f>
        <v>M</v>
      </c>
      <c r="D68" s="231" t="str">
        <f>Dat_01!C140</f>
        <v>A</v>
      </c>
      <c r="E68" s="231" t="str">
        <f>Dat_01!D140</f>
        <v>M</v>
      </c>
      <c r="F68" s="231" t="str">
        <f>Dat_01!E140</f>
        <v>J</v>
      </c>
      <c r="G68" s="231" t="str">
        <f>Dat_01!F140</f>
        <v>J</v>
      </c>
      <c r="H68" s="231" t="str">
        <f>Dat_01!G140</f>
        <v>A</v>
      </c>
      <c r="I68" s="231" t="str">
        <f>Dat_01!H140</f>
        <v>S</v>
      </c>
      <c r="J68" s="231" t="str">
        <f>Dat_01!I140</f>
        <v>O</v>
      </c>
      <c r="K68" s="231" t="str">
        <f>Dat_01!J140</f>
        <v>N</v>
      </c>
      <c r="L68" s="231" t="str">
        <f>Dat_01!K140</f>
        <v>D</v>
      </c>
      <c r="M68" s="231" t="str">
        <f>Dat_01!L140</f>
        <v>E</v>
      </c>
      <c r="N68" s="231" t="str">
        <f>Dat_01!M140</f>
        <v>F</v>
      </c>
      <c r="O68" s="231" t="str">
        <f>Dat_01!N140</f>
        <v>M</v>
      </c>
      <c r="P68" s="232"/>
    </row>
    <row r="69" spans="2:16">
      <c r="B69" s="233" t="s">
        <v>2</v>
      </c>
      <c r="C69" s="234">
        <f>Dat_01!B142</f>
        <v>4402.1243845560002</v>
      </c>
      <c r="D69" s="234">
        <f>Dat_01!C142</f>
        <v>4718.1728802460002</v>
      </c>
      <c r="E69" s="234">
        <f>Dat_01!D142</f>
        <v>3522.8601173239999</v>
      </c>
      <c r="F69" s="234">
        <f>Dat_01!E142</f>
        <v>3711.3022205840002</v>
      </c>
      <c r="G69" s="234">
        <f>Dat_01!F142</f>
        <v>3025.6357145860002</v>
      </c>
      <c r="H69" s="234">
        <f>Dat_01!G142</f>
        <v>2104.3621898920001</v>
      </c>
      <c r="I69" s="234">
        <f>Dat_01!H142</f>
        <v>1926.4552017619999</v>
      </c>
      <c r="J69" s="234">
        <f>Dat_01!I142</f>
        <v>1461.8891523279999</v>
      </c>
      <c r="K69" s="234">
        <f>Dat_01!J142</f>
        <v>2160.9439448140001</v>
      </c>
      <c r="L69" s="234">
        <f>Dat_01!K142</f>
        <v>2485.8744506439998</v>
      </c>
      <c r="M69" s="234">
        <f>Dat_01!L142</f>
        <v>2125.7801672559999</v>
      </c>
      <c r="N69" s="234">
        <f>Dat_01!M142</f>
        <v>2482.1685275720001</v>
      </c>
      <c r="O69" s="234">
        <f>Dat_01!N142</f>
        <v>2131.4241339519999</v>
      </c>
    </row>
    <row r="70" spans="2:16">
      <c r="B70" s="233" t="s">
        <v>83</v>
      </c>
      <c r="C70" s="234">
        <f>Dat_01!B143</f>
        <v>369.77771444400003</v>
      </c>
      <c r="D70" s="234">
        <f>Dat_01!C143</f>
        <v>345.63732475400002</v>
      </c>
      <c r="E70" s="234">
        <f>Dat_01!D143</f>
        <v>153.27436067599999</v>
      </c>
      <c r="F70" s="234">
        <f>Dat_01!E143</f>
        <v>58.722846416000003</v>
      </c>
      <c r="G70" s="234">
        <f>Dat_01!F143</f>
        <v>35.301049413999998</v>
      </c>
      <c r="H70" s="234">
        <f>Dat_01!G143</f>
        <v>60.003361108</v>
      </c>
      <c r="I70" s="234">
        <f>Dat_01!H143</f>
        <v>40.026753237999998</v>
      </c>
      <c r="J70" s="234">
        <f>Dat_01!I143</f>
        <v>215.001508672</v>
      </c>
      <c r="K70" s="234">
        <f>Dat_01!J143</f>
        <v>142.90349618600001</v>
      </c>
      <c r="L70" s="234">
        <f>Dat_01!K143</f>
        <v>134.66925335600001</v>
      </c>
      <c r="M70" s="234">
        <f>Dat_01!L143</f>
        <v>166.107001744</v>
      </c>
      <c r="N70" s="234">
        <f>Dat_01!M143</f>
        <v>188.79902042800001</v>
      </c>
      <c r="O70" s="234">
        <f>Dat_01!N143</f>
        <v>189.243035048</v>
      </c>
    </row>
    <row r="71" spans="2:16">
      <c r="B71" s="233" t="s">
        <v>3</v>
      </c>
      <c r="C71" s="234">
        <f>Dat_01!B144</f>
        <v>4488.9170219999996</v>
      </c>
      <c r="D71" s="234">
        <f>Dat_01!C144</f>
        <v>3812.588835</v>
      </c>
      <c r="E71" s="234">
        <f>Dat_01!D144</f>
        <v>3728.6750010000001</v>
      </c>
      <c r="F71" s="234">
        <f>Dat_01!E144</f>
        <v>3591.591351</v>
      </c>
      <c r="G71" s="234">
        <f>Dat_01!F144</f>
        <v>4471.0236880000002</v>
      </c>
      <c r="H71" s="234">
        <f>Dat_01!G144</f>
        <v>5135.7248909999998</v>
      </c>
      <c r="I71" s="234">
        <f>Dat_01!H144</f>
        <v>5013.0349210000004</v>
      </c>
      <c r="J71" s="234">
        <f>Dat_01!I144</f>
        <v>5150.6718030000002</v>
      </c>
      <c r="K71" s="234">
        <f>Dat_01!J144</f>
        <v>3829.983448</v>
      </c>
      <c r="L71" s="234">
        <f>Dat_01!K144</f>
        <v>4286.7606750000004</v>
      </c>
      <c r="M71" s="234">
        <f>Dat_01!L144</f>
        <v>5041.3669819999996</v>
      </c>
      <c r="N71" s="234">
        <f>Dat_01!M144</f>
        <v>4766.7856579999998</v>
      </c>
      <c r="O71" s="234">
        <f>Dat_01!N144</f>
        <v>5274.7472820000003</v>
      </c>
    </row>
    <row r="72" spans="2:16">
      <c r="B72" s="233" t="s">
        <v>4</v>
      </c>
      <c r="C72" s="234">
        <f>Dat_01!B145</f>
        <v>1310.6821359999999</v>
      </c>
      <c r="D72" s="234">
        <f>Dat_01!C145</f>
        <v>1360.5891569999999</v>
      </c>
      <c r="E72" s="234">
        <f>Dat_01!D145</f>
        <v>2254.3190730000001</v>
      </c>
      <c r="F72" s="234">
        <f>Dat_01!E145</f>
        <v>2273.6508990000002</v>
      </c>
      <c r="G72" s="234">
        <f>Dat_01!F145</f>
        <v>3487.5949369999998</v>
      </c>
      <c r="H72" s="234">
        <f>Dat_01!G145</f>
        <v>3495.8909399999998</v>
      </c>
      <c r="I72" s="234">
        <f>Dat_01!H145</f>
        <v>4104.8410020000001</v>
      </c>
      <c r="J72" s="234">
        <f>Dat_01!I145</f>
        <v>3364.8328780000002</v>
      </c>
      <c r="K72" s="234">
        <f>Dat_01!J145</f>
        <v>3875.2184769999999</v>
      </c>
      <c r="L72" s="234">
        <f>Dat_01!K145</f>
        <v>2845.2639509999999</v>
      </c>
      <c r="M72" s="234">
        <f>Dat_01!L145</f>
        <v>3075.0439740000002</v>
      </c>
      <c r="N72" s="234">
        <f>Dat_01!M145</f>
        <v>2246.8143230000001</v>
      </c>
      <c r="O72" s="234">
        <f>Dat_01!N145</f>
        <v>824.670028</v>
      </c>
    </row>
    <row r="73" spans="2:16">
      <c r="B73" s="233" t="s">
        <v>343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</row>
    <row r="74" spans="2:16">
      <c r="B74" s="233" t="s">
        <v>344</v>
      </c>
      <c r="C74" s="234">
        <f>Dat_01!B146</f>
        <v>1248.0405949999999</v>
      </c>
      <c r="D74" s="234">
        <f>Dat_01!C146</f>
        <v>1200.6612050000001</v>
      </c>
      <c r="E74" s="234">
        <f>Dat_01!D146</f>
        <v>1968.425332</v>
      </c>
      <c r="F74" s="234">
        <f>Dat_01!E146</f>
        <v>2180.126706</v>
      </c>
      <c r="G74" s="234">
        <f>Dat_01!F146</f>
        <v>2229.279387</v>
      </c>
      <c r="H74" s="234">
        <f>Dat_01!G146</f>
        <v>2663.0061409999998</v>
      </c>
      <c r="I74" s="234">
        <f>Dat_01!H146</f>
        <v>2148.659568</v>
      </c>
      <c r="J74" s="234">
        <f>Dat_01!I146</f>
        <v>2501.819391</v>
      </c>
      <c r="K74" s="234">
        <f>Dat_01!J146</f>
        <v>3160.857532</v>
      </c>
      <c r="L74" s="234">
        <f>Dat_01!K146</f>
        <v>2896.6909179999998</v>
      </c>
      <c r="M74" s="234">
        <f>Dat_01!L146</f>
        <v>3198.7467900000001</v>
      </c>
      <c r="N74" s="234">
        <f>Dat_01!M146</f>
        <v>2453.3605579999999</v>
      </c>
      <c r="O74" s="234">
        <f>Dat_01!N146</f>
        <v>2129.3124120000002</v>
      </c>
    </row>
    <row r="75" spans="2:16">
      <c r="B75" s="233" t="s">
        <v>5</v>
      </c>
      <c r="C75" s="234">
        <f>Dat_01!B147</f>
        <v>7675.5061070000002</v>
      </c>
      <c r="D75" s="234">
        <f>Dat_01!C147</f>
        <v>4415.6253749999996</v>
      </c>
      <c r="E75" s="234">
        <f>Dat_01!D147</f>
        <v>3264.1514889999999</v>
      </c>
      <c r="F75" s="234">
        <f>Dat_01!E147</f>
        <v>2574.1710560000001</v>
      </c>
      <c r="G75" s="234">
        <f>Dat_01!F147</f>
        <v>2478.6215710000001</v>
      </c>
      <c r="H75" s="234">
        <f>Dat_01!G147</f>
        <v>3066.01685</v>
      </c>
      <c r="I75" s="234">
        <f>Dat_01!H147</f>
        <v>2404.0393210000002</v>
      </c>
      <c r="J75" s="234">
        <f>Dat_01!I147</f>
        <v>4297.171472</v>
      </c>
      <c r="K75" s="234">
        <f>Dat_01!J147</f>
        <v>4525.9497069999998</v>
      </c>
      <c r="L75" s="234">
        <f>Dat_01!K147</f>
        <v>4319.0411860000004</v>
      </c>
      <c r="M75" s="234">
        <f>Dat_01!L147</f>
        <v>5970.5410169999996</v>
      </c>
      <c r="N75" s="234">
        <f>Dat_01!M147</f>
        <v>3645.3581079999999</v>
      </c>
      <c r="O75" s="234">
        <f>Dat_01!N147</f>
        <v>4823.4316840000001</v>
      </c>
    </row>
    <row r="76" spans="2:16">
      <c r="B76" s="233" t="s">
        <v>345</v>
      </c>
      <c r="C76" s="234">
        <f>Dat_01!B148</f>
        <v>556.16750500000001</v>
      </c>
      <c r="D76" s="234">
        <f>Dat_01!C148</f>
        <v>665.30385200000001</v>
      </c>
      <c r="E76" s="234">
        <f>Dat_01!D148</f>
        <v>778.63753499999996</v>
      </c>
      <c r="F76" s="234">
        <f>Dat_01!E148</f>
        <v>780.73612100000003</v>
      </c>
      <c r="G76" s="234">
        <f>Dat_01!F148</f>
        <v>892.04790600000001</v>
      </c>
      <c r="H76" s="234">
        <f>Dat_01!G148</f>
        <v>807.36622299999999</v>
      </c>
      <c r="I76" s="234">
        <f>Dat_01!H148</f>
        <v>686.52648799999997</v>
      </c>
      <c r="J76" s="234">
        <f>Dat_01!I148</f>
        <v>543.23595699999998</v>
      </c>
      <c r="K76" s="234">
        <f>Dat_01!J148</f>
        <v>353.619077</v>
      </c>
      <c r="L76" s="234">
        <f>Dat_01!K148</f>
        <v>404.07867700000003</v>
      </c>
      <c r="M76" s="234">
        <f>Dat_01!L148</f>
        <v>476.80772400000001</v>
      </c>
      <c r="N76" s="234">
        <f>Dat_01!M148</f>
        <v>596.29231200000004</v>
      </c>
      <c r="O76" s="234">
        <f>Dat_01!N148</f>
        <v>768.80490399999996</v>
      </c>
    </row>
    <row r="77" spans="2:16">
      <c r="B77" s="233" t="s">
        <v>346</v>
      </c>
      <c r="C77" s="234">
        <f>Dat_01!B149</f>
        <v>233.95594299999999</v>
      </c>
      <c r="D77" s="234">
        <f>Dat_01!C149</f>
        <v>325.935092</v>
      </c>
      <c r="E77" s="234">
        <f>Dat_01!D149</f>
        <v>477.20963399999999</v>
      </c>
      <c r="F77" s="234">
        <f>Dat_01!E149</f>
        <v>551.29260299999999</v>
      </c>
      <c r="G77" s="234">
        <f>Dat_01!F149</f>
        <v>858.89832999999999</v>
      </c>
      <c r="H77" s="234">
        <f>Dat_01!G149</f>
        <v>688.557997</v>
      </c>
      <c r="I77" s="234">
        <f>Dat_01!H149</f>
        <v>465.63698499999998</v>
      </c>
      <c r="J77" s="234">
        <f>Dat_01!I149</f>
        <v>292.49343099999999</v>
      </c>
      <c r="K77" s="234">
        <f>Dat_01!J149</f>
        <v>78.576116999999996</v>
      </c>
      <c r="L77" s="234">
        <f>Dat_01!K149</f>
        <v>109.57487399999999</v>
      </c>
      <c r="M77" s="234">
        <f>Dat_01!L149</f>
        <v>166.15013300000001</v>
      </c>
      <c r="N77" s="234">
        <f>Dat_01!M149</f>
        <v>261.97860300000002</v>
      </c>
      <c r="O77" s="234">
        <f>Dat_01!N149</f>
        <v>477.92322799999999</v>
      </c>
    </row>
    <row r="78" spans="2:16">
      <c r="B78" s="233" t="s">
        <v>9</v>
      </c>
      <c r="C78" s="234">
        <f>Dat_01!B151</f>
        <v>2335.6511700000001</v>
      </c>
      <c r="D78" s="234">
        <f>Dat_01!C151</f>
        <v>2353.5937800000002</v>
      </c>
      <c r="E78" s="234">
        <f>Dat_01!D151</f>
        <v>2418.3057220000001</v>
      </c>
      <c r="F78" s="234">
        <f>Dat_01!E151</f>
        <v>2408.224995</v>
      </c>
      <c r="G78" s="234">
        <f>Dat_01!F151</f>
        <v>2441.3647839999999</v>
      </c>
      <c r="H78" s="234">
        <f>Dat_01!G151</f>
        <v>2361.2932569999998</v>
      </c>
      <c r="I78" s="234">
        <f>Dat_01!H151</f>
        <v>2408.1177870000001</v>
      </c>
      <c r="J78" s="234">
        <f>Dat_01!I151</f>
        <v>2520.0123990000002</v>
      </c>
      <c r="K78" s="234">
        <f>Dat_01!J151</f>
        <v>2472.1034989999998</v>
      </c>
      <c r="L78" s="234">
        <f>Dat_01!K151</f>
        <v>2529.9647150000001</v>
      </c>
      <c r="M78" s="234">
        <f>Dat_01!L151</f>
        <v>2654.2593900000002</v>
      </c>
      <c r="N78" s="234">
        <f>Dat_01!M151</f>
        <v>2390.1012900000001</v>
      </c>
      <c r="O78" s="234">
        <f>Dat_01!N151</f>
        <v>2588.9622680000002</v>
      </c>
    </row>
    <row r="79" spans="2:16">
      <c r="B79" s="233" t="s">
        <v>347</v>
      </c>
      <c r="C79" s="234">
        <f>Dat_01!B152</f>
        <v>215.3954785</v>
      </c>
      <c r="D79" s="234">
        <f>Dat_01!C152</f>
        <v>167.63117500000001</v>
      </c>
      <c r="E79" s="234">
        <f>Dat_01!D152</f>
        <v>137.027331</v>
      </c>
      <c r="F79" s="234">
        <f>Dat_01!E152</f>
        <v>175.41279499999999</v>
      </c>
      <c r="G79" s="234">
        <f>Dat_01!F152</f>
        <v>199.57543200000001</v>
      </c>
      <c r="H79" s="234">
        <f>Dat_01!G152</f>
        <v>194.65527349999999</v>
      </c>
      <c r="I79" s="234">
        <f>Dat_01!H152</f>
        <v>189.02059499999999</v>
      </c>
      <c r="J79" s="234">
        <f>Dat_01!I152</f>
        <v>201.64167599999999</v>
      </c>
      <c r="K79" s="234">
        <f>Dat_01!J152</f>
        <v>191.94905</v>
      </c>
      <c r="L79" s="234">
        <f>Dat_01!K152</f>
        <v>190.76081500000001</v>
      </c>
      <c r="M79" s="234">
        <f>Dat_01!L152</f>
        <v>196.59543400000001</v>
      </c>
      <c r="N79" s="234">
        <f>Dat_01!M152</f>
        <v>180.749244</v>
      </c>
      <c r="O79" s="234">
        <f>Dat_01!N152</f>
        <v>200.77886749999999</v>
      </c>
    </row>
    <row r="80" spans="2:16">
      <c r="B80" s="233" t="s">
        <v>348</v>
      </c>
      <c r="C80" s="234">
        <f>Dat_01!B153</f>
        <v>65.909200499999997</v>
      </c>
      <c r="D80" s="234">
        <f>Dat_01!C153</f>
        <v>66.929152000000002</v>
      </c>
      <c r="E80" s="234">
        <f>Dat_01!D153</f>
        <v>24.344857999999999</v>
      </c>
      <c r="F80" s="234">
        <f>Dat_01!E153</f>
        <v>50.806421</v>
      </c>
      <c r="G80" s="234">
        <f>Dat_01!F153</f>
        <v>64.813796999999994</v>
      </c>
      <c r="H80" s="234">
        <f>Dat_01!G153</f>
        <v>65.755174499999995</v>
      </c>
      <c r="I80" s="234">
        <f>Dat_01!H153</f>
        <v>64.739834999999999</v>
      </c>
      <c r="J80" s="234">
        <f>Dat_01!I153</f>
        <v>66.706254000000001</v>
      </c>
      <c r="K80" s="234">
        <f>Dat_01!J153</f>
        <v>61.593868999999998</v>
      </c>
      <c r="L80" s="234">
        <f>Dat_01!K153</f>
        <v>69.912847999999997</v>
      </c>
      <c r="M80" s="234">
        <f>Dat_01!L153</f>
        <v>63.503646000000003</v>
      </c>
      <c r="N80" s="234">
        <f>Dat_01!M153</f>
        <v>61.891773000000001</v>
      </c>
      <c r="O80" s="234">
        <f>Dat_01!N153</f>
        <v>67.359962499999995</v>
      </c>
    </row>
    <row r="81" spans="2:15">
      <c r="B81" s="233" t="s">
        <v>349</v>
      </c>
      <c r="C81" s="234">
        <f>Dat_01!B150</f>
        <v>270.61248599999999</v>
      </c>
      <c r="D81" s="234">
        <f>Dat_01!C150</f>
        <v>237.13678899999999</v>
      </c>
      <c r="E81" s="234">
        <f>Dat_01!D150</f>
        <v>290.86737199999999</v>
      </c>
      <c r="F81" s="234">
        <f>Dat_01!E150</f>
        <v>304.03843599999999</v>
      </c>
      <c r="G81" s="234">
        <f>Dat_01!F150</f>
        <v>323.38476400000002</v>
      </c>
      <c r="H81" s="234">
        <f>Dat_01!G150</f>
        <v>316.43947400000002</v>
      </c>
      <c r="I81" s="234">
        <f>Dat_01!H150</f>
        <v>319.40942899999999</v>
      </c>
      <c r="J81" s="234">
        <f>Dat_01!I150</f>
        <v>296.78028399999999</v>
      </c>
      <c r="K81" s="234">
        <f>Dat_01!J150</f>
        <v>292.56805100000003</v>
      </c>
      <c r="L81" s="234">
        <f>Dat_01!K150</f>
        <v>299.14763599999998</v>
      </c>
      <c r="M81" s="234">
        <f>Dat_01!L150</f>
        <v>303.39382699999999</v>
      </c>
      <c r="N81" s="234">
        <f>Dat_01!M150</f>
        <v>284.70730500000002</v>
      </c>
      <c r="O81" s="234">
        <f>Dat_01!N150</f>
        <v>309.30230799999998</v>
      </c>
    </row>
    <row r="82" spans="2:15">
      <c r="B82" s="233" t="s">
        <v>350</v>
      </c>
      <c r="C82" s="234">
        <f>Dat_01!B154</f>
        <v>23172.739741999998</v>
      </c>
      <c r="D82" s="234">
        <f>Dat_01!C154</f>
        <v>19669.804616999998</v>
      </c>
      <c r="E82" s="234">
        <f>Dat_01!D154</f>
        <v>19018.097825000004</v>
      </c>
      <c r="F82" s="234">
        <f>Dat_01!E154</f>
        <v>18660.07645</v>
      </c>
      <c r="G82" s="234">
        <f>Dat_01!F154</f>
        <v>20507.541360000003</v>
      </c>
      <c r="H82" s="234">
        <f>Dat_01!G154</f>
        <v>20959.071771999999</v>
      </c>
      <c r="I82" s="234">
        <f>Dat_01!H154</f>
        <v>19770.507886000003</v>
      </c>
      <c r="J82" s="234">
        <f>Dat_01!I154</f>
        <v>20912.256206000002</v>
      </c>
      <c r="K82" s="234">
        <f>Dat_01!J154</f>
        <v>21146.266267999999</v>
      </c>
      <c r="L82" s="234">
        <f>Dat_01!K154</f>
        <v>20571.739999000005</v>
      </c>
      <c r="M82" s="234">
        <f>Dat_01!L154</f>
        <v>23438.296085999995</v>
      </c>
      <c r="N82" s="234">
        <f>Dat_01!M154</f>
        <v>19559.006721999998</v>
      </c>
      <c r="O82" s="234">
        <f>Dat_01!N154</f>
        <v>19785.960112999997</v>
      </c>
    </row>
    <row r="83" spans="2:15">
      <c r="B83" s="233" t="s">
        <v>351</v>
      </c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</row>
    <row r="84" spans="2:15">
      <c r="B84" s="233" t="s">
        <v>352</v>
      </c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</row>
    <row r="85" spans="2:15">
      <c r="B85" s="233" t="s">
        <v>353</v>
      </c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</row>
    <row r="86" spans="2:15">
      <c r="B86" s="235" t="s">
        <v>354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</row>
    <row r="88" spans="2:15">
      <c r="B88" s="237" t="s">
        <v>17</v>
      </c>
      <c r="C88" s="238">
        <f t="shared" ref="C88:O88" si="2">SUM(C69,C75:C77,C80:C81)</f>
        <v>13204.275626056</v>
      </c>
      <c r="D88" s="238">
        <f t="shared" si="2"/>
        <v>10429.103140245999</v>
      </c>
      <c r="E88" s="238">
        <f t="shared" si="2"/>
        <v>8358.071005324</v>
      </c>
      <c r="F88" s="238">
        <f t="shared" si="2"/>
        <v>7972.3468575839997</v>
      </c>
      <c r="G88" s="238">
        <f t="shared" si="2"/>
        <v>7643.4020825859998</v>
      </c>
      <c r="H88" s="238">
        <f t="shared" si="2"/>
        <v>7048.4979083919998</v>
      </c>
      <c r="I88" s="238">
        <f t="shared" si="2"/>
        <v>5866.8072597620012</v>
      </c>
      <c r="J88" s="238">
        <f t="shared" si="2"/>
        <v>6958.2765503279998</v>
      </c>
      <c r="K88" s="238">
        <f t="shared" si="2"/>
        <v>7473.2507658140003</v>
      </c>
      <c r="L88" s="238">
        <f t="shared" si="2"/>
        <v>7687.6296716440002</v>
      </c>
      <c r="M88" s="238">
        <f t="shared" si="2"/>
        <v>9106.176514255998</v>
      </c>
      <c r="N88" s="238">
        <f t="shared" si="2"/>
        <v>7332.3966285719989</v>
      </c>
      <c r="O88" s="238">
        <f t="shared" si="2"/>
        <v>8578.2462204520016</v>
      </c>
    </row>
    <row r="89" spans="2:15">
      <c r="B89" s="235" t="s">
        <v>16</v>
      </c>
      <c r="C89" s="236">
        <f t="shared" ref="C89:O89" si="3">SUM(C70:C74,C78:C79)</f>
        <v>9968.4641159440016</v>
      </c>
      <c r="D89" s="236">
        <f t="shared" si="3"/>
        <v>9240.7014767540004</v>
      </c>
      <c r="E89" s="236">
        <f t="shared" si="3"/>
        <v>10660.026819675999</v>
      </c>
      <c r="F89" s="236">
        <f t="shared" si="3"/>
        <v>10687.729592416001</v>
      </c>
      <c r="G89" s="236">
        <f t="shared" si="3"/>
        <v>12864.139277413999</v>
      </c>
      <c r="H89" s="236">
        <f t="shared" si="3"/>
        <v>13910.573863607999</v>
      </c>
      <c r="I89" s="236">
        <f t="shared" si="3"/>
        <v>13903.700626238</v>
      </c>
      <c r="J89" s="236">
        <f t="shared" si="3"/>
        <v>13953.979655671999</v>
      </c>
      <c r="K89" s="236">
        <f t="shared" si="3"/>
        <v>13673.015502186001</v>
      </c>
      <c r="L89" s="236">
        <f t="shared" si="3"/>
        <v>12884.110327356</v>
      </c>
      <c r="M89" s="236">
        <f t="shared" si="3"/>
        <v>14332.119571744</v>
      </c>
      <c r="N89" s="236">
        <f t="shared" si="3"/>
        <v>12226.610093428002</v>
      </c>
      <c r="O89" s="236">
        <f t="shared" si="3"/>
        <v>11207.713892547998</v>
      </c>
    </row>
    <row r="91" spans="2:15">
      <c r="B91" s="237" t="s">
        <v>17</v>
      </c>
      <c r="C91" s="239">
        <f>SUM(ROUND(C69/SUM(C88:C89)*100,1),ROUND(C75/SUM(C88:C89)*100,1),ROUND(C76/SUM(C88:C89)*100,1),ROUND(C77/SUM(C88:C89)*100,1),ROUND(C80/SUM(C88:C89)*100,1),ROUND(C81/SUM(C88:C89)*100,1))</f>
        <v>57</v>
      </c>
      <c r="D91" s="239">
        <f t="shared" ref="D91:N91" si="4">SUM(ROUND(D69/SUM(D88:D89)*100,1),ROUND(D75/SUM(D88:D89)*100,1),ROUND(D76/SUM(D88:D89)*100,1),ROUND(D77/SUM(D88:D89)*100,1),ROUND(D80/SUM(D88:D89)*100,1),ROUND(D81/SUM(D88:D89)*100,1))</f>
        <v>53</v>
      </c>
      <c r="E91" s="239">
        <f t="shared" si="4"/>
        <v>43.900000000000006</v>
      </c>
      <c r="F91" s="239">
        <f t="shared" si="4"/>
        <v>42.800000000000004</v>
      </c>
      <c r="G91" s="239">
        <f t="shared" si="4"/>
        <v>37.299999999999997</v>
      </c>
      <c r="H91" s="239">
        <f t="shared" si="4"/>
        <v>33.6</v>
      </c>
      <c r="I91" s="239">
        <f t="shared" si="4"/>
        <v>29.7</v>
      </c>
      <c r="J91" s="239">
        <f t="shared" si="4"/>
        <v>33.200000000000003</v>
      </c>
      <c r="K91" s="239">
        <f t="shared" si="4"/>
        <v>35.399999999999991</v>
      </c>
      <c r="L91" s="239">
        <f t="shared" si="4"/>
        <v>37.4</v>
      </c>
      <c r="M91" s="239">
        <f t="shared" si="4"/>
        <v>38.9</v>
      </c>
      <c r="N91" s="239">
        <f t="shared" si="4"/>
        <v>37.399999999999991</v>
      </c>
      <c r="O91" s="239">
        <f>SUM(ROUND(O69/SUM(O88:O89)*100,1),ROUND(O75/SUM(O88:O89)*100,1),ROUND(O76/SUM(O88:O89)*100,1),ROUND(O77/SUM(O88:O89)*100,1),ROUND(O80/SUM(O88:O89)*100,1),ROUND(O81/SUM(O88:O89)*100,1))</f>
        <v>43.4</v>
      </c>
    </row>
    <row r="92" spans="2:15">
      <c r="B92" s="235" t="s">
        <v>16</v>
      </c>
      <c r="C92" s="240">
        <f t="shared" ref="C92:O92" si="5">100-C91</f>
        <v>43</v>
      </c>
      <c r="D92" s="240">
        <f t="shared" si="5"/>
        <v>47</v>
      </c>
      <c r="E92" s="240">
        <f t="shared" si="5"/>
        <v>56.099999999999994</v>
      </c>
      <c r="F92" s="240">
        <f t="shared" si="5"/>
        <v>57.199999999999996</v>
      </c>
      <c r="G92" s="240">
        <f t="shared" si="5"/>
        <v>62.7</v>
      </c>
      <c r="H92" s="240">
        <f t="shared" si="5"/>
        <v>66.400000000000006</v>
      </c>
      <c r="I92" s="240">
        <f t="shared" si="5"/>
        <v>70.3</v>
      </c>
      <c r="J92" s="240">
        <f t="shared" si="5"/>
        <v>66.8</v>
      </c>
      <c r="K92" s="240">
        <f t="shared" si="5"/>
        <v>64.600000000000009</v>
      </c>
      <c r="L92" s="240">
        <f t="shared" si="5"/>
        <v>62.6</v>
      </c>
      <c r="M92" s="240">
        <f t="shared" si="5"/>
        <v>61.1</v>
      </c>
      <c r="N92" s="240">
        <f t="shared" si="5"/>
        <v>62.600000000000009</v>
      </c>
      <c r="O92" s="240">
        <f t="shared" si="5"/>
        <v>56.6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355</v>
      </c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</row>
    <row r="98" spans="2:16">
      <c r="B98" s="230"/>
      <c r="C98" s="231" t="str">
        <f>Dat_01!B140</f>
        <v>M</v>
      </c>
      <c r="D98" s="231" t="str">
        <f>Dat_01!C140</f>
        <v>A</v>
      </c>
      <c r="E98" s="231" t="str">
        <f>Dat_01!D140</f>
        <v>M</v>
      </c>
      <c r="F98" s="231" t="str">
        <f>Dat_01!E140</f>
        <v>J</v>
      </c>
      <c r="G98" s="231" t="str">
        <f>Dat_01!F140</f>
        <v>J</v>
      </c>
      <c r="H98" s="231" t="str">
        <f>Dat_01!G140</f>
        <v>A</v>
      </c>
      <c r="I98" s="231" t="str">
        <f>Dat_01!H140</f>
        <v>S</v>
      </c>
      <c r="J98" s="231" t="str">
        <f>Dat_01!I140</f>
        <v>O</v>
      </c>
      <c r="K98" s="231" t="str">
        <f>Dat_01!J140</f>
        <v>N</v>
      </c>
      <c r="L98" s="231" t="str">
        <f>Dat_01!K140</f>
        <v>D</v>
      </c>
      <c r="M98" s="231" t="str">
        <f>Dat_01!L140</f>
        <v>E</v>
      </c>
      <c r="N98" s="231" t="str">
        <f>Dat_01!M140</f>
        <v>F</v>
      </c>
      <c r="O98" s="231" t="str">
        <f>Dat_01!N140</f>
        <v>M</v>
      </c>
      <c r="P98" s="232"/>
    </row>
    <row r="99" spans="2:16">
      <c r="B99" s="233" t="s">
        <v>2</v>
      </c>
      <c r="C99" s="234">
        <f>C69</f>
        <v>4402.1243845560002</v>
      </c>
      <c r="D99" s="234">
        <f t="shared" ref="D99:O99" si="6">D69</f>
        <v>4718.1728802460002</v>
      </c>
      <c r="E99" s="234">
        <f t="shared" si="6"/>
        <v>3522.8601173239999</v>
      </c>
      <c r="F99" s="234">
        <f t="shared" si="6"/>
        <v>3711.3022205840002</v>
      </c>
      <c r="G99" s="234">
        <f t="shared" si="6"/>
        <v>3025.6357145860002</v>
      </c>
      <c r="H99" s="234">
        <f t="shared" si="6"/>
        <v>2104.3621898920001</v>
      </c>
      <c r="I99" s="234">
        <f t="shared" si="6"/>
        <v>1926.4552017619999</v>
      </c>
      <c r="J99" s="234">
        <f t="shared" si="6"/>
        <v>1461.8891523279999</v>
      </c>
      <c r="K99" s="234">
        <f t="shared" si="6"/>
        <v>2160.9439448140001</v>
      </c>
      <c r="L99" s="234">
        <f t="shared" si="6"/>
        <v>2485.8744506439998</v>
      </c>
      <c r="M99" s="234">
        <f t="shared" si="6"/>
        <v>2125.7801672559999</v>
      </c>
      <c r="N99" s="234">
        <f t="shared" si="6"/>
        <v>2482.1685275720001</v>
      </c>
      <c r="O99" s="234">
        <f t="shared" si="6"/>
        <v>2131.4241339519999</v>
      </c>
    </row>
    <row r="100" spans="2:16">
      <c r="B100" s="233" t="s">
        <v>83</v>
      </c>
      <c r="C100" s="234">
        <f t="shared" ref="C100:O112" si="7">C70</f>
        <v>369.77771444400003</v>
      </c>
      <c r="D100" s="234">
        <f t="shared" si="7"/>
        <v>345.63732475400002</v>
      </c>
      <c r="E100" s="234">
        <f t="shared" si="7"/>
        <v>153.27436067599999</v>
      </c>
      <c r="F100" s="234">
        <f t="shared" si="7"/>
        <v>58.722846416000003</v>
      </c>
      <c r="G100" s="234">
        <f t="shared" si="7"/>
        <v>35.301049413999998</v>
      </c>
      <c r="H100" s="234">
        <f t="shared" si="7"/>
        <v>60.003361108</v>
      </c>
      <c r="I100" s="234">
        <f t="shared" si="7"/>
        <v>40.026753237999998</v>
      </c>
      <c r="J100" s="234">
        <f t="shared" si="7"/>
        <v>215.001508672</v>
      </c>
      <c r="K100" s="234">
        <f t="shared" si="7"/>
        <v>142.90349618600001</v>
      </c>
      <c r="L100" s="234">
        <f t="shared" si="7"/>
        <v>134.66925335600001</v>
      </c>
      <c r="M100" s="234">
        <f t="shared" si="7"/>
        <v>166.107001744</v>
      </c>
      <c r="N100" s="234">
        <f t="shared" si="7"/>
        <v>188.79902042800001</v>
      </c>
      <c r="O100" s="234">
        <f t="shared" si="7"/>
        <v>189.243035048</v>
      </c>
    </row>
    <row r="101" spans="2:16">
      <c r="B101" s="233" t="s">
        <v>3</v>
      </c>
      <c r="C101" s="234">
        <f t="shared" si="7"/>
        <v>4488.9170219999996</v>
      </c>
      <c r="D101" s="234">
        <f t="shared" si="7"/>
        <v>3812.588835</v>
      </c>
      <c r="E101" s="234">
        <f t="shared" si="7"/>
        <v>3728.6750010000001</v>
      </c>
      <c r="F101" s="234">
        <f t="shared" si="7"/>
        <v>3591.591351</v>
      </c>
      <c r="G101" s="234">
        <f t="shared" si="7"/>
        <v>4471.0236880000002</v>
      </c>
      <c r="H101" s="234">
        <f t="shared" si="7"/>
        <v>5135.7248909999998</v>
      </c>
      <c r="I101" s="234">
        <f t="shared" si="7"/>
        <v>5013.0349210000004</v>
      </c>
      <c r="J101" s="234">
        <f t="shared" si="7"/>
        <v>5150.6718030000002</v>
      </c>
      <c r="K101" s="234">
        <f t="shared" si="7"/>
        <v>3829.983448</v>
      </c>
      <c r="L101" s="234">
        <f t="shared" si="7"/>
        <v>4286.7606750000004</v>
      </c>
      <c r="M101" s="234">
        <f t="shared" si="7"/>
        <v>5041.3669819999996</v>
      </c>
      <c r="N101" s="234">
        <f t="shared" si="7"/>
        <v>4766.7856579999998</v>
      </c>
      <c r="O101" s="234">
        <f t="shared" si="7"/>
        <v>5274.7472820000003</v>
      </c>
    </row>
    <row r="102" spans="2:16">
      <c r="B102" s="233" t="s">
        <v>4</v>
      </c>
      <c r="C102" s="234">
        <f t="shared" si="7"/>
        <v>1310.6821359999999</v>
      </c>
      <c r="D102" s="234">
        <f t="shared" si="7"/>
        <v>1360.5891569999999</v>
      </c>
      <c r="E102" s="234">
        <f t="shared" si="7"/>
        <v>2254.3190730000001</v>
      </c>
      <c r="F102" s="234">
        <f t="shared" si="7"/>
        <v>2273.6508990000002</v>
      </c>
      <c r="G102" s="234">
        <f t="shared" si="7"/>
        <v>3487.5949369999998</v>
      </c>
      <c r="H102" s="234">
        <f t="shared" si="7"/>
        <v>3495.8909399999998</v>
      </c>
      <c r="I102" s="234">
        <f t="shared" si="7"/>
        <v>4104.8410020000001</v>
      </c>
      <c r="J102" s="234">
        <f t="shared" si="7"/>
        <v>3364.8328780000002</v>
      </c>
      <c r="K102" s="234">
        <f t="shared" si="7"/>
        <v>3875.2184769999999</v>
      </c>
      <c r="L102" s="234">
        <f t="shared" si="7"/>
        <v>2845.2639509999999</v>
      </c>
      <c r="M102" s="234">
        <f t="shared" si="7"/>
        <v>3075.0439740000002</v>
      </c>
      <c r="N102" s="234">
        <f t="shared" si="7"/>
        <v>2246.8143230000001</v>
      </c>
      <c r="O102" s="234">
        <f t="shared" si="7"/>
        <v>824.670028</v>
      </c>
    </row>
    <row r="103" spans="2:16">
      <c r="B103" s="233" t="s">
        <v>343</v>
      </c>
      <c r="C103" s="234">
        <f t="shared" si="7"/>
        <v>0</v>
      </c>
      <c r="D103" s="234">
        <f t="shared" si="7"/>
        <v>0</v>
      </c>
      <c r="E103" s="234">
        <f t="shared" si="7"/>
        <v>0</v>
      </c>
      <c r="F103" s="234">
        <f t="shared" si="7"/>
        <v>0</v>
      </c>
      <c r="G103" s="234">
        <f t="shared" si="7"/>
        <v>0</v>
      </c>
      <c r="H103" s="234">
        <f t="shared" si="7"/>
        <v>0</v>
      </c>
      <c r="I103" s="234">
        <f t="shared" si="7"/>
        <v>0</v>
      </c>
      <c r="J103" s="234">
        <f t="shared" si="7"/>
        <v>0</v>
      </c>
      <c r="K103" s="234">
        <f t="shared" si="7"/>
        <v>0</v>
      </c>
      <c r="L103" s="234">
        <f t="shared" si="7"/>
        <v>0</v>
      </c>
      <c r="M103" s="234">
        <f t="shared" si="7"/>
        <v>0</v>
      </c>
      <c r="N103" s="234">
        <f t="shared" si="7"/>
        <v>0</v>
      </c>
      <c r="O103" s="234">
        <f t="shared" si="7"/>
        <v>0</v>
      </c>
    </row>
    <row r="104" spans="2:16">
      <c r="B104" s="233" t="s">
        <v>344</v>
      </c>
      <c r="C104" s="234">
        <f t="shared" si="7"/>
        <v>1248.0405949999999</v>
      </c>
      <c r="D104" s="234">
        <f t="shared" si="7"/>
        <v>1200.6612050000001</v>
      </c>
      <c r="E104" s="234">
        <f t="shared" si="7"/>
        <v>1968.425332</v>
      </c>
      <c r="F104" s="234">
        <f t="shared" si="7"/>
        <v>2180.126706</v>
      </c>
      <c r="G104" s="234">
        <f t="shared" si="7"/>
        <v>2229.279387</v>
      </c>
      <c r="H104" s="234">
        <f t="shared" si="7"/>
        <v>2663.0061409999998</v>
      </c>
      <c r="I104" s="234">
        <f t="shared" si="7"/>
        <v>2148.659568</v>
      </c>
      <c r="J104" s="234">
        <f t="shared" si="7"/>
        <v>2501.819391</v>
      </c>
      <c r="K104" s="234">
        <f t="shared" si="7"/>
        <v>3160.857532</v>
      </c>
      <c r="L104" s="234">
        <f t="shared" si="7"/>
        <v>2896.6909179999998</v>
      </c>
      <c r="M104" s="234">
        <f t="shared" si="7"/>
        <v>3198.7467900000001</v>
      </c>
      <c r="N104" s="234">
        <f t="shared" si="7"/>
        <v>2453.3605579999999</v>
      </c>
      <c r="O104" s="234">
        <f t="shared" si="7"/>
        <v>2129.3124120000002</v>
      </c>
    </row>
    <row r="105" spans="2:16">
      <c r="B105" s="233" t="s">
        <v>5</v>
      </c>
      <c r="C105" s="234">
        <f t="shared" si="7"/>
        <v>7675.5061070000002</v>
      </c>
      <c r="D105" s="234">
        <f t="shared" si="7"/>
        <v>4415.6253749999996</v>
      </c>
      <c r="E105" s="234">
        <f t="shared" si="7"/>
        <v>3264.1514889999999</v>
      </c>
      <c r="F105" s="234">
        <f t="shared" si="7"/>
        <v>2574.1710560000001</v>
      </c>
      <c r="G105" s="234">
        <f t="shared" si="7"/>
        <v>2478.6215710000001</v>
      </c>
      <c r="H105" s="234">
        <f t="shared" si="7"/>
        <v>3066.01685</v>
      </c>
      <c r="I105" s="234">
        <f t="shared" si="7"/>
        <v>2404.0393210000002</v>
      </c>
      <c r="J105" s="234">
        <f t="shared" si="7"/>
        <v>4297.171472</v>
      </c>
      <c r="K105" s="234">
        <f t="shared" si="7"/>
        <v>4525.9497069999998</v>
      </c>
      <c r="L105" s="234">
        <f t="shared" si="7"/>
        <v>4319.0411860000004</v>
      </c>
      <c r="M105" s="234">
        <f t="shared" si="7"/>
        <v>5970.5410169999996</v>
      </c>
      <c r="N105" s="234">
        <f t="shared" si="7"/>
        <v>3645.3581079999999</v>
      </c>
      <c r="O105" s="234">
        <f t="shared" si="7"/>
        <v>4823.4316840000001</v>
      </c>
    </row>
    <row r="106" spans="2:16">
      <c r="B106" s="233" t="s">
        <v>345</v>
      </c>
      <c r="C106" s="234">
        <f t="shared" si="7"/>
        <v>556.16750500000001</v>
      </c>
      <c r="D106" s="234">
        <f t="shared" si="7"/>
        <v>665.30385200000001</v>
      </c>
      <c r="E106" s="234">
        <f t="shared" si="7"/>
        <v>778.63753499999996</v>
      </c>
      <c r="F106" s="234">
        <f t="shared" si="7"/>
        <v>780.73612100000003</v>
      </c>
      <c r="G106" s="234">
        <f t="shared" si="7"/>
        <v>892.04790600000001</v>
      </c>
      <c r="H106" s="234">
        <f t="shared" si="7"/>
        <v>807.36622299999999</v>
      </c>
      <c r="I106" s="234">
        <f t="shared" si="7"/>
        <v>686.52648799999997</v>
      </c>
      <c r="J106" s="234">
        <f t="shared" si="7"/>
        <v>543.23595699999998</v>
      </c>
      <c r="K106" s="234">
        <f t="shared" si="7"/>
        <v>353.619077</v>
      </c>
      <c r="L106" s="234">
        <f t="shared" si="7"/>
        <v>404.07867700000003</v>
      </c>
      <c r="M106" s="234">
        <f t="shared" si="7"/>
        <v>476.80772400000001</v>
      </c>
      <c r="N106" s="234">
        <f t="shared" si="7"/>
        <v>596.29231200000004</v>
      </c>
      <c r="O106" s="234">
        <f t="shared" si="7"/>
        <v>768.80490399999996</v>
      </c>
    </row>
    <row r="107" spans="2:16">
      <c r="B107" s="233" t="s">
        <v>346</v>
      </c>
      <c r="C107" s="234">
        <f t="shared" si="7"/>
        <v>233.95594299999999</v>
      </c>
      <c r="D107" s="234">
        <f t="shared" si="7"/>
        <v>325.935092</v>
      </c>
      <c r="E107" s="234">
        <f t="shared" si="7"/>
        <v>477.20963399999999</v>
      </c>
      <c r="F107" s="234">
        <f t="shared" si="7"/>
        <v>551.29260299999999</v>
      </c>
      <c r="G107" s="234">
        <f t="shared" si="7"/>
        <v>858.89832999999999</v>
      </c>
      <c r="H107" s="234">
        <f t="shared" si="7"/>
        <v>688.557997</v>
      </c>
      <c r="I107" s="234">
        <f t="shared" si="7"/>
        <v>465.63698499999998</v>
      </c>
      <c r="J107" s="234">
        <f t="shared" si="7"/>
        <v>292.49343099999999</v>
      </c>
      <c r="K107" s="234">
        <f t="shared" si="7"/>
        <v>78.576116999999996</v>
      </c>
      <c r="L107" s="234">
        <f t="shared" si="7"/>
        <v>109.57487399999999</v>
      </c>
      <c r="M107" s="234">
        <f t="shared" si="7"/>
        <v>166.15013300000001</v>
      </c>
      <c r="N107" s="234">
        <f t="shared" si="7"/>
        <v>261.97860300000002</v>
      </c>
      <c r="O107" s="234">
        <f t="shared" si="7"/>
        <v>477.92322799999999</v>
      </c>
    </row>
    <row r="108" spans="2:16">
      <c r="B108" s="233" t="s">
        <v>9</v>
      </c>
      <c r="C108" s="234">
        <f t="shared" si="7"/>
        <v>2335.6511700000001</v>
      </c>
      <c r="D108" s="234">
        <f t="shared" si="7"/>
        <v>2353.5937800000002</v>
      </c>
      <c r="E108" s="234">
        <f t="shared" si="7"/>
        <v>2418.3057220000001</v>
      </c>
      <c r="F108" s="234">
        <f t="shared" si="7"/>
        <v>2408.224995</v>
      </c>
      <c r="G108" s="234">
        <f t="shared" si="7"/>
        <v>2441.3647839999999</v>
      </c>
      <c r="H108" s="234">
        <f t="shared" si="7"/>
        <v>2361.2932569999998</v>
      </c>
      <c r="I108" s="234">
        <f t="shared" si="7"/>
        <v>2408.1177870000001</v>
      </c>
      <c r="J108" s="234">
        <f t="shared" si="7"/>
        <v>2520.0123990000002</v>
      </c>
      <c r="K108" s="234">
        <f t="shared" si="7"/>
        <v>2472.1034989999998</v>
      </c>
      <c r="L108" s="234">
        <f t="shared" si="7"/>
        <v>2529.9647150000001</v>
      </c>
      <c r="M108" s="234">
        <f t="shared" si="7"/>
        <v>2654.2593900000002</v>
      </c>
      <c r="N108" s="234">
        <f t="shared" si="7"/>
        <v>2390.1012900000001</v>
      </c>
      <c r="O108" s="234">
        <f t="shared" si="7"/>
        <v>2588.9622680000002</v>
      </c>
    </row>
    <row r="109" spans="2:16">
      <c r="B109" s="233" t="s">
        <v>347</v>
      </c>
      <c r="C109" s="234">
        <f t="shared" si="7"/>
        <v>215.3954785</v>
      </c>
      <c r="D109" s="234">
        <f t="shared" si="7"/>
        <v>167.63117500000001</v>
      </c>
      <c r="E109" s="234">
        <f t="shared" si="7"/>
        <v>137.027331</v>
      </c>
      <c r="F109" s="234">
        <f t="shared" si="7"/>
        <v>175.41279499999999</v>
      </c>
      <c r="G109" s="234">
        <f t="shared" si="7"/>
        <v>199.57543200000001</v>
      </c>
      <c r="H109" s="234">
        <f t="shared" si="7"/>
        <v>194.65527349999999</v>
      </c>
      <c r="I109" s="234">
        <f t="shared" si="7"/>
        <v>189.02059499999999</v>
      </c>
      <c r="J109" s="234">
        <f t="shared" si="7"/>
        <v>201.64167599999999</v>
      </c>
      <c r="K109" s="234">
        <f t="shared" si="7"/>
        <v>191.94905</v>
      </c>
      <c r="L109" s="234">
        <f t="shared" si="7"/>
        <v>190.76081500000001</v>
      </c>
      <c r="M109" s="234">
        <f t="shared" si="7"/>
        <v>196.59543400000001</v>
      </c>
      <c r="N109" s="234">
        <f t="shared" si="7"/>
        <v>180.749244</v>
      </c>
      <c r="O109" s="234">
        <f t="shared" si="7"/>
        <v>200.77886749999999</v>
      </c>
    </row>
    <row r="110" spans="2:16">
      <c r="B110" s="233" t="s">
        <v>348</v>
      </c>
      <c r="C110" s="234">
        <f t="shared" si="7"/>
        <v>65.909200499999997</v>
      </c>
      <c r="D110" s="234">
        <f t="shared" si="7"/>
        <v>66.929152000000002</v>
      </c>
      <c r="E110" s="234">
        <f t="shared" si="7"/>
        <v>24.344857999999999</v>
      </c>
      <c r="F110" s="234">
        <f t="shared" si="7"/>
        <v>50.806421</v>
      </c>
      <c r="G110" s="234">
        <f t="shared" si="7"/>
        <v>64.813796999999994</v>
      </c>
      <c r="H110" s="234">
        <f t="shared" si="7"/>
        <v>65.755174499999995</v>
      </c>
      <c r="I110" s="234">
        <f t="shared" si="7"/>
        <v>64.739834999999999</v>
      </c>
      <c r="J110" s="234">
        <f t="shared" si="7"/>
        <v>66.706254000000001</v>
      </c>
      <c r="K110" s="234">
        <f t="shared" si="7"/>
        <v>61.593868999999998</v>
      </c>
      <c r="L110" s="234">
        <f t="shared" si="7"/>
        <v>69.912847999999997</v>
      </c>
      <c r="M110" s="234">
        <f t="shared" si="7"/>
        <v>63.503646000000003</v>
      </c>
      <c r="N110" s="234">
        <f t="shared" si="7"/>
        <v>61.891773000000001</v>
      </c>
      <c r="O110" s="234">
        <f t="shared" si="7"/>
        <v>67.359962499999995</v>
      </c>
    </row>
    <row r="111" spans="2:16">
      <c r="B111" s="233" t="s">
        <v>349</v>
      </c>
      <c r="C111" s="234">
        <f t="shared" si="7"/>
        <v>270.61248599999999</v>
      </c>
      <c r="D111" s="234">
        <f t="shared" si="7"/>
        <v>237.13678899999999</v>
      </c>
      <c r="E111" s="234">
        <f t="shared" si="7"/>
        <v>290.86737199999999</v>
      </c>
      <c r="F111" s="234">
        <f t="shared" si="7"/>
        <v>304.03843599999999</v>
      </c>
      <c r="G111" s="234">
        <f t="shared" si="7"/>
        <v>323.38476400000002</v>
      </c>
      <c r="H111" s="234">
        <f t="shared" si="7"/>
        <v>316.43947400000002</v>
      </c>
      <c r="I111" s="234">
        <f t="shared" si="7"/>
        <v>319.40942899999999</v>
      </c>
      <c r="J111" s="234">
        <f t="shared" si="7"/>
        <v>296.78028399999999</v>
      </c>
      <c r="K111" s="234">
        <f t="shared" si="7"/>
        <v>292.56805100000003</v>
      </c>
      <c r="L111" s="234">
        <f t="shared" si="7"/>
        <v>299.14763599999998</v>
      </c>
      <c r="M111" s="234">
        <f t="shared" si="7"/>
        <v>303.39382699999999</v>
      </c>
      <c r="N111" s="234">
        <f t="shared" si="7"/>
        <v>284.70730500000002</v>
      </c>
      <c r="O111" s="234">
        <f t="shared" si="7"/>
        <v>309.30230799999998</v>
      </c>
    </row>
    <row r="112" spans="2:16">
      <c r="B112" s="233" t="s">
        <v>350</v>
      </c>
      <c r="C112" s="234">
        <f t="shared" si="7"/>
        <v>23172.739741999998</v>
      </c>
      <c r="D112" s="234">
        <f t="shared" si="7"/>
        <v>19669.804616999998</v>
      </c>
      <c r="E112" s="234">
        <f t="shared" si="7"/>
        <v>19018.097825000004</v>
      </c>
      <c r="F112" s="234">
        <f t="shared" si="7"/>
        <v>18660.07645</v>
      </c>
      <c r="G112" s="234">
        <f t="shared" si="7"/>
        <v>20507.541360000003</v>
      </c>
      <c r="H112" s="234">
        <f t="shared" si="7"/>
        <v>20959.071771999999</v>
      </c>
      <c r="I112" s="234">
        <f t="shared" si="7"/>
        <v>19770.507886000003</v>
      </c>
      <c r="J112" s="234">
        <f t="shared" si="7"/>
        <v>20912.256206000002</v>
      </c>
      <c r="K112" s="234">
        <f t="shared" si="7"/>
        <v>21146.266267999999</v>
      </c>
      <c r="L112" s="234">
        <f t="shared" si="7"/>
        <v>20571.739999000005</v>
      </c>
      <c r="M112" s="234">
        <f t="shared" si="7"/>
        <v>23438.296085999995</v>
      </c>
      <c r="N112" s="234">
        <f t="shared" si="7"/>
        <v>19559.006721999998</v>
      </c>
      <c r="O112" s="234">
        <f t="shared" si="7"/>
        <v>19785.960112999997</v>
      </c>
    </row>
    <row r="113" spans="2:18">
      <c r="B113" s="233" t="s">
        <v>351</v>
      </c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</row>
    <row r="114" spans="2:18">
      <c r="B114" s="233" t="s">
        <v>352</v>
      </c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</row>
    <row r="115" spans="2:18">
      <c r="B115" s="233" t="s">
        <v>353</v>
      </c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</row>
    <row r="116" spans="2:18">
      <c r="B116" s="235" t="s">
        <v>354</v>
      </c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</row>
    <row r="118" spans="2:18">
      <c r="B118" s="237" t="s">
        <v>19</v>
      </c>
      <c r="C118" s="238">
        <f>SUM(C99:C101,C105:C107,C110:C111)</f>
        <v>18062.970362500004</v>
      </c>
      <c r="D118" s="238">
        <f t="shared" ref="D118:O118" si="8">SUM(D99:D101,D105:D107,D110:D111)</f>
        <v>14587.329300000001</v>
      </c>
      <c r="E118" s="238">
        <f t="shared" si="8"/>
        <v>12240.020367000001</v>
      </c>
      <c r="F118" s="238">
        <f t="shared" si="8"/>
        <v>11622.661055</v>
      </c>
      <c r="G118" s="238">
        <f t="shared" si="8"/>
        <v>12149.726820000002</v>
      </c>
      <c r="H118" s="238">
        <f t="shared" si="8"/>
        <v>12244.226160500002</v>
      </c>
      <c r="I118" s="238">
        <f t="shared" si="8"/>
        <v>10919.868934</v>
      </c>
      <c r="J118" s="238">
        <f t="shared" si="8"/>
        <v>12323.949862000003</v>
      </c>
      <c r="K118" s="238">
        <f t="shared" si="8"/>
        <v>11446.137710000001</v>
      </c>
      <c r="L118" s="238">
        <f t="shared" si="8"/>
        <v>12109.059599999999</v>
      </c>
      <c r="M118" s="238">
        <f t="shared" si="8"/>
        <v>14313.650497999997</v>
      </c>
      <c r="N118" s="238">
        <f t="shared" si="8"/>
        <v>12287.981306999998</v>
      </c>
      <c r="O118" s="238">
        <f t="shared" si="8"/>
        <v>14042.236537500001</v>
      </c>
    </row>
    <row r="119" spans="2:18">
      <c r="B119" s="235" t="s">
        <v>20</v>
      </c>
      <c r="C119" s="236">
        <f>SUM(C102:C104,C108:C109)</f>
        <v>5109.7693794999996</v>
      </c>
      <c r="D119" s="236">
        <f t="shared" ref="D119:O119" si="9">SUM(D102:D104,D108:D109)</f>
        <v>5082.4753170000004</v>
      </c>
      <c r="E119" s="236">
        <f t="shared" si="9"/>
        <v>6778.0774580000007</v>
      </c>
      <c r="F119" s="236">
        <f t="shared" si="9"/>
        <v>7037.415395</v>
      </c>
      <c r="G119" s="236">
        <f t="shared" si="9"/>
        <v>8357.8145399999994</v>
      </c>
      <c r="H119" s="236">
        <f t="shared" si="9"/>
        <v>8714.845611499999</v>
      </c>
      <c r="I119" s="236">
        <f t="shared" si="9"/>
        <v>8850.6389519999993</v>
      </c>
      <c r="J119" s="236">
        <f t="shared" si="9"/>
        <v>8588.3063440000005</v>
      </c>
      <c r="K119" s="236">
        <f t="shared" si="9"/>
        <v>9700.1285580000003</v>
      </c>
      <c r="L119" s="236">
        <f t="shared" si="9"/>
        <v>8462.6803989999989</v>
      </c>
      <c r="M119" s="236">
        <f t="shared" si="9"/>
        <v>9124.6455880000012</v>
      </c>
      <c r="N119" s="236">
        <f t="shared" si="9"/>
        <v>7271.0254149999992</v>
      </c>
      <c r="O119" s="236">
        <f t="shared" si="9"/>
        <v>5743.7235755000011</v>
      </c>
      <c r="R119" s="241"/>
    </row>
    <row r="121" spans="2:18">
      <c r="B121" s="237" t="s">
        <v>356</v>
      </c>
      <c r="C121" s="239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78</v>
      </c>
      <c r="D121" s="239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74.2</v>
      </c>
      <c r="E121" s="239">
        <f t="shared" si="10"/>
        <v>64.300000000000011</v>
      </c>
      <c r="F121" s="239">
        <f t="shared" si="10"/>
        <v>62.300000000000004</v>
      </c>
      <c r="G121" s="239">
        <f t="shared" si="10"/>
        <v>59.3</v>
      </c>
      <c r="H121" s="239">
        <f t="shared" si="10"/>
        <v>58.399999999999991</v>
      </c>
      <c r="I121" s="239">
        <f t="shared" si="10"/>
        <v>55.3</v>
      </c>
      <c r="J121" s="239">
        <f t="shared" si="10"/>
        <v>58.8</v>
      </c>
      <c r="K121" s="239">
        <f t="shared" si="10"/>
        <v>54.199999999999996</v>
      </c>
      <c r="L121" s="239">
        <f t="shared" si="10"/>
        <v>58.9</v>
      </c>
      <c r="M121" s="239">
        <f t="shared" si="10"/>
        <v>61.099999999999994</v>
      </c>
      <c r="N121" s="239">
        <f t="shared" si="10"/>
        <v>62.79999999999999</v>
      </c>
      <c r="O121" s="239">
        <f t="shared" si="10"/>
        <v>71.099999999999994</v>
      </c>
    </row>
    <row r="122" spans="2:18">
      <c r="B122" s="235" t="s">
        <v>357</v>
      </c>
      <c r="C122" s="240">
        <f t="shared" ref="C122" si="11">100-C121</f>
        <v>22</v>
      </c>
      <c r="D122" s="240">
        <f t="shared" ref="D122:O122" si="12">100-D121</f>
        <v>25.799999999999997</v>
      </c>
      <c r="E122" s="240">
        <f t="shared" si="12"/>
        <v>35.699999999999989</v>
      </c>
      <c r="F122" s="240">
        <f t="shared" si="12"/>
        <v>37.699999999999996</v>
      </c>
      <c r="G122" s="240">
        <f t="shared" si="12"/>
        <v>40.700000000000003</v>
      </c>
      <c r="H122" s="240">
        <f t="shared" si="12"/>
        <v>41.600000000000009</v>
      </c>
      <c r="I122" s="240">
        <f t="shared" si="12"/>
        <v>44.7</v>
      </c>
      <c r="J122" s="240">
        <f t="shared" si="12"/>
        <v>41.2</v>
      </c>
      <c r="K122" s="240">
        <f t="shared" si="12"/>
        <v>45.800000000000004</v>
      </c>
      <c r="L122" s="240">
        <f t="shared" si="12"/>
        <v>41.1</v>
      </c>
      <c r="M122" s="240">
        <f t="shared" si="12"/>
        <v>38.900000000000006</v>
      </c>
      <c r="N122" s="240">
        <f t="shared" si="12"/>
        <v>37.20000000000001</v>
      </c>
      <c r="O122" s="240">
        <f t="shared" si="12"/>
        <v>28.900000000000006</v>
      </c>
    </row>
    <row r="124" spans="2:18">
      <c r="B124" s="157" t="s">
        <v>358</v>
      </c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</row>
    <row r="125" spans="2:18">
      <c r="B125" s="230"/>
      <c r="C125" s="231" t="str">
        <f>Dat_01!B140</f>
        <v>M</v>
      </c>
      <c r="D125" s="231" t="str">
        <f>Dat_01!C140</f>
        <v>A</v>
      </c>
      <c r="E125" s="231" t="str">
        <f>Dat_01!D140</f>
        <v>M</v>
      </c>
      <c r="F125" s="231" t="str">
        <f>Dat_01!E140</f>
        <v>J</v>
      </c>
      <c r="G125" s="231" t="str">
        <f>Dat_01!F140</f>
        <v>J</v>
      </c>
      <c r="H125" s="231" t="str">
        <f>Dat_01!G140</f>
        <v>A</v>
      </c>
      <c r="I125" s="231" t="str">
        <f>Dat_01!H140</f>
        <v>S</v>
      </c>
      <c r="J125" s="231" t="str">
        <f>Dat_01!I140</f>
        <v>O</v>
      </c>
      <c r="K125" s="231" t="str">
        <f>Dat_01!J140</f>
        <v>N</v>
      </c>
      <c r="L125" s="231" t="str">
        <f>Dat_01!K140</f>
        <v>D</v>
      </c>
      <c r="M125" s="231" t="str">
        <f>Dat_01!L140</f>
        <v>E</v>
      </c>
      <c r="N125" s="231" t="str">
        <f>Dat_01!M140</f>
        <v>F</v>
      </c>
      <c r="O125" s="231" t="str">
        <f>Dat_01!N140</f>
        <v>M</v>
      </c>
    </row>
    <row r="126" spans="2:18">
      <c r="B126" s="233" t="s">
        <v>2</v>
      </c>
      <c r="C126" s="234">
        <f>C69</f>
        <v>4402.1243845560002</v>
      </c>
      <c r="D126" s="234">
        <f t="shared" ref="D126:O126" si="13">D69</f>
        <v>4718.1728802460002</v>
      </c>
      <c r="E126" s="234">
        <f t="shared" si="13"/>
        <v>3522.8601173239999</v>
      </c>
      <c r="F126" s="234">
        <f t="shared" si="13"/>
        <v>3711.3022205840002</v>
      </c>
      <c r="G126" s="234">
        <f t="shared" si="13"/>
        <v>3025.6357145860002</v>
      </c>
      <c r="H126" s="234">
        <f t="shared" si="13"/>
        <v>2104.3621898920001</v>
      </c>
      <c r="I126" s="234">
        <f t="shared" si="13"/>
        <v>1926.4552017619999</v>
      </c>
      <c r="J126" s="234">
        <f t="shared" si="13"/>
        <v>1461.8891523279999</v>
      </c>
      <c r="K126" s="234">
        <f t="shared" si="13"/>
        <v>2160.9439448140001</v>
      </c>
      <c r="L126" s="234">
        <f t="shared" si="13"/>
        <v>2485.8744506439998</v>
      </c>
      <c r="M126" s="234">
        <f t="shared" si="13"/>
        <v>2125.7801672559999</v>
      </c>
      <c r="N126" s="234">
        <f t="shared" si="13"/>
        <v>2482.1685275720001</v>
      </c>
      <c r="O126" s="234">
        <f t="shared" si="13"/>
        <v>2131.4241339519999</v>
      </c>
      <c r="P126" s="243"/>
    </row>
    <row r="127" spans="2:18">
      <c r="B127" s="233" t="s">
        <v>83</v>
      </c>
      <c r="C127" s="234">
        <f t="shared" ref="C127:O139" si="14">C70</f>
        <v>369.77771444400003</v>
      </c>
      <c r="D127" s="234">
        <f t="shared" si="14"/>
        <v>345.63732475400002</v>
      </c>
      <c r="E127" s="234">
        <f t="shared" si="14"/>
        <v>153.27436067599999</v>
      </c>
      <c r="F127" s="234">
        <f t="shared" si="14"/>
        <v>58.722846416000003</v>
      </c>
      <c r="G127" s="234">
        <f t="shared" si="14"/>
        <v>35.301049413999998</v>
      </c>
      <c r="H127" s="234">
        <f t="shared" si="14"/>
        <v>60.003361108</v>
      </c>
      <c r="I127" s="234">
        <f t="shared" si="14"/>
        <v>40.026753237999998</v>
      </c>
      <c r="J127" s="234">
        <f t="shared" si="14"/>
        <v>215.001508672</v>
      </c>
      <c r="K127" s="234">
        <f t="shared" si="14"/>
        <v>142.90349618600001</v>
      </c>
      <c r="L127" s="234">
        <f t="shared" si="14"/>
        <v>134.66925335600001</v>
      </c>
      <c r="M127" s="234">
        <f t="shared" si="14"/>
        <v>166.107001744</v>
      </c>
      <c r="N127" s="234">
        <f t="shared" si="14"/>
        <v>188.79902042800001</v>
      </c>
      <c r="O127" s="234">
        <f t="shared" si="14"/>
        <v>189.243035048</v>
      </c>
    </row>
    <row r="128" spans="2:18">
      <c r="B128" s="233" t="s">
        <v>3</v>
      </c>
      <c r="C128" s="234">
        <f t="shared" si="14"/>
        <v>4488.9170219999996</v>
      </c>
      <c r="D128" s="234">
        <f t="shared" si="14"/>
        <v>3812.588835</v>
      </c>
      <c r="E128" s="234">
        <f t="shared" si="14"/>
        <v>3728.6750010000001</v>
      </c>
      <c r="F128" s="234">
        <f t="shared" si="14"/>
        <v>3591.591351</v>
      </c>
      <c r="G128" s="234">
        <f t="shared" si="14"/>
        <v>4471.0236880000002</v>
      </c>
      <c r="H128" s="234">
        <f t="shared" si="14"/>
        <v>5135.7248909999998</v>
      </c>
      <c r="I128" s="234">
        <f t="shared" si="14"/>
        <v>5013.0349210000004</v>
      </c>
      <c r="J128" s="234">
        <f t="shared" si="14"/>
        <v>5150.6718030000002</v>
      </c>
      <c r="K128" s="234">
        <f t="shared" si="14"/>
        <v>3829.983448</v>
      </c>
      <c r="L128" s="234">
        <f t="shared" si="14"/>
        <v>4286.7606750000004</v>
      </c>
      <c r="M128" s="234">
        <f t="shared" si="14"/>
        <v>5041.3669819999996</v>
      </c>
      <c r="N128" s="234">
        <f t="shared" si="14"/>
        <v>4766.7856579999998</v>
      </c>
      <c r="O128" s="234">
        <f t="shared" si="14"/>
        <v>5274.7472820000003</v>
      </c>
    </row>
    <row r="129" spans="2:15">
      <c r="B129" s="233" t="s">
        <v>4</v>
      </c>
      <c r="C129" s="234">
        <f t="shared" si="14"/>
        <v>1310.6821359999999</v>
      </c>
      <c r="D129" s="234">
        <f t="shared" si="14"/>
        <v>1360.5891569999999</v>
      </c>
      <c r="E129" s="234">
        <f t="shared" si="14"/>
        <v>2254.3190730000001</v>
      </c>
      <c r="F129" s="234">
        <f t="shared" si="14"/>
        <v>2273.6508990000002</v>
      </c>
      <c r="G129" s="234">
        <f t="shared" si="14"/>
        <v>3487.5949369999998</v>
      </c>
      <c r="H129" s="234">
        <f t="shared" si="14"/>
        <v>3495.8909399999998</v>
      </c>
      <c r="I129" s="234">
        <f t="shared" si="14"/>
        <v>4104.8410020000001</v>
      </c>
      <c r="J129" s="234">
        <f t="shared" si="14"/>
        <v>3364.8328780000002</v>
      </c>
      <c r="K129" s="234">
        <f t="shared" si="14"/>
        <v>3875.2184769999999</v>
      </c>
      <c r="L129" s="234">
        <f t="shared" si="14"/>
        <v>2845.2639509999999</v>
      </c>
      <c r="M129" s="234">
        <f t="shared" si="14"/>
        <v>3075.0439740000002</v>
      </c>
      <c r="N129" s="234">
        <f t="shared" si="14"/>
        <v>2246.8143230000001</v>
      </c>
      <c r="O129" s="234">
        <f t="shared" si="14"/>
        <v>824.670028</v>
      </c>
    </row>
    <row r="130" spans="2:15">
      <c r="B130" s="233" t="s">
        <v>343</v>
      </c>
      <c r="C130" s="234">
        <f t="shared" si="14"/>
        <v>0</v>
      </c>
      <c r="D130" s="234">
        <f t="shared" si="14"/>
        <v>0</v>
      </c>
      <c r="E130" s="234">
        <f t="shared" si="14"/>
        <v>0</v>
      </c>
      <c r="F130" s="234">
        <f t="shared" si="14"/>
        <v>0</v>
      </c>
      <c r="G130" s="234">
        <f t="shared" si="14"/>
        <v>0</v>
      </c>
      <c r="H130" s="234">
        <f t="shared" si="14"/>
        <v>0</v>
      </c>
      <c r="I130" s="234">
        <f t="shared" si="14"/>
        <v>0</v>
      </c>
      <c r="J130" s="234">
        <f t="shared" si="14"/>
        <v>0</v>
      </c>
      <c r="K130" s="234">
        <f t="shared" si="14"/>
        <v>0</v>
      </c>
      <c r="L130" s="234">
        <f t="shared" si="14"/>
        <v>0</v>
      </c>
      <c r="M130" s="234">
        <f t="shared" si="14"/>
        <v>0</v>
      </c>
      <c r="N130" s="234">
        <f t="shared" si="14"/>
        <v>0</v>
      </c>
      <c r="O130" s="234">
        <f t="shared" si="14"/>
        <v>0</v>
      </c>
    </row>
    <row r="131" spans="2:15">
      <c r="B131" s="233" t="s">
        <v>344</v>
      </c>
      <c r="C131" s="234">
        <f t="shared" si="14"/>
        <v>1248.0405949999999</v>
      </c>
      <c r="D131" s="234">
        <f t="shared" si="14"/>
        <v>1200.6612050000001</v>
      </c>
      <c r="E131" s="234">
        <f t="shared" si="14"/>
        <v>1968.425332</v>
      </c>
      <c r="F131" s="234">
        <f t="shared" si="14"/>
        <v>2180.126706</v>
      </c>
      <c r="G131" s="234">
        <f t="shared" si="14"/>
        <v>2229.279387</v>
      </c>
      <c r="H131" s="234">
        <f t="shared" si="14"/>
        <v>2663.0061409999998</v>
      </c>
      <c r="I131" s="234">
        <f t="shared" si="14"/>
        <v>2148.659568</v>
      </c>
      <c r="J131" s="234">
        <f t="shared" si="14"/>
        <v>2501.819391</v>
      </c>
      <c r="K131" s="234">
        <f t="shared" si="14"/>
        <v>3160.857532</v>
      </c>
      <c r="L131" s="234">
        <f t="shared" si="14"/>
        <v>2896.6909179999998</v>
      </c>
      <c r="M131" s="234">
        <f t="shared" si="14"/>
        <v>3198.7467900000001</v>
      </c>
      <c r="N131" s="234">
        <f t="shared" si="14"/>
        <v>2453.3605579999999</v>
      </c>
      <c r="O131" s="234">
        <f t="shared" si="14"/>
        <v>2129.3124120000002</v>
      </c>
    </row>
    <row r="132" spans="2:15">
      <c r="B132" s="233" t="s">
        <v>5</v>
      </c>
      <c r="C132" s="234">
        <f t="shared" si="14"/>
        <v>7675.5061070000002</v>
      </c>
      <c r="D132" s="234">
        <f t="shared" si="14"/>
        <v>4415.6253749999996</v>
      </c>
      <c r="E132" s="234">
        <f t="shared" si="14"/>
        <v>3264.1514889999999</v>
      </c>
      <c r="F132" s="234">
        <f t="shared" si="14"/>
        <v>2574.1710560000001</v>
      </c>
      <c r="G132" s="234">
        <f t="shared" si="14"/>
        <v>2478.6215710000001</v>
      </c>
      <c r="H132" s="234">
        <f t="shared" si="14"/>
        <v>3066.01685</v>
      </c>
      <c r="I132" s="234">
        <f t="shared" si="14"/>
        <v>2404.0393210000002</v>
      </c>
      <c r="J132" s="234">
        <f t="shared" si="14"/>
        <v>4297.171472</v>
      </c>
      <c r="K132" s="234">
        <f t="shared" si="14"/>
        <v>4525.9497069999998</v>
      </c>
      <c r="L132" s="234">
        <f t="shared" si="14"/>
        <v>4319.0411860000004</v>
      </c>
      <c r="M132" s="234">
        <f t="shared" si="14"/>
        <v>5970.5410169999996</v>
      </c>
      <c r="N132" s="234">
        <f t="shared" si="14"/>
        <v>3645.3581079999999</v>
      </c>
      <c r="O132" s="234">
        <f t="shared" si="14"/>
        <v>4823.4316840000001</v>
      </c>
    </row>
    <row r="133" spans="2:15">
      <c r="B133" s="233" t="s">
        <v>345</v>
      </c>
      <c r="C133" s="234">
        <f t="shared" si="14"/>
        <v>556.16750500000001</v>
      </c>
      <c r="D133" s="234">
        <f t="shared" si="14"/>
        <v>665.30385200000001</v>
      </c>
      <c r="E133" s="234">
        <f t="shared" si="14"/>
        <v>778.63753499999996</v>
      </c>
      <c r="F133" s="234">
        <f t="shared" si="14"/>
        <v>780.73612100000003</v>
      </c>
      <c r="G133" s="234">
        <f t="shared" si="14"/>
        <v>892.04790600000001</v>
      </c>
      <c r="H133" s="234">
        <f t="shared" si="14"/>
        <v>807.36622299999999</v>
      </c>
      <c r="I133" s="234">
        <f t="shared" si="14"/>
        <v>686.52648799999997</v>
      </c>
      <c r="J133" s="234">
        <f t="shared" si="14"/>
        <v>543.23595699999998</v>
      </c>
      <c r="K133" s="234">
        <f t="shared" si="14"/>
        <v>353.619077</v>
      </c>
      <c r="L133" s="234">
        <f t="shared" si="14"/>
        <v>404.07867700000003</v>
      </c>
      <c r="M133" s="234">
        <f t="shared" si="14"/>
        <v>476.80772400000001</v>
      </c>
      <c r="N133" s="234">
        <f t="shared" si="14"/>
        <v>596.29231200000004</v>
      </c>
      <c r="O133" s="234">
        <f t="shared" si="14"/>
        <v>768.80490399999996</v>
      </c>
    </row>
    <row r="134" spans="2:15">
      <c r="B134" s="233" t="s">
        <v>346</v>
      </c>
      <c r="C134" s="234">
        <f t="shared" si="14"/>
        <v>233.95594299999999</v>
      </c>
      <c r="D134" s="234">
        <f t="shared" si="14"/>
        <v>325.935092</v>
      </c>
      <c r="E134" s="234">
        <f t="shared" si="14"/>
        <v>477.20963399999999</v>
      </c>
      <c r="F134" s="234">
        <f t="shared" si="14"/>
        <v>551.29260299999999</v>
      </c>
      <c r="G134" s="234">
        <f t="shared" si="14"/>
        <v>858.89832999999999</v>
      </c>
      <c r="H134" s="234">
        <f t="shared" si="14"/>
        <v>688.557997</v>
      </c>
      <c r="I134" s="234">
        <f t="shared" si="14"/>
        <v>465.63698499999998</v>
      </c>
      <c r="J134" s="234">
        <f t="shared" si="14"/>
        <v>292.49343099999999</v>
      </c>
      <c r="K134" s="234">
        <f t="shared" si="14"/>
        <v>78.576116999999996</v>
      </c>
      <c r="L134" s="234">
        <f t="shared" si="14"/>
        <v>109.57487399999999</v>
      </c>
      <c r="M134" s="234">
        <f t="shared" si="14"/>
        <v>166.15013300000001</v>
      </c>
      <c r="N134" s="234">
        <f t="shared" si="14"/>
        <v>261.97860300000002</v>
      </c>
      <c r="O134" s="234">
        <f t="shared" si="14"/>
        <v>477.92322799999999</v>
      </c>
    </row>
    <row r="135" spans="2:15">
      <c r="B135" s="233" t="s">
        <v>9</v>
      </c>
      <c r="C135" s="234">
        <f t="shared" si="14"/>
        <v>2335.6511700000001</v>
      </c>
      <c r="D135" s="234">
        <f t="shared" si="14"/>
        <v>2353.5937800000002</v>
      </c>
      <c r="E135" s="234">
        <f t="shared" si="14"/>
        <v>2418.3057220000001</v>
      </c>
      <c r="F135" s="234">
        <f t="shared" si="14"/>
        <v>2408.224995</v>
      </c>
      <c r="G135" s="234">
        <f t="shared" si="14"/>
        <v>2441.3647839999999</v>
      </c>
      <c r="H135" s="234">
        <f t="shared" si="14"/>
        <v>2361.2932569999998</v>
      </c>
      <c r="I135" s="234">
        <f t="shared" si="14"/>
        <v>2408.1177870000001</v>
      </c>
      <c r="J135" s="234">
        <f t="shared" si="14"/>
        <v>2520.0123990000002</v>
      </c>
      <c r="K135" s="234">
        <f t="shared" si="14"/>
        <v>2472.1034989999998</v>
      </c>
      <c r="L135" s="234">
        <f t="shared" si="14"/>
        <v>2529.9647150000001</v>
      </c>
      <c r="M135" s="234">
        <f t="shared" si="14"/>
        <v>2654.2593900000002</v>
      </c>
      <c r="N135" s="234">
        <f t="shared" si="14"/>
        <v>2390.1012900000001</v>
      </c>
      <c r="O135" s="234">
        <f t="shared" si="14"/>
        <v>2588.9622680000002</v>
      </c>
    </row>
    <row r="136" spans="2:15">
      <c r="B136" s="233" t="s">
        <v>347</v>
      </c>
      <c r="C136" s="234">
        <f t="shared" si="14"/>
        <v>215.3954785</v>
      </c>
      <c r="D136" s="234">
        <f t="shared" si="14"/>
        <v>167.63117500000001</v>
      </c>
      <c r="E136" s="234">
        <f t="shared" si="14"/>
        <v>137.027331</v>
      </c>
      <c r="F136" s="234">
        <f t="shared" si="14"/>
        <v>175.41279499999999</v>
      </c>
      <c r="G136" s="234">
        <f t="shared" si="14"/>
        <v>199.57543200000001</v>
      </c>
      <c r="H136" s="234">
        <f t="shared" si="14"/>
        <v>194.65527349999999</v>
      </c>
      <c r="I136" s="234">
        <f t="shared" si="14"/>
        <v>189.02059499999999</v>
      </c>
      <c r="J136" s="234">
        <f t="shared" si="14"/>
        <v>201.64167599999999</v>
      </c>
      <c r="K136" s="234">
        <f t="shared" si="14"/>
        <v>191.94905</v>
      </c>
      <c r="L136" s="234">
        <f t="shared" si="14"/>
        <v>190.76081500000001</v>
      </c>
      <c r="M136" s="234">
        <f t="shared" si="14"/>
        <v>196.59543400000001</v>
      </c>
      <c r="N136" s="234">
        <f t="shared" si="14"/>
        <v>180.749244</v>
      </c>
      <c r="O136" s="234">
        <f t="shared" si="14"/>
        <v>200.77886749999999</v>
      </c>
    </row>
    <row r="137" spans="2:15">
      <c r="B137" s="233" t="s">
        <v>348</v>
      </c>
      <c r="C137" s="234">
        <f t="shared" si="14"/>
        <v>65.909200499999997</v>
      </c>
      <c r="D137" s="234">
        <f t="shared" si="14"/>
        <v>66.929152000000002</v>
      </c>
      <c r="E137" s="234">
        <f t="shared" si="14"/>
        <v>24.344857999999999</v>
      </c>
      <c r="F137" s="234">
        <f t="shared" si="14"/>
        <v>50.806421</v>
      </c>
      <c r="G137" s="234">
        <f t="shared" si="14"/>
        <v>64.813796999999994</v>
      </c>
      <c r="H137" s="234">
        <f t="shared" si="14"/>
        <v>65.755174499999995</v>
      </c>
      <c r="I137" s="234">
        <f t="shared" si="14"/>
        <v>64.739834999999999</v>
      </c>
      <c r="J137" s="234">
        <f t="shared" si="14"/>
        <v>66.706254000000001</v>
      </c>
      <c r="K137" s="234">
        <f t="shared" si="14"/>
        <v>61.593868999999998</v>
      </c>
      <c r="L137" s="234">
        <f t="shared" si="14"/>
        <v>69.912847999999997</v>
      </c>
      <c r="M137" s="234">
        <f t="shared" si="14"/>
        <v>63.503646000000003</v>
      </c>
      <c r="N137" s="234">
        <f t="shared" si="14"/>
        <v>61.891773000000001</v>
      </c>
      <c r="O137" s="234">
        <f t="shared" si="14"/>
        <v>67.359962499999995</v>
      </c>
    </row>
    <row r="138" spans="2:15">
      <c r="B138" s="233" t="s">
        <v>349</v>
      </c>
      <c r="C138" s="234">
        <f t="shared" si="14"/>
        <v>270.61248599999999</v>
      </c>
      <c r="D138" s="234">
        <f t="shared" si="14"/>
        <v>237.13678899999999</v>
      </c>
      <c r="E138" s="234">
        <f t="shared" si="14"/>
        <v>290.86737199999999</v>
      </c>
      <c r="F138" s="234">
        <f t="shared" si="14"/>
        <v>304.03843599999999</v>
      </c>
      <c r="G138" s="234">
        <f t="shared" si="14"/>
        <v>323.38476400000002</v>
      </c>
      <c r="H138" s="234">
        <f t="shared" si="14"/>
        <v>316.43947400000002</v>
      </c>
      <c r="I138" s="234">
        <f t="shared" si="14"/>
        <v>319.40942899999999</v>
      </c>
      <c r="J138" s="234">
        <f t="shared" si="14"/>
        <v>296.78028399999999</v>
      </c>
      <c r="K138" s="234">
        <f t="shared" si="14"/>
        <v>292.56805100000003</v>
      </c>
      <c r="L138" s="234">
        <f t="shared" si="14"/>
        <v>299.14763599999998</v>
      </c>
      <c r="M138" s="234">
        <f t="shared" si="14"/>
        <v>303.39382699999999</v>
      </c>
      <c r="N138" s="234">
        <f t="shared" si="14"/>
        <v>284.70730500000002</v>
      </c>
      <c r="O138" s="234">
        <f t="shared" si="14"/>
        <v>309.30230799999998</v>
      </c>
    </row>
    <row r="139" spans="2:15">
      <c r="B139" s="233" t="s">
        <v>350</v>
      </c>
      <c r="C139" s="234">
        <f t="shared" si="14"/>
        <v>23172.739741999998</v>
      </c>
      <c r="D139" s="234">
        <f t="shared" si="14"/>
        <v>19669.804616999998</v>
      </c>
      <c r="E139" s="234">
        <f t="shared" si="14"/>
        <v>19018.097825000004</v>
      </c>
      <c r="F139" s="234">
        <f t="shared" si="14"/>
        <v>18660.07645</v>
      </c>
      <c r="G139" s="234">
        <f t="shared" si="14"/>
        <v>20507.541360000003</v>
      </c>
      <c r="H139" s="234">
        <f t="shared" si="14"/>
        <v>20959.071771999999</v>
      </c>
      <c r="I139" s="234">
        <f t="shared" si="14"/>
        <v>19770.507886000003</v>
      </c>
      <c r="J139" s="234">
        <f t="shared" si="14"/>
        <v>20912.256206000002</v>
      </c>
      <c r="K139" s="234">
        <f t="shared" si="14"/>
        <v>21146.266267999999</v>
      </c>
      <c r="L139" s="234">
        <f t="shared" si="14"/>
        <v>20571.739999000005</v>
      </c>
      <c r="M139" s="234">
        <f t="shared" si="14"/>
        <v>23438.296085999995</v>
      </c>
      <c r="N139" s="234">
        <f t="shared" si="14"/>
        <v>19559.006721999998</v>
      </c>
      <c r="O139" s="234">
        <f t="shared" si="14"/>
        <v>19785.960112999997</v>
      </c>
    </row>
    <row r="140" spans="2:15">
      <c r="B140" s="233" t="s">
        <v>351</v>
      </c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</row>
    <row r="141" spans="2:15">
      <c r="B141" s="233" t="s">
        <v>352</v>
      </c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</row>
    <row r="142" spans="2:15">
      <c r="B142" s="233" t="s">
        <v>353</v>
      </c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</row>
    <row r="143" spans="2:15">
      <c r="B143" s="235" t="s">
        <v>354</v>
      </c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</row>
    <row r="145" spans="2:15">
      <c r="B145" s="237" t="s">
        <v>17</v>
      </c>
      <c r="C145" s="238">
        <f>SUM(C126,C132:C134,C137:C138)</f>
        <v>13204.275626056</v>
      </c>
      <c r="D145" s="238">
        <f t="shared" ref="D145:N145" si="15">SUM(D126,D132:D134,D137:D138)</f>
        <v>10429.103140245999</v>
      </c>
      <c r="E145" s="238">
        <f t="shared" si="15"/>
        <v>8358.071005324</v>
      </c>
      <c r="F145" s="238">
        <f t="shared" si="15"/>
        <v>7972.3468575839997</v>
      </c>
      <c r="G145" s="238">
        <f t="shared" si="15"/>
        <v>7643.4020825859998</v>
      </c>
      <c r="H145" s="238">
        <f t="shared" si="15"/>
        <v>7048.4979083919998</v>
      </c>
      <c r="I145" s="238">
        <f t="shared" si="15"/>
        <v>5866.8072597620012</v>
      </c>
      <c r="J145" s="238">
        <f t="shared" si="15"/>
        <v>6958.2765503279998</v>
      </c>
      <c r="K145" s="238">
        <f t="shared" si="15"/>
        <v>7473.2507658140003</v>
      </c>
      <c r="L145" s="238">
        <f t="shared" si="15"/>
        <v>7687.6296716440002</v>
      </c>
      <c r="M145" s="238">
        <f t="shared" si="15"/>
        <v>9106.176514255998</v>
      </c>
      <c r="N145" s="238">
        <f t="shared" si="15"/>
        <v>7332.3966285719989</v>
      </c>
      <c r="O145" s="238">
        <f>SUM(O126,O132:O134,O137:O138)</f>
        <v>8578.2462204520016</v>
      </c>
    </row>
    <row r="146" spans="2:15">
      <c r="B146" s="235" t="s">
        <v>16</v>
      </c>
      <c r="C146" s="236">
        <f>SUM(C127:C131,C135:C136)</f>
        <v>9968.4641159440016</v>
      </c>
      <c r="D146" s="236">
        <f t="shared" ref="D146:O146" si="16">SUM(D127:D131,D135:D136)</f>
        <v>9240.7014767540004</v>
      </c>
      <c r="E146" s="236">
        <f t="shared" si="16"/>
        <v>10660.026819675999</v>
      </c>
      <c r="F146" s="236">
        <f t="shared" si="16"/>
        <v>10687.729592416001</v>
      </c>
      <c r="G146" s="236">
        <f t="shared" si="16"/>
        <v>12864.139277413999</v>
      </c>
      <c r="H146" s="236">
        <f t="shared" si="16"/>
        <v>13910.573863607999</v>
      </c>
      <c r="I146" s="236">
        <f t="shared" si="16"/>
        <v>13903.700626238</v>
      </c>
      <c r="J146" s="236">
        <f t="shared" si="16"/>
        <v>13953.979655671999</v>
      </c>
      <c r="K146" s="236">
        <f t="shared" si="16"/>
        <v>13673.015502186001</v>
      </c>
      <c r="L146" s="236">
        <f t="shared" si="16"/>
        <v>12884.110327356</v>
      </c>
      <c r="M146" s="236">
        <f t="shared" si="16"/>
        <v>14332.119571744</v>
      </c>
      <c r="N146" s="236">
        <f t="shared" si="16"/>
        <v>12226.610093428002</v>
      </c>
      <c r="O146" s="236">
        <f t="shared" si="16"/>
        <v>11207.713892547998</v>
      </c>
    </row>
    <row r="148" spans="2:15">
      <c r="B148" s="237" t="s">
        <v>17</v>
      </c>
      <c r="C148" s="239">
        <f t="shared" ref="C148:N148" si="17">SUM(ROUND(C126/SUM(C145:C146)*100,1),ROUND(C132/SUM(C145:C146)*100,1),ROUND(C133/SUM(C145:C146)*100,1),ROUND(C134/SUM(C145:C146)*100,1),ROUND(C137/SUM(C145:C146)*100,1),ROUND(C138/SUM(C145:C146)*100,1))</f>
        <v>57</v>
      </c>
      <c r="D148" s="239">
        <f t="shared" si="17"/>
        <v>53</v>
      </c>
      <c r="E148" s="239">
        <f t="shared" si="17"/>
        <v>43.900000000000006</v>
      </c>
      <c r="F148" s="239">
        <f t="shared" si="17"/>
        <v>42.800000000000004</v>
      </c>
      <c r="G148" s="239">
        <f t="shared" si="17"/>
        <v>37.299999999999997</v>
      </c>
      <c r="H148" s="239">
        <f t="shared" si="17"/>
        <v>33.6</v>
      </c>
      <c r="I148" s="239">
        <f t="shared" si="17"/>
        <v>29.7</v>
      </c>
      <c r="J148" s="239">
        <f t="shared" si="17"/>
        <v>33.200000000000003</v>
      </c>
      <c r="K148" s="239">
        <f t="shared" si="17"/>
        <v>35.399999999999991</v>
      </c>
      <c r="L148" s="239">
        <f t="shared" si="17"/>
        <v>37.4</v>
      </c>
      <c r="M148" s="239">
        <f t="shared" si="17"/>
        <v>38.9</v>
      </c>
      <c r="N148" s="239">
        <f t="shared" si="17"/>
        <v>37.399999999999991</v>
      </c>
      <c r="O148" s="239">
        <f>SUM(ROUND(O126/SUM(O145:O146)*100,1),ROUND(O132/SUM(O145:O146)*100,1),ROUND(O133/SUM(O145:O146)*100,1),ROUND(O134/SUM(O145:O146)*100,1),ROUND(O137/SUM(O145:O146)*100,1),ROUND(O138/SUM(O145:O146)*100,1))</f>
        <v>43.4</v>
      </c>
    </row>
    <row r="149" spans="2:15">
      <c r="B149" s="235" t="s">
        <v>16</v>
      </c>
      <c r="C149" s="240">
        <f t="shared" ref="C149:N149" si="18">100-C148</f>
        <v>43</v>
      </c>
      <c r="D149" s="240">
        <f t="shared" si="18"/>
        <v>47</v>
      </c>
      <c r="E149" s="240">
        <f t="shared" si="18"/>
        <v>56.099999999999994</v>
      </c>
      <c r="F149" s="240">
        <f t="shared" si="18"/>
        <v>57.199999999999996</v>
      </c>
      <c r="G149" s="240">
        <f t="shared" si="18"/>
        <v>62.7</v>
      </c>
      <c r="H149" s="240">
        <f t="shared" si="18"/>
        <v>66.400000000000006</v>
      </c>
      <c r="I149" s="240">
        <f t="shared" si="18"/>
        <v>70.3</v>
      </c>
      <c r="J149" s="240">
        <f t="shared" si="18"/>
        <v>66.8</v>
      </c>
      <c r="K149" s="240">
        <f t="shared" si="18"/>
        <v>64.600000000000009</v>
      </c>
      <c r="L149" s="240">
        <f t="shared" si="18"/>
        <v>62.6</v>
      </c>
      <c r="M149" s="240">
        <f t="shared" si="18"/>
        <v>61.1</v>
      </c>
      <c r="N149" s="240">
        <f t="shared" si="18"/>
        <v>62.600000000000009</v>
      </c>
      <c r="O149" s="240">
        <f t="shared" ref="O149" si="19">100-O148</f>
        <v>56.6</v>
      </c>
    </row>
    <row r="153" spans="2:15">
      <c r="B153" s="157" t="s">
        <v>24</v>
      </c>
    </row>
    <row r="154" spans="2:15">
      <c r="B154" s="237"/>
      <c r="C154" s="237"/>
      <c r="D154" s="315" t="s">
        <v>22</v>
      </c>
      <c r="E154" s="315" t="s">
        <v>23</v>
      </c>
    </row>
    <row r="155" spans="2:15">
      <c r="B155" s="235" t="s">
        <v>359</v>
      </c>
      <c r="C155" s="235" t="s">
        <v>360</v>
      </c>
      <c r="D155" s="316"/>
      <c r="E155" s="316"/>
    </row>
    <row r="156" spans="2:15">
      <c r="B156" s="244">
        <f>DATE(YEAR(Dat_01!B$2),MONTH(Dat_01!B$2),Dat_01!A180)</f>
        <v>43525</v>
      </c>
      <c r="C156" s="233">
        <f>Dat_01!A180</f>
        <v>1</v>
      </c>
      <c r="D156" s="245">
        <f>Dat_01!W180</f>
        <v>87.926557000000003</v>
      </c>
      <c r="E156" s="246">
        <f>Dat_01!V180</f>
        <v>13.922169542066682</v>
      </c>
    </row>
    <row r="157" spans="2:15">
      <c r="B157" s="244">
        <f>DATE(YEAR(Dat_01!B$2),MONTH(Dat_01!B$2),Dat_01!A181)</f>
        <v>43526</v>
      </c>
      <c r="C157" s="233">
        <f>Dat_01!A181</f>
        <v>2</v>
      </c>
      <c r="D157" s="245">
        <f>Dat_01!W181</f>
        <v>140.95611199999999</v>
      </c>
      <c r="E157" s="246">
        <f>Dat_01!V181</f>
        <v>23.535620463546199</v>
      </c>
    </row>
    <row r="158" spans="2:15">
      <c r="B158" s="244">
        <f>DATE(YEAR(Dat_01!B$2),MONTH(Dat_01!B$2),Dat_01!A182)</f>
        <v>43527</v>
      </c>
      <c r="C158" s="233">
        <f>Dat_01!A182</f>
        <v>3</v>
      </c>
      <c r="D158" s="245">
        <f>Dat_01!W182</f>
        <v>183.89204199999998</v>
      </c>
      <c r="E158" s="246">
        <f>Dat_01!V182</f>
        <v>30.866699103896583</v>
      </c>
    </row>
    <row r="159" spans="2:15">
      <c r="B159" s="244">
        <f>DATE(YEAR(Dat_01!B$2),MONTH(Dat_01!B$2),Dat_01!A183)</f>
        <v>43528</v>
      </c>
      <c r="C159" s="233">
        <f>Dat_01!A183</f>
        <v>4</v>
      </c>
      <c r="D159" s="245">
        <f>Dat_01!W183</f>
        <v>248.03321599999998</v>
      </c>
      <c r="E159" s="246">
        <f>Dat_01!V183</f>
        <v>36.577901177186448</v>
      </c>
    </row>
    <row r="160" spans="2:15">
      <c r="B160" s="244">
        <f>DATE(YEAR(Dat_01!B$2),MONTH(Dat_01!B$2),Dat_01!A184)</f>
        <v>43529</v>
      </c>
      <c r="C160" s="233">
        <f>Dat_01!A184</f>
        <v>5</v>
      </c>
      <c r="D160" s="245">
        <f>Dat_01!W184</f>
        <v>180.614046</v>
      </c>
      <c r="E160" s="246">
        <f>Dat_01!V184</f>
        <v>28.690648529376922</v>
      </c>
    </row>
    <row r="161" spans="2:5">
      <c r="B161" s="244">
        <f>DATE(YEAR(Dat_01!B$2),MONTH(Dat_01!B$2),Dat_01!A185)</f>
        <v>43530</v>
      </c>
      <c r="C161" s="233">
        <f>Dat_01!A185</f>
        <v>6</v>
      </c>
      <c r="D161" s="245">
        <f>Dat_01!W185</f>
        <v>333.03688599999998</v>
      </c>
      <c r="E161" s="246">
        <f>Dat_01!V185</f>
        <v>45.641457870153822</v>
      </c>
    </row>
    <row r="162" spans="2:5">
      <c r="B162" s="244">
        <f>DATE(YEAR(Dat_01!B$2),MONTH(Dat_01!B$2),Dat_01!A186)</f>
        <v>43531</v>
      </c>
      <c r="C162" s="233">
        <f>Dat_01!A186</f>
        <v>7</v>
      </c>
      <c r="D162" s="245">
        <f>Dat_01!W186</f>
        <v>178.93481400000002</v>
      </c>
      <c r="E162" s="246">
        <f>Dat_01!V186</f>
        <v>26.294238951311982</v>
      </c>
    </row>
    <row r="163" spans="2:5">
      <c r="B163" s="244">
        <f>DATE(YEAR(Dat_01!B$2),MONTH(Dat_01!B$2),Dat_01!A187)</f>
        <v>43532</v>
      </c>
      <c r="C163" s="233">
        <f>Dat_01!A187</f>
        <v>8</v>
      </c>
      <c r="D163" s="245">
        <f>Dat_01!W187</f>
        <v>62.813400000000001</v>
      </c>
      <c r="E163" s="246">
        <f>Dat_01!V187</f>
        <v>10.147654549847948</v>
      </c>
    </row>
    <row r="164" spans="2:5">
      <c r="B164" s="244">
        <f>DATE(YEAR(Dat_01!B$2),MONTH(Dat_01!B$2),Dat_01!A188)</f>
        <v>43533</v>
      </c>
      <c r="C164" s="233">
        <f>Dat_01!A188</f>
        <v>9</v>
      </c>
      <c r="D164" s="245">
        <f>Dat_01!W188</f>
        <v>66.171929000000006</v>
      </c>
      <c r="E164" s="246">
        <f>Dat_01!V188</f>
        <v>11.377009986077557</v>
      </c>
    </row>
    <row r="165" spans="2:5">
      <c r="B165" s="244">
        <f>DATE(YEAR(Dat_01!B$2),MONTH(Dat_01!B$2),Dat_01!A189)</f>
        <v>43534</v>
      </c>
      <c r="C165" s="233">
        <f>Dat_01!A189</f>
        <v>10</v>
      </c>
      <c r="D165" s="245">
        <f>Dat_01!W189</f>
        <v>114.91247100000001</v>
      </c>
      <c r="E165" s="246">
        <f>Dat_01!V189</f>
        <v>20.114897936426342</v>
      </c>
    </row>
    <row r="166" spans="2:5">
      <c r="B166" s="244">
        <f>DATE(YEAR(Dat_01!B$2),MONTH(Dat_01!B$2),Dat_01!A190)</f>
        <v>43535</v>
      </c>
      <c r="C166" s="233">
        <f>Dat_01!A190</f>
        <v>11</v>
      </c>
      <c r="D166" s="245">
        <f>Dat_01!W190</f>
        <v>111.57147599999999</v>
      </c>
      <c r="E166" s="246">
        <f>Dat_01!V190</f>
        <v>17.075974675842691</v>
      </c>
    </row>
    <row r="167" spans="2:5">
      <c r="B167" s="244">
        <f>DATE(YEAR(Dat_01!B$2),MONTH(Dat_01!B$2),Dat_01!A191)</f>
        <v>43536</v>
      </c>
      <c r="C167" s="233">
        <f>Dat_01!A191</f>
        <v>12</v>
      </c>
      <c r="D167" s="245">
        <f>Dat_01!W191</f>
        <v>144.919545</v>
      </c>
      <c r="E167" s="246">
        <f>Dat_01!V191</f>
        <v>22.066483921031359</v>
      </c>
    </row>
    <row r="168" spans="2:5">
      <c r="B168" s="244">
        <f>DATE(YEAR(Dat_01!B$2),MONTH(Dat_01!B$2),Dat_01!A192)</f>
        <v>43537</v>
      </c>
      <c r="C168" s="233">
        <f>Dat_01!A192</f>
        <v>13</v>
      </c>
      <c r="D168" s="245">
        <f>Dat_01!W192</f>
        <v>213.93776</v>
      </c>
      <c r="E168" s="246">
        <f>Dat_01!V192</f>
        <v>31.998237586703492</v>
      </c>
    </row>
    <row r="169" spans="2:5">
      <c r="B169" s="244">
        <f>DATE(YEAR(Dat_01!B$2),MONTH(Dat_01!B$2),Dat_01!A193)</f>
        <v>43538</v>
      </c>
      <c r="C169" s="233">
        <f>Dat_01!A193</f>
        <v>14</v>
      </c>
      <c r="D169" s="245">
        <f>Dat_01!W193</f>
        <v>147.71999600000001</v>
      </c>
      <c r="E169" s="246">
        <f>Dat_01!V193</f>
        <v>21.879889787798749</v>
      </c>
    </row>
    <row r="170" spans="2:5">
      <c r="B170" s="244">
        <f>DATE(YEAR(Dat_01!B$2),MONTH(Dat_01!B$2),Dat_01!A194)</f>
        <v>43539</v>
      </c>
      <c r="C170" s="233">
        <f>Dat_01!A194</f>
        <v>15</v>
      </c>
      <c r="D170" s="245">
        <f>Dat_01!W194</f>
        <v>95.733947999999998</v>
      </c>
      <c r="E170" s="246">
        <f>Dat_01!V194</f>
        <v>14.475023152844921</v>
      </c>
    </row>
    <row r="171" spans="2:5">
      <c r="B171" s="244">
        <f>DATE(YEAR(Dat_01!B$2),MONTH(Dat_01!B$2),Dat_01!A195)</f>
        <v>43540</v>
      </c>
      <c r="C171" s="233">
        <f>Dat_01!A195</f>
        <v>16</v>
      </c>
      <c r="D171" s="245">
        <f>Dat_01!W195</f>
        <v>102.206029</v>
      </c>
      <c r="E171" s="246">
        <f>Dat_01!V195</f>
        <v>17.388986044353313</v>
      </c>
    </row>
    <row r="172" spans="2:5">
      <c r="B172" s="244">
        <f>DATE(YEAR(Dat_01!B$2),MONTH(Dat_01!B$2),Dat_01!A196)</f>
        <v>43541</v>
      </c>
      <c r="C172" s="233">
        <f>Dat_01!A196</f>
        <v>17</v>
      </c>
      <c r="D172" s="245">
        <f>Dat_01!W196</f>
        <v>202.615375</v>
      </c>
      <c r="E172" s="246">
        <f>Dat_01!V196</f>
        <v>33.172237475891301</v>
      </c>
    </row>
    <row r="173" spans="2:5">
      <c r="B173" s="244">
        <f>DATE(YEAR(Dat_01!B$2),MONTH(Dat_01!B$2),Dat_01!A197)</f>
        <v>43542</v>
      </c>
      <c r="C173" s="233">
        <f>Dat_01!A197</f>
        <v>18</v>
      </c>
      <c r="D173" s="245">
        <f>Dat_01!W197</f>
        <v>166.45406199999999</v>
      </c>
      <c r="E173" s="246">
        <f>Dat_01!V197</f>
        <v>26.143695263268324</v>
      </c>
    </row>
    <row r="174" spans="2:5">
      <c r="B174" s="244">
        <f>DATE(YEAR(Dat_01!B$2),MONTH(Dat_01!B$2),Dat_01!A198)</f>
        <v>43543</v>
      </c>
      <c r="C174" s="233">
        <f>Dat_01!A198</f>
        <v>19</v>
      </c>
      <c r="D174" s="245">
        <f>Dat_01!W198</f>
        <v>180.65348600000002</v>
      </c>
      <c r="E174" s="246">
        <f>Dat_01!V198</f>
        <v>28.560165755228951</v>
      </c>
    </row>
    <row r="175" spans="2:5">
      <c r="B175" s="244">
        <f>DATE(YEAR(Dat_01!B$2),MONTH(Dat_01!B$2),Dat_01!A199)</f>
        <v>43544</v>
      </c>
      <c r="C175" s="233">
        <f>Dat_01!A199</f>
        <v>20</v>
      </c>
      <c r="D175" s="245">
        <f>Dat_01!W199</f>
        <v>180.07818900000001</v>
      </c>
      <c r="E175" s="246">
        <f>Dat_01!V199</f>
        <v>27.062906416941139</v>
      </c>
    </row>
    <row r="176" spans="2:5">
      <c r="B176" s="244">
        <f>DATE(YEAR(Dat_01!B$2),MONTH(Dat_01!B$2),Dat_01!A200)</f>
        <v>43545</v>
      </c>
      <c r="C176" s="233">
        <f>Dat_01!A200</f>
        <v>21</v>
      </c>
      <c r="D176" s="245">
        <f>Dat_01!W200</f>
        <v>112.616782</v>
      </c>
      <c r="E176" s="246">
        <f>Dat_01!V200</f>
        <v>17.053097821213104</v>
      </c>
    </row>
    <row r="177" spans="2:27">
      <c r="B177" s="244">
        <f>DATE(YEAR(Dat_01!B$2),MONTH(Dat_01!B$2),Dat_01!A201)</f>
        <v>43546</v>
      </c>
      <c r="C177" s="233">
        <f>Dat_01!A201</f>
        <v>22</v>
      </c>
      <c r="D177" s="245">
        <f>Dat_01!W201</f>
        <v>79.635756000000001</v>
      </c>
      <c r="E177" s="246">
        <f>Dat_01!V201</f>
        <v>12.22535432685094</v>
      </c>
    </row>
    <row r="178" spans="2:27">
      <c r="B178" s="244">
        <f>DATE(YEAR(Dat_01!B$2),MONTH(Dat_01!B$2),Dat_01!A202)</f>
        <v>43547</v>
      </c>
      <c r="C178" s="233">
        <f>Dat_01!A202</f>
        <v>23</v>
      </c>
      <c r="D178" s="245">
        <f>Dat_01!W202</f>
        <v>94.715327000000002</v>
      </c>
      <c r="E178" s="246">
        <f>Dat_01!V202</f>
        <v>16.176019535775307</v>
      </c>
    </row>
    <row r="179" spans="2:27">
      <c r="B179" s="244">
        <f>DATE(YEAR(Dat_01!B$2),MONTH(Dat_01!B$2),Dat_01!A203)</f>
        <v>43548</v>
      </c>
      <c r="C179" s="233">
        <f>Dat_01!A203</f>
        <v>24</v>
      </c>
      <c r="D179" s="245">
        <f>Dat_01!W203</f>
        <v>135.885548</v>
      </c>
      <c r="E179" s="246">
        <f>Dat_01!V203</f>
        <v>24.159922556279295</v>
      </c>
    </row>
    <row r="180" spans="2:27">
      <c r="B180" s="244">
        <f>DATE(YEAR(Dat_01!B$2),MONTH(Dat_01!B$2),Dat_01!A204)</f>
        <v>43549</v>
      </c>
      <c r="C180" s="233">
        <f>Dat_01!A204</f>
        <v>25</v>
      </c>
      <c r="D180" s="245">
        <f>Dat_01!W204</f>
        <v>243.58598699999999</v>
      </c>
      <c r="E180" s="246">
        <f>Dat_01!V204</f>
        <v>35.646021787943823</v>
      </c>
    </row>
    <row r="181" spans="2:27">
      <c r="B181" s="244">
        <f>DATE(YEAR(Dat_01!B$2),MONTH(Dat_01!B$2),Dat_01!A205)</f>
        <v>43550</v>
      </c>
      <c r="C181" s="233">
        <f>Dat_01!A205</f>
        <v>26</v>
      </c>
      <c r="D181" s="245">
        <f>Dat_01!W205</f>
        <v>295.33074499999998</v>
      </c>
      <c r="E181" s="246">
        <f>Dat_01!V205</f>
        <v>42.291223777968007</v>
      </c>
    </row>
    <row r="182" spans="2:27">
      <c r="B182" s="244">
        <f>DATE(YEAR(Dat_01!B$2),MONTH(Dat_01!B$2),Dat_01!A206)</f>
        <v>43551</v>
      </c>
      <c r="C182" s="233">
        <f>Dat_01!A206</f>
        <v>27</v>
      </c>
      <c r="D182" s="245">
        <f>Dat_01!W206</f>
        <v>215.538781</v>
      </c>
      <c r="E182" s="246">
        <f>Dat_01!V206</f>
        <v>32.300340890110803</v>
      </c>
    </row>
    <row r="183" spans="2:27">
      <c r="B183" s="244">
        <f>DATE(YEAR(Dat_01!B$2),MONTH(Dat_01!B$2),Dat_01!A207)</f>
        <v>43552</v>
      </c>
      <c r="C183" s="233">
        <f>Dat_01!A207</f>
        <v>28</v>
      </c>
      <c r="D183" s="245">
        <f>Dat_01!W207</f>
        <v>172.864205</v>
      </c>
      <c r="E183" s="246">
        <f>Dat_01!V207</f>
        <v>25.182201088010693</v>
      </c>
    </row>
    <row r="184" spans="2:27">
      <c r="B184" s="244">
        <f>DATE(YEAR(Dat_01!B$2),MONTH(Dat_01!B$2),Dat_01!A208)</f>
        <v>43553</v>
      </c>
      <c r="C184" s="233">
        <f>Dat_01!A208</f>
        <v>29</v>
      </c>
      <c r="D184" s="245">
        <f>Dat_01!W208</f>
        <v>141.78506200000001</v>
      </c>
      <c r="E184" s="246">
        <f>Dat_01!V208</f>
        <v>21.056339720438078</v>
      </c>
    </row>
    <row r="185" spans="2:27">
      <c r="B185" s="244">
        <f>DATE(YEAR(Dat_01!B$2),MONTH(Dat_01!B$2),Dat_01!A209)</f>
        <v>43554</v>
      </c>
      <c r="C185" s="233">
        <f>Dat_01!A209</f>
        <v>30</v>
      </c>
      <c r="D185" s="245">
        <f>Dat_01!W209</f>
        <v>117.48124800000001</v>
      </c>
      <c r="E185" s="246">
        <f>Dat_01!V209</f>
        <v>19.270745173542807</v>
      </c>
    </row>
    <row r="186" spans="2:27">
      <c r="B186" s="281">
        <f>DATE(YEAR(Dat_01!B$2),MONTH(Dat_01!B$2),Dat_01!A210)</f>
        <v>43555</v>
      </c>
      <c r="C186" s="282">
        <f>Dat_01!A210</f>
        <v>31</v>
      </c>
      <c r="D186" s="283">
        <f>Dat_01!W210</f>
        <v>70.810903999999994</v>
      </c>
      <c r="E186" s="284">
        <f>Dat_01!V210</f>
        <v>13.030504280555256</v>
      </c>
    </row>
    <row r="187" spans="2:27">
      <c r="B187" s="247"/>
      <c r="C187" s="233"/>
      <c r="D187" s="245"/>
      <c r="E187" s="245"/>
    </row>
    <row r="188" spans="2:27">
      <c r="B188" s="233"/>
      <c r="C188" s="233"/>
      <c r="D188" s="233"/>
      <c r="E188" s="233"/>
    </row>
    <row r="189" spans="2:27">
      <c r="B189" s="235" t="s">
        <v>361</v>
      </c>
      <c r="C189" s="235"/>
      <c r="D189" s="248">
        <f>MAX(D156:D186)</f>
        <v>333.03688599999998</v>
      </c>
      <c r="E189" s="249">
        <f>VLOOKUP(D189,D156:E186,2)</f>
        <v>13.030504280555256</v>
      </c>
    </row>
    <row r="191" spans="2:27">
      <c r="B191" s="157" t="s">
        <v>362</v>
      </c>
    </row>
    <row r="192" spans="2:27">
      <c r="B192" s="250"/>
      <c r="C192" s="251">
        <v>1</v>
      </c>
      <c r="D192" s="251">
        <v>2</v>
      </c>
      <c r="E192" s="251">
        <v>3</v>
      </c>
      <c r="F192" s="251">
        <v>4</v>
      </c>
      <c r="G192" s="251">
        <v>5</v>
      </c>
      <c r="H192" s="251">
        <v>6</v>
      </c>
      <c r="I192" s="251">
        <v>7</v>
      </c>
      <c r="J192" s="251">
        <v>8</v>
      </c>
      <c r="K192" s="251">
        <v>9</v>
      </c>
      <c r="L192" s="251">
        <v>10</v>
      </c>
      <c r="M192" s="251">
        <v>11</v>
      </c>
      <c r="N192" s="251">
        <v>12</v>
      </c>
      <c r="O192" s="251">
        <v>13</v>
      </c>
      <c r="P192" s="251">
        <v>14</v>
      </c>
      <c r="Q192" s="251">
        <v>15</v>
      </c>
      <c r="R192" s="251">
        <v>16</v>
      </c>
      <c r="S192" s="251">
        <v>17</v>
      </c>
      <c r="T192" s="251">
        <v>18</v>
      </c>
      <c r="U192" s="251">
        <v>19</v>
      </c>
      <c r="V192" s="251">
        <v>20</v>
      </c>
      <c r="W192" s="251">
        <v>21</v>
      </c>
      <c r="X192" s="251">
        <v>22</v>
      </c>
      <c r="Y192" s="251">
        <v>23</v>
      </c>
      <c r="Z192" s="251">
        <v>24</v>
      </c>
      <c r="AA192" s="252" t="s">
        <v>15</v>
      </c>
    </row>
    <row r="193" spans="2:27">
      <c r="B193" s="233" t="s">
        <v>5</v>
      </c>
      <c r="C193" s="234">
        <v>9.1643000000000008</v>
      </c>
      <c r="D193" s="234">
        <v>8.7952999999999992</v>
      </c>
      <c r="E193" s="234">
        <v>8.8308</v>
      </c>
      <c r="F193" s="234">
        <v>8.5412999999999997</v>
      </c>
      <c r="G193" s="234">
        <v>8.3774999999999995</v>
      </c>
      <c r="H193" s="234">
        <v>8.2622</v>
      </c>
      <c r="I193" s="234">
        <v>8.3582999999999998</v>
      </c>
      <c r="J193" s="234">
        <v>8.2825000000000006</v>
      </c>
      <c r="K193" s="234">
        <v>7.7236000000000002</v>
      </c>
      <c r="L193" s="234">
        <v>7.4927000000000001</v>
      </c>
      <c r="M193" s="234">
        <v>7.0507</v>
      </c>
      <c r="N193" s="234">
        <v>6.7298999999999998</v>
      </c>
      <c r="O193" s="234">
        <v>5.7401</v>
      </c>
      <c r="P193" s="234">
        <v>5.3799000000000001</v>
      </c>
      <c r="Q193" s="234">
        <v>4.9191000000000003</v>
      </c>
      <c r="R193" s="234">
        <v>5.3954000000000004</v>
      </c>
      <c r="S193" s="234">
        <v>5.3757000000000001</v>
      </c>
      <c r="T193" s="234">
        <v>5.6306000000000003</v>
      </c>
      <c r="U193" s="234">
        <v>5.8331</v>
      </c>
      <c r="V193" s="234">
        <v>6.3666999999999998</v>
      </c>
      <c r="W193" s="234">
        <v>6.7653999999999996</v>
      </c>
      <c r="X193" s="234">
        <v>6.9931999999999999</v>
      </c>
      <c r="Y193" s="234">
        <v>7.2034000000000002</v>
      </c>
      <c r="Z193" s="234">
        <v>7.3064</v>
      </c>
      <c r="AA193" s="234">
        <f t="shared" ref="AA193:AA194" si="20">SUM(C193:Z193)</f>
        <v>170.5181</v>
      </c>
    </row>
    <row r="194" spans="2:27">
      <c r="B194" s="233" t="s">
        <v>10</v>
      </c>
      <c r="C194" s="234">
        <v>25.1279</v>
      </c>
      <c r="D194" s="234">
        <v>24.4297</v>
      </c>
      <c r="E194" s="234">
        <v>23.810600000000001</v>
      </c>
      <c r="F194" s="234">
        <v>23.1861</v>
      </c>
      <c r="G194" s="234">
        <v>22.812899999999999</v>
      </c>
      <c r="H194" s="234">
        <v>22.671399999999998</v>
      </c>
      <c r="I194" s="234">
        <v>22.881699999999999</v>
      </c>
      <c r="J194" s="234">
        <v>22.9634</v>
      </c>
      <c r="K194" s="234">
        <v>23.478000000000002</v>
      </c>
      <c r="L194" s="234">
        <v>24.83</v>
      </c>
      <c r="M194" s="234">
        <v>25.264600000000002</v>
      </c>
      <c r="N194" s="234">
        <v>26.226400000000002</v>
      </c>
      <c r="O194" s="234">
        <v>26.419699999999999</v>
      </c>
      <c r="P194" s="234">
        <v>26.6785</v>
      </c>
      <c r="Q194" s="234">
        <v>26.776900000000001</v>
      </c>
      <c r="R194" s="234">
        <v>26.777999999999999</v>
      </c>
      <c r="S194" s="234">
        <v>26.0596</v>
      </c>
      <c r="T194" s="234">
        <v>25.779599999999999</v>
      </c>
      <c r="U194" s="234">
        <v>26.1708</v>
      </c>
      <c r="V194" s="234">
        <v>27.240100000000002</v>
      </c>
      <c r="W194" s="234">
        <v>27.512499999999999</v>
      </c>
      <c r="X194" s="234">
        <v>27.726400000000002</v>
      </c>
      <c r="Y194" s="234">
        <v>27.232600000000001</v>
      </c>
      <c r="Z194" s="234">
        <v>25.386600000000001</v>
      </c>
      <c r="AA194" s="234">
        <f t="shared" si="20"/>
        <v>607.44400000000019</v>
      </c>
    </row>
    <row r="195" spans="2:27"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  <c r="U195" s="233"/>
      <c r="V195" s="233"/>
      <c r="W195" s="233"/>
      <c r="X195" s="233"/>
      <c r="Y195" s="233"/>
      <c r="Z195" s="233"/>
      <c r="AA195" s="233"/>
    </row>
    <row r="196" spans="2:27"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33"/>
      <c r="Z196" s="233"/>
      <c r="AA196" s="233"/>
    </row>
    <row r="197" spans="2:27">
      <c r="B197" s="235" t="s">
        <v>338</v>
      </c>
      <c r="C197" s="253">
        <f>C193/C194*100</f>
        <v>36.470616326871728</v>
      </c>
      <c r="D197" s="253">
        <f t="shared" ref="D197:AA197" si="21">D193/D194*100</f>
        <v>36.002488773910443</v>
      </c>
      <c r="E197" s="253">
        <f t="shared" si="21"/>
        <v>37.087683636699623</v>
      </c>
      <c r="F197" s="253">
        <f t="shared" si="21"/>
        <v>36.838019330547176</v>
      </c>
      <c r="G197" s="253">
        <f t="shared" si="21"/>
        <v>36.722643767342163</v>
      </c>
      <c r="H197" s="253">
        <f t="shared" si="21"/>
        <v>36.443272140229546</v>
      </c>
      <c r="I197" s="253">
        <f t="shared" si="21"/>
        <v>36.528317389005188</v>
      </c>
      <c r="J197" s="253">
        <f t="shared" si="21"/>
        <v>36.068265152372909</v>
      </c>
      <c r="K197" s="253">
        <f t="shared" si="21"/>
        <v>32.897180339040801</v>
      </c>
      <c r="L197" s="253">
        <f t="shared" si="21"/>
        <v>30.175996778091026</v>
      </c>
      <c r="M197" s="253">
        <f t="shared" si="21"/>
        <v>27.90742778433064</v>
      </c>
      <c r="N197" s="253">
        <f t="shared" si="21"/>
        <v>25.660784552969524</v>
      </c>
      <c r="O197" s="253">
        <f t="shared" si="21"/>
        <v>21.726590385204979</v>
      </c>
      <c r="P197" s="253">
        <f t="shared" si="21"/>
        <v>20.165676481061528</v>
      </c>
      <c r="Q197" s="253">
        <f t="shared" si="21"/>
        <v>18.370685180136611</v>
      </c>
      <c r="R197" s="253">
        <f t="shared" si="21"/>
        <v>20.148629471954592</v>
      </c>
      <c r="S197" s="253">
        <f t="shared" si="21"/>
        <v>20.62848240187877</v>
      </c>
      <c r="T197" s="253">
        <f t="shared" si="21"/>
        <v>21.841300873558943</v>
      </c>
      <c r="U197" s="253">
        <f t="shared" si="21"/>
        <v>22.288581166796583</v>
      </c>
      <c r="V197" s="253">
        <f t="shared" si="21"/>
        <v>23.372528000998528</v>
      </c>
      <c r="W197" s="253">
        <f t="shared" si="21"/>
        <v>24.590277146751475</v>
      </c>
      <c r="X197" s="253">
        <f t="shared" si="21"/>
        <v>25.222170927347221</v>
      </c>
      <c r="Y197" s="253">
        <f t="shared" si="21"/>
        <v>26.451385471824214</v>
      </c>
      <c r="Z197" s="253">
        <f t="shared" si="21"/>
        <v>28.780537764017232</v>
      </c>
      <c r="AA197" s="253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K1209"/>
  <sheetViews>
    <sheetView workbookViewId="0">
      <selection activeCell="R59" sqref="R59"/>
    </sheetView>
  </sheetViews>
  <sheetFormatPr baseColWidth="10" defaultRowHeight="12.75"/>
  <cols>
    <col min="1" max="2" width="14.7109375" customWidth="1"/>
    <col min="3" max="8" width="17.5703125" customWidth="1"/>
    <col min="9" max="10" width="7.7109375" style="220" customWidth="1"/>
    <col min="11" max="11" width="7.7109375" style="221" customWidth="1"/>
  </cols>
  <sheetData>
    <row r="1" spans="1:11">
      <c r="A1" s="186"/>
      <c r="B1" s="186" t="s">
        <v>117</v>
      </c>
      <c r="C1" s="296" t="s">
        <v>32</v>
      </c>
      <c r="D1" s="296" t="s">
        <v>33</v>
      </c>
      <c r="E1" s="296" t="s">
        <v>34</v>
      </c>
      <c r="F1" s="224" t="s">
        <v>32</v>
      </c>
      <c r="G1" s="224" t="s">
        <v>33</v>
      </c>
      <c r="H1" s="224" t="s">
        <v>34</v>
      </c>
    </row>
    <row r="2" spans="1:11">
      <c r="A2" s="186" t="s">
        <v>30</v>
      </c>
      <c r="B2" s="186" t="s">
        <v>31</v>
      </c>
      <c r="C2" s="201"/>
      <c r="D2" s="201"/>
      <c r="E2" s="201"/>
      <c r="F2" s="317" t="s">
        <v>339</v>
      </c>
      <c r="G2" s="318"/>
      <c r="H2" s="318"/>
    </row>
    <row r="3" spans="1:11">
      <c r="A3" s="219" t="s">
        <v>149</v>
      </c>
      <c r="B3" s="189" t="s">
        <v>150</v>
      </c>
      <c r="C3" s="190">
        <v>160.10392300000001</v>
      </c>
      <c r="D3" s="190">
        <v>232.7661897742</v>
      </c>
      <c r="E3" s="190">
        <v>160.10392300000001</v>
      </c>
      <c r="F3" s="190">
        <v>178.98040184800087</v>
      </c>
      <c r="G3" s="190">
        <v>123.04544911502903</v>
      </c>
      <c r="H3" s="190">
        <f>IF(F3&lt;G3,F3,G3)</f>
        <v>123.04544911502903</v>
      </c>
      <c r="I3" s="220">
        <f>IF(DAY(B3)=1,600,"")</f>
        <v>600</v>
      </c>
      <c r="J3" s="220" t="str">
        <f>IF(DAY(B3)=15,MID(A3,1,1),"")</f>
        <v/>
      </c>
    </row>
    <row r="4" spans="1:11">
      <c r="A4" s="219" t="s">
        <v>149</v>
      </c>
      <c r="B4" s="189" t="s">
        <v>151</v>
      </c>
      <c r="C4" s="190">
        <v>-231.53426899999999</v>
      </c>
      <c r="D4" s="190">
        <v>232.7661897742</v>
      </c>
      <c r="E4" s="190">
        <v>-231.53426899999999</v>
      </c>
      <c r="F4" s="190">
        <v>201.88273954199965</v>
      </c>
      <c r="G4" s="190">
        <v>123.04544911502903</v>
      </c>
      <c r="H4" s="190">
        <f t="shared" ref="H4:H67" si="0">IF(F4&lt;G4,F4,G4)</f>
        <v>123.04544911502903</v>
      </c>
      <c r="I4" s="220" t="str">
        <f t="shared" ref="I4:I67" si="1">IF(DAY(B4)=1,600,"")</f>
        <v/>
      </c>
      <c r="J4" s="220" t="str">
        <f t="shared" ref="J4:J67" si="2">IF(DAY(B4)=15,MID(A4,1,1),"")</f>
        <v/>
      </c>
    </row>
    <row r="5" spans="1:11">
      <c r="A5" s="219" t="s">
        <v>149</v>
      </c>
      <c r="B5" s="189" t="s">
        <v>152</v>
      </c>
      <c r="C5" s="190">
        <v>624.51169700000003</v>
      </c>
      <c r="D5" s="190">
        <v>232.7661897742</v>
      </c>
      <c r="E5" s="190">
        <v>232.7661897742</v>
      </c>
      <c r="F5" s="190">
        <v>231.73633905800031</v>
      </c>
      <c r="G5" s="190">
        <v>123.04544911502903</v>
      </c>
      <c r="H5" s="190">
        <f t="shared" si="0"/>
        <v>123.04544911502903</v>
      </c>
      <c r="I5" s="220" t="str">
        <f t="shared" si="1"/>
        <v/>
      </c>
      <c r="J5" s="220" t="str">
        <f t="shared" si="2"/>
        <v/>
      </c>
    </row>
    <row r="6" spans="1:11">
      <c r="A6" s="219" t="s">
        <v>149</v>
      </c>
      <c r="B6" s="189" t="s">
        <v>153</v>
      </c>
      <c r="C6" s="190">
        <v>226.25052500000001</v>
      </c>
      <c r="D6" s="190">
        <v>232.7661897742</v>
      </c>
      <c r="E6" s="190">
        <v>226.25052500000001</v>
      </c>
      <c r="F6" s="190">
        <v>266.14969254999954</v>
      </c>
      <c r="G6" s="190">
        <v>123.04544911502903</v>
      </c>
      <c r="H6" s="190">
        <f t="shared" si="0"/>
        <v>123.04544911502903</v>
      </c>
      <c r="I6" s="220" t="str">
        <f t="shared" si="1"/>
        <v/>
      </c>
      <c r="J6" s="220" t="str">
        <f t="shared" si="2"/>
        <v/>
      </c>
    </row>
    <row r="7" spans="1:11">
      <c r="A7" s="219" t="s">
        <v>149</v>
      </c>
      <c r="B7" s="189" t="s">
        <v>154</v>
      </c>
      <c r="C7" s="190">
        <v>274.50658800000002</v>
      </c>
      <c r="D7" s="190">
        <v>232.7661897742</v>
      </c>
      <c r="E7" s="190">
        <v>232.7661897742</v>
      </c>
      <c r="F7" s="190">
        <v>280.78351580800012</v>
      </c>
      <c r="G7" s="190">
        <v>123.04544911502903</v>
      </c>
      <c r="H7" s="190">
        <f t="shared" si="0"/>
        <v>123.04544911502903</v>
      </c>
      <c r="I7" s="220" t="str">
        <f t="shared" si="1"/>
        <v/>
      </c>
      <c r="J7" s="220" t="str">
        <f t="shared" si="2"/>
        <v/>
      </c>
    </row>
    <row r="8" spans="1:11">
      <c r="A8" s="219" t="s">
        <v>149</v>
      </c>
      <c r="B8" s="189" t="s">
        <v>155</v>
      </c>
      <c r="C8" s="190">
        <v>204.24436800000001</v>
      </c>
      <c r="D8" s="190">
        <v>232.7661897742</v>
      </c>
      <c r="E8" s="190">
        <v>204.24436800000001</v>
      </c>
      <c r="F8" s="190">
        <v>238.13106541399978</v>
      </c>
      <c r="G8" s="190">
        <v>123.04544911502903</v>
      </c>
      <c r="H8" s="190">
        <f t="shared" si="0"/>
        <v>123.04544911502903</v>
      </c>
      <c r="I8" s="220" t="str">
        <f t="shared" si="1"/>
        <v/>
      </c>
      <c r="J8" s="220" t="str">
        <f t="shared" si="2"/>
        <v/>
      </c>
    </row>
    <row r="9" spans="1:11">
      <c r="A9" s="219" t="s">
        <v>149</v>
      </c>
      <c r="B9" s="189" t="s">
        <v>156</v>
      </c>
      <c r="C9" s="190">
        <v>198.206751</v>
      </c>
      <c r="D9" s="190">
        <v>232.7661897742</v>
      </c>
      <c r="E9" s="190">
        <v>198.206751</v>
      </c>
      <c r="F9" s="190">
        <v>215.7201776159998</v>
      </c>
      <c r="G9" s="190">
        <v>123.04544911502903</v>
      </c>
      <c r="H9" s="190">
        <f t="shared" si="0"/>
        <v>123.04544911502903</v>
      </c>
      <c r="I9" s="220" t="str">
        <f t="shared" si="1"/>
        <v/>
      </c>
      <c r="J9" s="220" t="str">
        <f t="shared" si="2"/>
        <v/>
      </c>
    </row>
    <row r="10" spans="1:11">
      <c r="A10" s="219" t="s">
        <v>149</v>
      </c>
      <c r="B10" s="189" t="s">
        <v>157</v>
      </c>
      <c r="C10" s="190">
        <v>179.721699</v>
      </c>
      <c r="D10" s="190">
        <v>232.7661897742</v>
      </c>
      <c r="E10" s="190">
        <v>179.721699</v>
      </c>
      <c r="F10" s="190">
        <v>180.90718696600015</v>
      </c>
      <c r="G10" s="190">
        <v>123.04544911502903</v>
      </c>
      <c r="H10" s="190">
        <f t="shared" si="0"/>
        <v>123.04544911502903</v>
      </c>
      <c r="I10" s="220" t="str">
        <f t="shared" si="1"/>
        <v/>
      </c>
      <c r="J10" s="220" t="str">
        <f t="shared" si="2"/>
        <v/>
      </c>
    </row>
    <row r="11" spans="1:11">
      <c r="A11" s="219" t="s">
        <v>149</v>
      </c>
      <c r="B11" s="189" t="s">
        <v>158</v>
      </c>
      <c r="C11" s="190">
        <v>-191.708281</v>
      </c>
      <c r="D11" s="190">
        <v>232.7661897742</v>
      </c>
      <c r="E11" s="190">
        <v>-191.708281</v>
      </c>
      <c r="F11" s="190">
        <v>258.98821041599979</v>
      </c>
      <c r="G11" s="190">
        <v>123.04544911502903</v>
      </c>
      <c r="H11" s="190">
        <f t="shared" si="0"/>
        <v>123.04544911502903</v>
      </c>
      <c r="I11" s="220" t="str">
        <f t="shared" si="1"/>
        <v/>
      </c>
      <c r="J11" s="220" t="str">
        <f t="shared" si="2"/>
        <v/>
      </c>
    </row>
    <row r="12" spans="1:11">
      <c r="A12" s="219" t="s">
        <v>149</v>
      </c>
      <c r="B12" s="189" t="s">
        <v>159</v>
      </c>
      <c r="C12" s="190">
        <v>877.70542999999998</v>
      </c>
      <c r="D12" s="190">
        <v>232.7661897742</v>
      </c>
      <c r="E12" s="190">
        <v>232.7661897742</v>
      </c>
      <c r="F12" s="190">
        <v>508.47937581800011</v>
      </c>
      <c r="G12" s="190">
        <v>123.04544911502903</v>
      </c>
      <c r="H12" s="190">
        <f t="shared" si="0"/>
        <v>123.04544911502903</v>
      </c>
      <c r="I12" s="220" t="str">
        <f t="shared" si="1"/>
        <v/>
      </c>
      <c r="J12" s="220" t="str">
        <f t="shared" si="2"/>
        <v/>
      </c>
    </row>
    <row r="13" spans="1:11">
      <c r="A13" s="219" t="s">
        <v>149</v>
      </c>
      <c r="B13" s="189" t="s">
        <v>160</v>
      </c>
      <c r="C13" s="190">
        <v>387.47417899999999</v>
      </c>
      <c r="D13" s="190">
        <v>232.7661897742</v>
      </c>
      <c r="E13" s="190">
        <v>232.7661897742</v>
      </c>
      <c r="F13" s="190">
        <v>448.69639765200071</v>
      </c>
      <c r="G13" s="190">
        <v>123.04544911502903</v>
      </c>
      <c r="H13" s="190">
        <f t="shared" si="0"/>
        <v>123.04544911502903</v>
      </c>
      <c r="I13" s="220" t="str">
        <f t="shared" si="1"/>
        <v/>
      </c>
      <c r="J13" s="220" t="str">
        <f t="shared" si="2"/>
        <v/>
      </c>
    </row>
    <row r="14" spans="1:11">
      <c r="A14" s="219" t="s">
        <v>149</v>
      </c>
      <c r="B14" s="189" t="s">
        <v>161</v>
      </c>
      <c r="C14" s="190">
        <v>356.83934099999999</v>
      </c>
      <c r="D14" s="190">
        <v>232.7661897742</v>
      </c>
      <c r="E14" s="190">
        <v>232.7661897742</v>
      </c>
      <c r="F14" s="190">
        <v>403.93001681799944</v>
      </c>
      <c r="G14" s="190">
        <v>123.04544911502903</v>
      </c>
      <c r="H14" s="190">
        <f t="shared" si="0"/>
        <v>123.04544911502903</v>
      </c>
      <c r="I14" s="220" t="str">
        <f t="shared" si="1"/>
        <v/>
      </c>
      <c r="J14" s="220" t="str">
        <f t="shared" si="2"/>
        <v/>
      </c>
    </row>
    <row r="15" spans="1:11">
      <c r="A15" s="219" t="s">
        <v>149</v>
      </c>
      <c r="B15" s="189" t="s">
        <v>162</v>
      </c>
      <c r="C15" s="190">
        <v>274.492075</v>
      </c>
      <c r="D15" s="190">
        <v>232.7661897742</v>
      </c>
      <c r="E15" s="190">
        <v>232.7661897742</v>
      </c>
      <c r="F15" s="190">
        <v>296.76694019600029</v>
      </c>
      <c r="G15" s="190">
        <v>123.04544911502903</v>
      </c>
      <c r="H15" s="190">
        <f t="shared" si="0"/>
        <v>123.04544911502903</v>
      </c>
      <c r="I15" s="220" t="str">
        <f t="shared" si="1"/>
        <v/>
      </c>
      <c r="J15" s="220" t="str">
        <f t="shared" si="2"/>
        <v/>
      </c>
    </row>
    <row r="16" spans="1:11">
      <c r="A16" s="219" t="s">
        <v>149</v>
      </c>
      <c r="B16" s="189" t="s">
        <v>163</v>
      </c>
      <c r="C16" s="190">
        <v>373.47206999999997</v>
      </c>
      <c r="D16" s="190">
        <v>232.7661897742</v>
      </c>
      <c r="E16" s="190">
        <v>232.7661897742</v>
      </c>
      <c r="F16" s="190">
        <v>477.07701482599987</v>
      </c>
      <c r="G16" s="190">
        <v>123.04544911502903</v>
      </c>
      <c r="H16" s="190">
        <f t="shared" si="0"/>
        <v>123.04544911502903</v>
      </c>
      <c r="I16" s="220" t="str">
        <f t="shared" si="1"/>
        <v/>
      </c>
      <c r="J16" s="220" t="str">
        <f t="shared" si="2"/>
        <v/>
      </c>
      <c r="K16" s="221" t="str">
        <f>IF(DAY(B16)=15,G16,"")</f>
        <v/>
      </c>
    </row>
    <row r="17" spans="1:11">
      <c r="A17" s="219" t="s">
        <v>149</v>
      </c>
      <c r="B17" s="189" t="s">
        <v>164</v>
      </c>
      <c r="C17" s="190">
        <v>428.60881699999999</v>
      </c>
      <c r="D17" s="190">
        <v>232.7661897742</v>
      </c>
      <c r="E17" s="190">
        <v>232.7661897742</v>
      </c>
      <c r="F17" s="190">
        <v>391.78752665199977</v>
      </c>
      <c r="G17" s="190">
        <v>123.04544911502903</v>
      </c>
      <c r="H17" s="190">
        <f t="shared" si="0"/>
        <v>123.04544911502903</v>
      </c>
      <c r="I17" s="220" t="str">
        <f t="shared" si="1"/>
        <v/>
      </c>
      <c r="J17" s="220" t="str">
        <f t="shared" si="2"/>
        <v>M</v>
      </c>
      <c r="K17" s="221">
        <f>IF(DAY(B17)=15,G17,"")</f>
        <v>123.04544911502903</v>
      </c>
    </row>
    <row r="18" spans="1:11">
      <c r="A18" s="219" t="s">
        <v>149</v>
      </c>
      <c r="B18" s="189" t="s">
        <v>165</v>
      </c>
      <c r="C18" s="190">
        <v>-131.688536</v>
      </c>
      <c r="D18" s="190">
        <v>232.7661897742</v>
      </c>
      <c r="E18" s="190">
        <v>-131.688536</v>
      </c>
      <c r="F18" s="190">
        <v>372.84823746600085</v>
      </c>
      <c r="G18" s="190">
        <v>123.04544911502903</v>
      </c>
      <c r="H18" s="190">
        <f t="shared" si="0"/>
        <v>123.04544911502903</v>
      </c>
      <c r="I18" s="220" t="str">
        <f t="shared" si="1"/>
        <v/>
      </c>
      <c r="J18" s="220" t="str">
        <f t="shared" si="2"/>
        <v/>
      </c>
    </row>
    <row r="19" spans="1:11">
      <c r="A19" s="219" t="s">
        <v>149</v>
      </c>
      <c r="B19" s="189" t="s">
        <v>166</v>
      </c>
      <c r="C19" s="190">
        <v>806.93567299999995</v>
      </c>
      <c r="D19" s="190">
        <v>232.7661897742</v>
      </c>
      <c r="E19" s="190">
        <v>232.7661897742</v>
      </c>
      <c r="F19" s="190">
        <v>367.38850625000032</v>
      </c>
      <c r="G19" s="190">
        <v>123.04544911502903</v>
      </c>
      <c r="H19" s="190">
        <f t="shared" si="0"/>
        <v>123.04544911502903</v>
      </c>
      <c r="I19" s="220" t="str">
        <f t="shared" si="1"/>
        <v/>
      </c>
      <c r="J19" s="220" t="str">
        <f t="shared" si="2"/>
        <v/>
      </c>
    </row>
    <row r="20" spans="1:11">
      <c r="A20" s="219" t="s">
        <v>149</v>
      </c>
      <c r="B20" s="189" t="s">
        <v>167</v>
      </c>
      <c r="C20" s="190">
        <v>282.80313899999999</v>
      </c>
      <c r="D20" s="190">
        <v>232.7661897742</v>
      </c>
      <c r="E20" s="190">
        <v>232.7661897742</v>
      </c>
      <c r="F20" s="190">
        <v>322.30071002999892</v>
      </c>
      <c r="G20" s="190">
        <v>123.04544911502903</v>
      </c>
      <c r="H20" s="190">
        <f t="shared" si="0"/>
        <v>123.04544911502903</v>
      </c>
      <c r="I20" s="220" t="str">
        <f t="shared" si="1"/>
        <v/>
      </c>
      <c r="J20" s="220" t="str">
        <f t="shared" si="2"/>
        <v/>
      </c>
    </row>
    <row r="21" spans="1:11">
      <c r="A21" s="219" t="s">
        <v>149</v>
      </c>
      <c r="B21" s="189" t="s">
        <v>168</v>
      </c>
      <c r="C21" s="190">
        <v>263.61319200000003</v>
      </c>
      <c r="D21" s="190">
        <v>232.7661897742</v>
      </c>
      <c r="E21" s="190">
        <v>232.7661897742</v>
      </c>
      <c r="F21" s="190">
        <v>319.42373380199984</v>
      </c>
      <c r="G21" s="190">
        <v>123.04544911502903</v>
      </c>
      <c r="H21" s="190">
        <f t="shared" si="0"/>
        <v>123.04544911502903</v>
      </c>
      <c r="I21" s="220" t="str">
        <f t="shared" si="1"/>
        <v/>
      </c>
      <c r="J21" s="220" t="str">
        <f t="shared" si="2"/>
        <v/>
      </c>
    </row>
    <row r="22" spans="1:11">
      <c r="A22" s="219" t="s">
        <v>149</v>
      </c>
      <c r="B22" s="189" t="s">
        <v>169</v>
      </c>
      <c r="C22" s="190">
        <v>239.94413499999999</v>
      </c>
      <c r="D22" s="190">
        <v>232.7661897742</v>
      </c>
      <c r="E22" s="190">
        <v>232.7661897742</v>
      </c>
      <c r="F22" s="190">
        <v>243.17582171799972</v>
      </c>
      <c r="G22" s="190">
        <v>123.04544911502903</v>
      </c>
      <c r="H22" s="190">
        <f t="shared" si="0"/>
        <v>123.04544911502903</v>
      </c>
      <c r="I22" s="220" t="str">
        <f t="shared" si="1"/>
        <v/>
      </c>
      <c r="J22" s="220" t="str">
        <f t="shared" si="2"/>
        <v/>
      </c>
    </row>
    <row r="23" spans="1:11">
      <c r="A23" s="219" t="s">
        <v>149</v>
      </c>
      <c r="B23" s="189" t="s">
        <v>170</v>
      </c>
      <c r="C23" s="190">
        <v>210.11752000000001</v>
      </c>
      <c r="D23" s="190">
        <v>232.7661897742</v>
      </c>
      <c r="E23" s="190">
        <v>210.11752000000001</v>
      </c>
      <c r="F23" s="190">
        <v>212.62120034800108</v>
      </c>
      <c r="G23" s="190">
        <v>123.04544911502903</v>
      </c>
      <c r="H23" s="190">
        <f t="shared" si="0"/>
        <v>123.04544911502903</v>
      </c>
      <c r="I23" s="220" t="str">
        <f t="shared" si="1"/>
        <v/>
      </c>
      <c r="J23" s="220" t="str">
        <f t="shared" si="2"/>
        <v/>
      </c>
    </row>
    <row r="24" spans="1:11">
      <c r="A24" s="219" t="s">
        <v>149</v>
      </c>
      <c r="B24" s="189" t="s">
        <v>171</v>
      </c>
      <c r="C24" s="190">
        <v>212.168497</v>
      </c>
      <c r="D24" s="190">
        <v>232.7661897742</v>
      </c>
      <c r="E24" s="190">
        <v>212.168497</v>
      </c>
      <c r="F24" s="190">
        <v>259.7173753699995</v>
      </c>
      <c r="G24" s="190">
        <v>123.04544911502903</v>
      </c>
      <c r="H24" s="190">
        <f t="shared" si="0"/>
        <v>123.04544911502903</v>
      </c>
      <c r="I24" s="220" t="str">
        <f t="shared" si="1"/>
        <v/>
      </c>
      <c r="J24" s="220" t="str">
        <f t="shared" si="2"/>
        <v/>
      </c>
    </row>
    <row r="25" spans="1:11">
      <c r="A25" s="219" t="s">
        <v>149</v>
      </c>
      <c r="B25" s="189" t="s">
        <v>172</v>
      </c>
      <c r="C25" s="190">
        <v>-300.87519500000002</v>
      </c>
      <c r="D25" s="190">
        <v>232.7661897742</v>
      </c>
      <c r="E25" s="190">
        <v>-300.87519500000002</v>
      </c>
      <c r="F25" s="190">
        <v>224.24443767200003</v>
      </c>
      <c r="G25" s="190">
        <v>123.04544911502903</v>
      </c>
      <c r="H25" s="190">
        <f t="shared" si="0"/>
        <v>123.04544911502903</v>
      </c>
      <c r="I25" s="220" t="str">
        <f t="shared" si="1"/>
        <v/>
      </c>
      <c r="J25" s="220" t="str">
        <f t="shared" si="2"/>
        <v/>
      </c>
    </row>
    <row r="26" spans="1:11">
      <c r="A26" s="219" t="s">
        <v>149</v>
      </c>
      <c r="B26" s="189" t="s">
        <v>173</v>
      </c>
      <c r="C26" s="190">
        <v>706.69806600000004</v>
      </c>
      <c r="D26" s="190">
        <v>232.7661897742</v>
      </c>
      <c r="E26" s="190">
        <v>232.7661897742</v>
      </c>
      <c r="F26" s="190">
        <v>227.66554067600012</v>
      </c>
      <c r="G26" s="190">
        <v>123.04544911502903</v>
      </c>
      <c r="H26" s="190">
        <f t="shared" si="0"/>
        <v>123.04544911502903</v>
      </c>
      <c r="I26" s="220" t="str">
        <f t="shared" si="1"/>
        <v/>
      </c>
      <c r="J26" s="220" t="str">
        <f t="shared" si="2"/>
        <v/>
      </c>
    </row>
    <row r="27" spans="1:11">
      <c r="A27" s="219" t="s">
        <v>149</v>
      </c>
      <c r="B27" s="189" t="s">
        <v>174</v>
      </c>
      <c r="C27" s="190">
        <v>185.57643300000001</v>
      </c>
      <c r="D27" s="190">
        <v>232.7661897742</v>
      </c>
      <c r="E27" s="190">
        <v>185.57643300000001</v>
      </c>
      <c r="F27" s="190">
        <v>197.52040654999973</v>
      </c>
      <c r="G27" s="190">
        <v>123.04544911502903</v>
      </c>
      <c r="H27" s="190">
        <f t="shared" si="0"/>
        <v>123.04544911502903</v>
      </c>
      <c r="I27" s="220" t="str">
        <f t="shared" si="1"/>
        <v/>
      </c>
      <c r="J27" s="220" t="str">
        <f t="shared" si="2"/>
        <v/>
      </c>
    </row>
    <row r="28" spans="1:11">
      <c r="A28" s="219" t="s">
        <v>149</v>
      </c>
      <c r="B28" s="189" t="s">
        <v>175</v>
      </c>
      <c r="C28" s="190">
        <v>184.40169900000001</v>
      </c>
      <c r="D28" s="190">
        <v>232.7661897742</v>
      </c>
      <c r="E28" s="190">
        <v>184.40169900000001</v>
      </c>
      <c r="F28" s="190">
        <v>174.88350930200093</v>
      </c>
      <c r="G28" s="190">
        <v>123.04544911502903</v>
      </c>
      <c r="H28" s="190">
        <f t="shared" si="0"/>
        <v>123.04544911502903</v>
      </c>
      <c r="I28" s="220" t="str">
        <f t="shared" si="1"/>
        <v/>
      </c>
      <c r="J28" s="220" t="str">
        <f t="shared" si="2"/>
        <v/>
      </c>
    </row>
    <row r="29" spans="1:11">
      <c r="A29" s="219" t="s">
        <v>149</v>
      </c>
      <c r="B29" s="189" t="s">
        <v>176</v>
      </c>
      <c r="C29" s="190">
        <v>198.37762000000001</v>
      </c>
      <c r="D29" s="190">
        <v>232.7661897742</v>
      </c>
      <c r="E29" s="190">
        <v>198.37762000000001</v>
      </c>
      <c r="F29" s="190">
        <v>197.23063437199974</v>
      </c>
      <c r="G29" s="190">
        <v>123.04544911502903</v>
      </c>
      <c r="H29" s="190">
        <f t="shared" si="0"/>
        <v>123.04544911502903</v>
      </c>
      <c r="I29" s="220" t="str">
        <f t="shared" si="1"/>
        <v/>
      </c>
      <c r="J29" s="220" t="str">
        <f t="shared" si="2"/>
        <v/>
      </c>
    </row>
    <row r="30" spans="1:11">
      <c r="A30" s="219" t="s">
        <v>149</v>
      </c>
      <c r="B30" s="189" t="s">
        <v>177</v>
      </c>
      <c r="C30" s="190">
        <v>-327.38016699999997</v>
      </c>
      <c r="D30" s="190">
        <v>232.7661897742</v>
      </c>
      <c r="E30" s="190">
        <v>-327.38016699999997</v>
      </c>
      <c r="F30" s="190">
        <v>183.19844093400036</v>
      </c>
      <c r="G30" s="190">
        <v>123.04544911502903</v>
      </c>
      <c r="H30" s="190">
        <f t="shared" si="0"/>
        <v>123.04544911502903</v>
      </c>
      <c r="I30" s="220" t="str">
        <f t="shared" si="1"/>
        <v/>
      </c>
      <c r="J30" s="220" t="str">
        <f t="shared" si="2"/>
        <v/>
      </c>
    </row>
    <row r="31" spans="1:11">
      <c r="A31" s="219" t="s">
        <v>149</v>
      </c>
      <c r="B31" s="189" t="s">
        <v>178</v>
      </c>
      <c r="C31" s="190">
        <v>192.88943900000001</v>
      </c>
      <c r="D31" s="190">
        <v>232.7661897742</v>
      </c>
      <c r="E31" s="190">
        <v>192.88943900000001</v>
      </c>
      <c r="F31" s="190">
        <v>191.34344834999959</v>
      </c>
      <c r="G31" s="190">
        <v>123.04544911502903</v>
      </c>
      <c r="H31" s="190">
        <f t="shared" si="0"/>
        <v>123.04544911502903</v>
      </c>
      <c r="I31" s="220" t="str">
        <f t="shared" si="1"/>
        <v/>
      </c>
      <c r="J31" s="220" t="str">
        <f t="shared" si="2"/>
        <v/>
      </c>
    </row>
    <row r="32" spans="1:11">
      <c r="A32" s="219" t="s">
        <v>149</v>
      </c>
      <c r="B32" s="189" t="s">
        <v>179</v>
      </c>
      <c r="C32" s="190">
        <v>178.626126</v>
      </c>
      <c r="D32" s="190">
        <v>232.7661897742</v>
      </c>
      <c r="E32" s="190">
        <v>178.626126</v>
      </c>
      <c r="F32" s="190">
        <v>203.26603734199892</v>
      </c>
      <c r="G32" s="190">
        <v>123.04544911502903</v>
      </c>
      <c r="H32" s="190">
        <f t="shared" si="0"/>
        <v>123.04544911502903</v>
      </c>
      <c r="I32" s="220" t="str">
        <f t="shared" si="1"/>
        <v/>
      </c>
      <c r="J32" s="220" t="str">
        <f t="shared" si="2"/>
        <v/>
      </c>
    </row>
    <row r="33" spans="1:11">
      <c r="A33" s="219" t="s">
        <v>149</v>
      </c>
      <c r="B33" s="189" t="s">
        <v>180</v>
      </c>
      <c r="C33" s="190">
        <v>170.64932899999999</v>
      </c>
      <c r="D33" s="190">
        <v>232.7661897742</v>
      </c>
      <c r="E33" s="190">
        <v>170.64932899999999</v>
      </c>
      <c r="F33" s="190">
        <v>208.34055919400006</v>
      </c>
      <c r="G33" s="190">
        <v>123.04544911502903</v>
      </c>
      <c r="H33" s="190">
        <f t="shared" si="0"/>
        <v>123.04544911502903</v>
      </c>
      <c r="I33" s="220" t="str">
        <f t="shared" si="1"/>
        <v/>
      </c>
      <c r="J33" s="220" t="str">
        <f t="shared" si="2"/>
        <v/>
      </c>
    </row>
    <row r="34" spans="1:11">
      <c r="A34" s="219" t="s">
        <v>145</v>
      </c>
      <c r="B34" s="189" t="s">
        <v>181</v>
      </c>
      <c r="C34" s="190">
        <v>728.29077700000005</v>
      </c>
      <c r="D34" s="190">
        <v>234.85619103330001</v>
      </c>
      <c r="E34" s="190">
        <v>234.85619103330001</v>
      </c>
      <c r="F34" s="190">
        <v>180.64092513600011</v>
      </c>
      <c r="G34" s="190">
        <v>124.98173132994</v>
      </c>
      <c r="H34" s="190">
        <f t="shared" si="0"/>
        <v>124.98173132994</v>
      </c>
      <c r="I34" s="220">
        <f t="shared" si="1"/>
        <v>600</v>
      </c>
      <c r="J34" s="220" t="str">
        <f t="shared" si="2"/>
        <v/>
      </c>
    </row>
    <row r="35" spans="1:11">
      <c r="A35" s="219" t="s">
        <v>145</v>
      </c>
      <c r="B35" s="189" t="s">
        <v>182</v>
      </c>
      <c r="C35" s="190">
        <v>163.61258799999999</v>
      </c>
      <c r="D35" s="190">
        <v>234.85619103330001</v>
      </c>
      <c r="E35" s="190">
        <v>163.61258799999999</v>
      </c>
      <c r="F35" s="190">
        <v>206.37630946400034</v>
      </c>
      <c r="G35" s="190">
        <v>124.98173132994</v>
      </c>
      <c r="H35" s="190">
        <f t="shared" si="0"/>
        <v>124.98173132994</v>
      </c>
      <c r="I35" s="220" t="str">
        <f t="shared" si="1"/>
        <v/>
      </c>
      <c r="J35" s="220" t="str">
        <f t="shared" si="2"/>
        <v/>
      </c>
    </row>
    <row r="36" spans="1:11">
      <c r="A36" s="219" t="s">
        <v>145</v>
      </c>
      <c r="B36" s="189" t="s">
        <v>183</v>
      </c>
      <c r="C36" s="190">
        <v>242.01977500000001</v>
      </c>
      <c r="D36" s="190">
        <v>234.85619103330001</v>
      </c>
      <c r="E36" s="190">
        <v>234.85619103330001</v>
      </c>
      <c r="F36" s="190">
        <v>216.29166977199995</v>
      </c>
      <c r="G36" s="190">
        <v>124.98173132994</v>
      </c>
      <c r="H36" s="190">
        <f t="shared" si="0"/>
        <v>124.98173132994</v>
      </c>
      <c r="I36" s="220" t="str">
        <f t="shared" si="1"/>
        <v/>
      </c>
      <c r="J36" s="220" t="str">
        <f t="shared" si="2"/>
        <v/>
      </c>
    </row>
    <row r="37" spans="1:11">
      <c r="A37" s="219" t="s">
        <v>145</v>
      </c>
      <c r="B37" s="189" t="s">
        <v>146</v>
      </c>
      <c r="C37" s="190">
        <v>235.30654000000001</v>
      </c>
      <c r="D37" s="190">
        <v>234.85619103330001</v>
      </c>
      <c r="E37" s="190">
        <v>234.85619103330001</v>
      </c>
      <c r="F37" s="190">
        <v>250.44172915600009</v>
      </c>
      <c r="G37" s="190">
        <v>124.98173132994</v>
      </c>
      <c r="H37" s="190">
        <f t="shared" si="0"/>
        <v>124.98173132994</v>
      </c>
      <c r="I37" s="220" t="str">
        <f t="shared" si="1"/>
        <v/>
      </c>
      <c r="J37" s="220" t="str">
        <f t="shared" si="2"/>
        <v/>
      </c>
    </row>
    <row r="38" spans="1:11">
      <c r="A38" s="219" t="s">
        <v>145</v>
      </c>
      <c r="B38" s="189" t="s">
        <v>184</v>
      </c>
      <c r="C38" s="190">
        <v>212.507633</v>
      </c>
      <c r="D38" s="190">
        <v>234.85619103330001</v>
      </c>
      <c r="E38" s="190">
        <v>212.507633</v>
      </c>
      <c r="F38" s="190">
        <v>196.75077450199959</v>
      </c>
      <c r="G38" s="190">
        <v>124.98173132994</v>
      </c>
      <c r="H38" s="190">
        <f t="shared" si="0"/>
        <v>124.98173132994</v>
      </c>
      <c r="I38" s="220" t="str">
        <f t="shared" si="1"/>
        <v/>
      </c>
      <c r="J38" s="220" t="str">
        <f t="shared" si="2"/>
        <v/>
      </c>
    </row>
    <row r="39" spans="1:11">
      <c r="A39" s="219" t="s">
        <v>145</v>
      </c>
      <c r="B39" s="189" t="s">
        <v>185</v>
      </c>
      <c r="C39" s="190">
        <v>-323.43020000000001</v>
      </c>
      <c r="D39" s="190">
        <v>234.85619103330001</v>
      </c>
      <c r="E39" s="190">
        <v>-323.43020000000001</v>
      </c>
      <c r="F39" s="190">
        <v>213.14835845800005</v>
      </c>
      <c r="G39" s="190">
        <v>124.98173132994</v>
      </c>
      <c r="H39" s="190">
        <f t="shared" si="0"/>
        <v>124.98173132994</v>
      </c>
      <c r="I39" s="220" t="str">
        <f t="shared" si="1"/>
        <v/>
      </c>
      <c r="J39" s="220" t="str">
        <f t="shared" si="2"/>
        <v/>
      </c>
    </row>
    <row r="40" spans="1:11">
      <c r="A40" s="219" t="s">
        <v>145</v>
      </c>
      <c r="B40" s="189" t="s">
        <v>186</v>
      </c>
      <c r="C40" s="190">
        <v>755.54870500000004</v>
      </c>
      <c r="D40" s="190">
        <v>234.85619103330001</v>
      </c>
      <c r="E40" s="190">
        <v>234.85619103330001</v>
      </c>
      <c r="F40" s="190">
        <v>221.89988266800003</v>
      </c>
      <c r="G40" s="190">
        <v>124.98173132994</v>
      </c>
      <c r="H40" s="190">
        <f t="shared" si="0"/>
        <v>124.98173132994</v>
      </c>
      <c r="I40" s="220" t="str">
        <f t="shared" si="1"/>
        <v/>
      </c>
      <c r="J40" s="220" t="str">
        <f t="shared" si="2"/>
        <v/>
      </c>
    </row>
    <row r="41" spans="1:11">
      <c r="A41" s="219" t="s">
        <v>145</v>
      </c>
      <c r="B41" s="189" t="s">
        <v>187</v>
      </c>
      <c r="C41" s="190">
        <v>207.97771</v>
      </c>
      <c r="D41" s="190">
        <v>234.85619103330001</v>
      </c>
      <c r="E41" s="190">
        <v>207.97771</v>
      </c>
      <c r="F41" s="190">
        <v>216.58680302600061</v>
      </c>
      <c r="G41" s="190">
        <v>124.98173132994</v>
      </c>
      <c r="H41" s="190">
        <f t="shared" si="0"/>
        <v>124.98173132994</v>
      </c>
      <c r="I41" s="220" t="str">
        <f t="shared" si="1"/>
        <v/>
      </c>
      <c r="J41" s="220" t="str">
        <f t="shared" si="2"/>
        <v/>
      </c>
    </row>
    <row r="42" spans="1:11">
      <c r="A42" s="219" t="s">
        <v>145</v>
      </c>
      <c r="B42" s="189" t="s">
        <v>188</v>
      </c>
      <c r="C42" s="190">
        <v>111.422527</v>
      </c>
      <c r="D42" s="190">
        <v>234.85619103330001</v>
      </c>
      <c r="E42" s="190">
        <v>111.422527</v>
      </c>
      <c r="F42" s="190">
        <v>335.10069685799931</v>
      </c>
      <c r="G42" s="190">
        <v>124.98173132994</v>
      </c>
      <c r="H42" s="190">
        <f t="shared" si="0"/>
        <v>124.98173132994</v>
      </c>
      <c r="I42" s="220" t="str">
        <f t="shared" si="1"/>
        <v/>
      </c>
      <c r="J42" s="220" t="str">
        <f t="shared" si="2"/>
        <v/>
      </c>
    </row>
    <row r="43" spans="1:11">
      <c r="A43" s="219" t="s">
        <v>145</v>
      </c>
      <c r="B43" s="189" t="s">
        <v>189</v>
      </c>
      <c r="C43" s="190">
        <v>344.12303200000002</v>
      </c>
      <c r="D43" s="190">
        <v>234.85619103330001</v>
      </c>
      <c r="E43" s="190">
        <v>234.85619103330001</v>
      </c>
      <c r="F43" s="190">
        <v>294.00231751600057</v>
      </c>
      <c r="G43" s="190">
        <v>124.98173132994</v>
      </c>
      <c r="H43" s="190">
        <f t="shared" si="0"/>
        <v>124.98173132994</v>
      </c>
      <c r="I43" s="220" t="str">
        <f t="shared" si="1"/>
        <v/>
      </c>
      <c r="J43" s="220" t="str">
        <f t="shared" si="2"/>
        <v/>
      </c>
    </row>
    <row r="44" spans="1:11">
      <c r="A44" s="219" t="s">
        <v>145</v>
      </c>
      <c r="B44" s="189" t="s">
        <v>147</v>
      </c>
      <c r="C44" s="190">
        <v>259.93205899999998</v>
      </c>
      <c r="D44" s="190">
        <v>234.85619103330001</v>
      </c>
      <c r="E44" s="190">
        <v>234.85619103330001</v>
      </c>
      <c r="F44" s="190">
        <v>233.969173998</v>
      </c>
      <c r="G44" s="190">
        <v>124.98173132994</v>
      </c>
      <c r="H44" s="190">
        <f t="shared" si="0"/>
        <v>124.98173132994</v>
      </c>
      <c r="I44" s="220" t="str">
        <f t="shared" si="1"/>
        <v/>
      </c>
      <c r="J44" s="220" t="str">
        <f t="shared" si="2"/>
        <v/>
      </c>
    </row>
    <row r="45" spans="1:11">
      <c r="A45" s="219" t="s">
        <v>145</v>
      </c>
      <c r="B45" s="189" t="s">
        <v>190</v>
      </c>
      <c r="C45" s="190">
        <v>272.24945400000001</v>
      </c>
      <c r="D45" s="190">
        <v>234.85619103330001</v>
      </c>
      <c r="E45" s="190">
        <v>234.85619103330001</v>
      </c>
      <c r="F45" s="190">
        <v>312.56351789200062</v>
      </c>
      <c r="G45" s="190">
        <v>124.98173132994</v>
      </c>
      <c r="H45" s="190">
        <f t="shared" si="0"/>
        <v>124.98173132994</v>
      </c>
      <c r="I45" s="220" t="str">
        <f t="shared" si="1"/>
        <v/>
      </c>
      <c r="J45" s="220" t="str">
        <f t="shared" si="2"/>
        <v/>
      </c>
      <c r="K45" s="221" t="str">
        <f>IF(DAY(B45)=15,G45,"")</f>
        <v/>
      </c>
    </row>
    <row r="46" spans="1:11">
      <c r="A46" s="219" t="s">
        <v>145</v>
      </c>
      <c r="B46" s="189" t="s">
        <v>191</v>
      </c>
      <c r="C46" s="190">
        <v>-311.62883299999999</v>
      </c>
      <c r="D46" s="190">
        <v>234.85619103330001</v>
      </c>
      <c r="E46" s="190">
        <v>-311.62883299999999</v>
      </c>
      <c r="F46" s="190">
        <v>281.97988253599908</v>
      </c>
      <c r="G46" s="190">
        <v>124.98173132994</v>
      </c>
      <c r="H46" s="190">
        <f t="shared" si="0"/>
        <v>124.98173132994</v>
      </c>
      <c r="I46" s="220" t="str">
        <f t="shared" si="1"/>
        <v/>
      </c>
      <c r="J46" s="220" t="str">
        <f t="shared" si="2"/>
        <v/>
      </c>
    </row>
    <row r="47" spans="1:11">
      <c r="A47" s="219" t="s">
        <v>145</v>
      </c>
      <c r="B47" s="189" t="s">
        <v>192</v>
      </c>
      <c r="C47" s="190">
        <v>835.45660299999997</v>
      </c>
      <c r="D47" s="190">
        <v>234.85619103330001</v>
      </c>
      <c r="E47" s="190">
        <v>234.85619103330001</v>
      </c>
      <c r="F47" s="190">
        <v>248.9169950080003</v>
      </c>
      <c r="G47" s="190">
        <v>124.98173132994</v>
      </c>
      <c r="H47" s="190">
        <f t="shared" si="0"/>
        <v>124.98173132994</v>
      </c>
      <c r="I47" s="220" t="str">
        <f t="shared" si="1"/>
        <v/>
      </c>
      <c r="J47" s="220" t="str">
        <f t="shared" si="2"/>
        <v/>
      </c>
      <c r="K47" s="221" t="str">
        <f>IF(DAY(B47)=15,G47,"")</f>
        <v/>
      </c>
    </row>
    <row r="48" spans="1:11">
      <c r="A48" s="219" t="s">
        <v>145</v>
      </c>
      <c r="B48" s="189" t="s">
        <v>193</v>
      </c>
      <c r="C48" s="190">
        <v>238.484813</v>
      </c>
      <c r="D48" s="190">
        <v>234.85619103330001</v>
      </c>
      <c r="E48" s="190">
        <v>234.85619103330001</v>
      </c>
      <c r="F48" s="190">
        <v>240.38875156599943</v>
      </c>
      <c r="G48" s="190">
        <v>124.98173132994</v>
      </c>
      <c r="H48" s="190">
        <f t="shared" si="0"/>
        <v>124.98173132994</v>
      </c>
      <c r="I48" s="220" t="str">
        <f t="shared" si="1"/>
        <v/>
      </c>
      <c r="J48" s="220" t="str">
        <f t="shared" si="2"/>
        <v>A</v>
      </c>
      <c r="K48" s="221">
        <f>IF(DAY(B48)=15,G48,"")</f>
        <v>124.98173132994</v>
      </c>
    </row>
    <row r="49" spans="1:10">
      <c r="A49" s="219" t="s">
        <v>145</v>
      </c>
      <c r="B49" s="189" t="s">
        <v>194</v>
      </c>
      <c r="C49" s="190">
        <v>271.27118400000001</v>
      </c>
      <c r="D49" s="190">
        <v>234.85619103330001</v>
      </c>
      <c r="E49" s="190">
        <v>234.85619103330001</v>
      </c>
      <c r="F49" s="190">
        <v>294.6830245980014</v>
      </c>
      <c r="G49" s="190">
        <v>124.98173132994</v>
      </c>
      <c r="H49" s="190">
        <f t="shared" si="0"/>
        <v>124.98173132994</v>
      </c>
      <c r="I49" s="220" t="str">
        <f t="shared" si="1"/>
        <v/>
      </c>
      <c r="J49" s="220" t="str">
        <f t="shared" si="2"/>
        <v/>
      </c>
    </row>
    <row r="50" spans="1:10">
      <c r="A50" s="219" t="s">
        <v>145</v>
      </c>
      <c r="B50" s="189" t="s">
        <v>195</v>
      </c>
      <c r="C50" s="190">
        <v>218.819568</v>
      </c>
      <c r="D50" s="190">
        <v>234.85619103330001</v>
      </c>
      <c r="E50" s="190">
        <v>218.819568</v>
      </c>
      <c r="F50" s="190">
        <v>272.28712626600009</v>
      </c>
      <c r="G50" s="190">
        <v>124.98173132994</v>
      </c>
      <c r="H50" s="190">
        <f t="shared" si="0"/>
        <v>124.98173132994</v>
      </c>
      <c r="I50" s="220" t="str">
        <f t="shared" si="1"/>
        <v/>
      </c>
      <c r="J50" s="220" t="str">
        <f t="shared" si="2"/>
        <v/>
      </c>
    </row>
    <row r="51" spans="1:10">
      <c r="A51" s="219" t="s">
        <v>145</v>
      </c>
      <c r="B51" s="189" t="s">
        <v>196</v>
      </c>
      <c r="C51" s="190">
        <v>246.81781899999999</v>
      </c>
      <c r="D51" s="190">
        <v>234.85619103330001</v>
      </c>
      <c r="E51" s="190">
        <v>234.85619103330001</v>
      </c>
      <c r="F51" s="190">
        <v>249.0718813019993</v>
      </c>
      <c r="G51" s="190">
        <v>124.98173132994</v>
      </c>
      <c r="H51" s="190">
        <f t="shared" si="0"/>
        <v>124.98173132994</v>
      </c>
      <c r="I51" s="220" t="str">
        <f t="shared" si="1"/>
        <v/>
      </c>
      <c r="J51" s="220" t="str">
        <f t="shared" si="2"/>
        <v/>
      </c>
    </row>
    <row r="52" spans="1:10">
      <c r="A52" s="219" t="s">
        <v>145</v>
      </c>
      <c r="B52" s="189" t="s">
        <v>197</v>
      </c>
      <c r="C52" s="190">
        <v>218.36757499999999</v>
      </c>
      <c r="D52" s="190">
        <v>234.85619103330001</v>
      </c>
      <c r="E52" s="190">
        <v>218.36757499999999</v>
      </c>
      <c r="F52" s="190">
        <v>264.27313651200058</v>
      </c>
      <c r="G52" s="190">
        <v>124.98173132994</v>
      </c>
      <c r="H52" s="190">
        <f t="shared" si="0"/>
        <v>124.98173132994</v>
      </c>
      <c r="I52" s="220" t="str">
        <f t="shared" si="1"/>
        <v/>
      </c>
      <c r="J52" s="220" t="str">
        <f t="shared" si="2"/>
        <v/>
      </c>
    </row>
    <row r="53" spans="1:10">
      <c r="A53" s="219" t="s">
        <v>145</v>
      </c>
      <c r="B53" s="189" t="s">
        <v>198</v>
      </c>
      <c r="C53" s="190">
        <v>-393.11570999999998</v>
      </c>
      <c r="D53" s="190">
        <v>234.85619103330001</v>
      </c>
      <c r="E53" s="190">
        <v>-393.11570999999998</v>
      </c>
      <c r="F53" s="190">
        <v>249.09162544799864</v>
      </c>
      <c r="G53" s="190">
        <v>124.98173132994</v>
      </c>
      <c r="H53" s="190">
        <f t="shared" si="0"/>
        <v>124.98173132994</v>
      </c>
      <c r="I53" s="220" t="str">
        <f t="shared" si="1"/>
        <v/>
      </c>
      <c r="J53" s="220" t="str">
        <f t="shared" si="2"/>
        <v/>
      </c>
    </row>
    <row r="54" spans="1:10">
      <c r="A54" s="219" t="s">
        <v>145</v>
      </c>
      <c r="B54" s="189" t="s">
        <v>199</v>
      </c>
      <c r="C54" s="190">
        <v>820.79720799999996</v>
      </c>
      <c r="D54" s="190">
        <v>234.85619103330001</v>
      </c>
      <c r="E54" s="190">
        <v>234.85619103330001</v>
      </c>
      <c r="F54" s="190">
        <v>222.10088909600057</v>
      </c>
      <c r="G54" s="190">
        <v>124.98173132994</v>
      </c>
      <c r="H54" s="190">
        <f t="shared" si="0"/>
        <v>124.98173132994</v>
      </c>
      <c r="I54" s="220" t="str">
        <f t="shared" si="1"/>
        <v/>
      </c>
      <c r="J54" s="220" t="str">
        <f t="shared" si="2"/>
        <v/>
      </c>
    </row>
    <row r="55" spans="1:10">
      <c r="A55" s="219" t="s">
        <v>145</v>
      </c>
      <c r="B55" s="189" t="s">
        <v>200</v>
      </c>
      <c r="C55" s="190">
        <v>201.88064700000001</v>
      </c>
      <c r="D55" s="190">
        <v>234.85619103330001</v>
      </c>
      <c r="E55" s="190">
        <v>201.88064700000001</v>
      </c>
      <c r="F55" s="190">
        <v>211.81943688000064</v>
      </c>
      <c r="G55" s="190">
        <v>124.98173132994</v>
      </c>
      <c r="H55" s="190">
        <f t="shared" si="0"/>
        <v>124.98173132994</v>
      </c>
      <c r="I55" s="220" t="str">
        <f t="shared" si="1"/>
        <v/>
      </c>
      <c r="J55" s="220" t="str">
        <f t="shared" si="2"/>
        <v/>
      </c>
    </row>
    <row r="56" spans="1:10">
      <c r="A56" s="219" t="s">
        <v>145</v>
      </c>
      <c r="B56" s="189" t="s">
        <v>201</v>
      </c>
      <c r="C56" s="190">
        <v>196.948533</v>
      </c>
      <c r="D56" s="190">
        <v>234.85619103330001</v>
      </c>
      <c r="E56" s="190">
        <v>196.948533</v>
      </c>
      <c r="F56" s="190">
        <v>195.794170388</v>
      </c>
      <c r="G56" s="190">
        <v>124.98173132994</v>
      </c>
      <c r="H56" s="190">
        <f t="shared" si="0"/>
        <v>124.98173132994</v>
      </c>
      <c r="I56" s="220" t="str">
        <f t="shared" si="1"/>
        <v/>
      </c>
      <c r="J56" s="220" t="str">
        <f t="shared" si="2"/>
        <v/>
      </c>
    </row>
    <row r="57" spans="1:10">
      <c r="A57" s="219" t="s">
        <v>145</v>
      </c>
      <c r="B57" s="189" t="s">
        <v>202</v>
      </c>
      <c r="C57" s="190">
        <v>192.62170499999999</v>
      </c>
      <c r="D57" s="190">
        <v>234.85619103330001</v>
      </c>
      <c r="E57" s="190">
        <v>192.62170499999999</v>
      </c>
      <c r="F57" s="190">
        <v>189.36339298399866</v>
      </c>
      <c r="G57" s="190">
        <v>124.98173132994</v>
      </c>
      <c r="H57" s="190">
        <f t="shared" si="0"/>
        <v>124.98173132994</v>
      </c>
      <c r="I57" s="220" t="str">
        <f t="shared" si="1"/>
        <v/>
      </c>
      <c r="J57" s="220" t="str">
        <f t="shared" si="2"/>
        <v/>
      </c>
    </row>
    <row r="58" spans="1:10">
      <c r="A58" s="219" t="s">
        <v>145</v>
      </c>
      <c r="B58" s="189" t="s">
        <v>203</v>
      </c>
      <c r="C58" s="190">
        <v>188.99784600000001</v>
      </c>
      <c r="D58" s="190">
        <v>234.85619103330001</v>
      </c>
      <c r="E58" s="190">
        <v>188.99784600000001</v>
      </c>
      <c r="F58" s="190">
        <v>188.09817892400014</v>
      </c>
      <c r="G58" s="190">
        <v>124.98173132994</v>
      </c>
      <c r="H58" s="190">
        <f t="shared" si="0"/>
        <v>124.98173132994</v>
      </c>
      <c r="I58" s="220" t="str">
        <f t="shared" si="1"/>
        <v/>
      </c>
      <c r="J58" s="220" t="str">
        <f t="shared" si="2"/>
        <v/>
      </c>
    </row>
    <row r="59" spans="1:10">
      <c r="A59" s="219" t="s">
        <v>145</v>
      </c>
      <c r="B59" s="189" t="s">
        <v>204</v>
      </c>
      <c r="C59" s="190">
        <v>206.16651400000001</v>
      </c>
      <c r="D59" s="190">
        <v>234.85619103330001</v>
      </c>
      <c r="E59" s="190">
        <v>206.16651400000001</v>
      </c>
      <c r="F59" s="190">
        <v>206.65323700400137</v>
      </c>
      <c r="G59" s="190">
        <v>124.98173132994</v>
      </c>
      <c r="H59" s="190">
        <f t="shared" si="0"/>
        <v>124.98173132994</v>
      </c>
      <c r="I59" s="220" t="str">
        <f t="shared" si="1"/>
        <v/>
      </c>
      <c r="J59" s="220" t="str">
        <f t="shared" si="2"/>
        <v/>
      </c>
    </row>
    <row r="60" spans="1:10">
      <c r="A60" s="219" t="s">
        <v>145</v>
      </c>
      <c r="B60" s="189" t="s">
        <v>205</v>
      </c>
      <c r="C60" s="190">
        <v>-446.14120300000002</v>
      </c>
      <c r="D60" s="190">
        <v>234.85619103330001</v>
      </c>
      <c r="E60" s="190">
        <v>-446.14120300000002</v>
      </c>
      <c r="F60" s="190">
        <v>188.37901537799851</v>
      </c>
      <c r="G60" s="190">
        <v>124.98173132994</v>
      </c>
      <c r="H60" s="190">
        <f t="shared" si="0"/>
        <v>124.98173132994</v>
      </c>
      <c r="I60" s="220" t="str">
        <f t="shared" si="1"/>
        <v/>
      </c>
      <c r="J60" s="220" t="str">
        <f t="shared" si="2"/>
        <v/>
      </c>
    </row>
    <row r="61" spans="1:10">
      <c r="A61" s="219" t="s">
        <v>145</v>
      </c>
      <c r="B61" s="189" t="s">
        <v>206</v>
      </c>
      <c r="C61" s="190">
        <v>171.092635</v>
      </c>
      <c r="D61" s="190">
        <v>234.85619103330001</v>
      </c>
      <c r="E61" s="190">
        <v>171.092635</v>
      </c>
      <c r="F61" s="190">
        <v>172.94093433800157</v>
      </c>
      <c r="G61" s="190">
        <v>124.98173132994</v>
      </c>
      <c r="H61" s="190">
        <f t="shared" si="0"/>
        <v>124.98173132994</v>
      </c>
      <c r="I61" s="220" t="str">
        <f t="shared" si="1"/>
        <v/>
      </c>
      <c r="J61" s="220" t="str">
        <f t="shared" si="2"/>
        <v/>
      </c>
    </row>
    <row r="62" spans="1:10">
      <c r="A62" s="219" t="s">
        <v>145</v>
      </c>
      <c r="B62" s="189" t="s">
        <v>207</v>
      </c>
      <c r="C62" s="190">
        <v>800.42877799999997</v>
      </c>
      <c r="D62" s="190">
        <v>234.85619103330001</v>
      </c>
      <c r="E62" s="190">
        <v>234.85619103330001</v>
      </c>
      <c r="F62" s="190">
        <v>178.54838854399873</v>
      </c>
      <c r="G62" s="190">
        <v>124.98173132994</v>
      </c>
      <c r="H62" s="190">
        <f t="shared" si="0"/>
        <v>124.98173132994</v>
      </c>
      <c r="I62" s="220" t="str">
        <f t="shared" si="1"/>
        <v/>
      </c>
      <c r="J62" s="220" t="str">
        <f t="shared" si="2"/>
        <v/>
      </c>
    </row>
    <row r="63" spans="1:10">
      <c r="A63" s="219" t="s">
        <v>145</v>
      </c>
      <c r="B63" s="189" t="s">
        <v>148</v>
      </c>
      <c r="C63" s="190">
        <v>178.85944900000001</v>
      </c>
      <c r="D63" s="190">
        <v>234.85619103330001</v>
      </c>
      <c r="E63" s="190">
        <v>178.85944900000001</v>
      </c>
      <c r="F63" s="190">
        <v>184.06716502800126</v>
      </c>
      <c r="G63" s="190">
        <v>124.98173132994</v>
      </c>
      <c r="H63" s="190">
        <f t="shared" si="0"/>
        <v>124.98173132994</v>
      </c>
      <c r="I63" s="220" t="str">
        <f t="shared" si="1"/>
        <v/>
      </c>
      <c r="J63" s="220" t="str">
        <f t="shared" si="2"/>
        <v/>
      </c>
    </row>
    <row r="64" spans="1:10">
      <c r="A64" s="219" t="s">
        <v>211</v>
      </c>
      <c r="B64" s="189" t="s">
        <v>215</v>
      </c>
      <c r="C64" s="190">
        <v>157.56016399999999</v>
      </c>
      <c r="D64" s="190">
        <v>115.33375270969999</v>
      </c>
      <c r="E64" s="190">
        <v>115.33375270969999</v>
      </c>
      <c r="F64" s="190">
        <v>161.72530520799984</v>
      </c>
      <c r="G64" s="190">
        <v>106.79032108965163</v>
      </c>
      <c r="H64" s="190">
        <f t="shared" si="0"/>
        <v>106.79032108965163</v>
      </c>
      <c r="I64" s="220">
        <f t="shared" si="1"/>
        <v>600</v>
      </c>
      <c r="J64" s="220" t="str">
        <f t="shared" si="2"/>
        <v/>
      </c>
    </row>
    <row r="65" spans="1:11">
      <c r="A65" s="219" t="s">
        <v>211</v>
      </c>
      <c r="B65" s="189" t="s">
        <v>216</v>
      </c>
      <c r="C65" s="190">
        <v>115.086547</v>
      </c>
      <c r="D65" s="190">
        <v>115.33375270969999</v>
      </c>
      <c r="E65" s="190">
        <v>115.086547</v>
      </c>
      <c r="F65" s="190">
        <v>128.14030725199848</v>
      </c>
      <c r="G65" s="190">
        <v>106.79032108965163</v>
      </c>
      <c r="H65" s="190">
        <f t="shared" si="0"/>
        <v>106.79032108965163</v>
      </c>
      <c r="I65" s="220" t="str">
        <f t="shared" si="1"/>
        <v/>
      </c>
      <c r="J65" s="220" t="str">
        <f t="shared" si="2"/>
        <v/>
      </c>
    </row>
    <row r="66" spans="1:11">
      <c r="A66" s="219" t="s">
        <v>211</v>
      </c>
      <c r="B66" s="189" t="s">
        <v>217</v>
      </c>
      <c r="C66" s="190">
        <v>176.23696899999999</v>
      </c>
      <c r="D66" s="190">
        <v>115.33375270969999</v>
      </c>
      <c r="E66" s="190">
        <v>115.33375270969999</v>
      </c>
      <c r="F66" s="190">
        <v>130.10232026000128</v>
      </c>
      <c r="G66" s="190">
        <v>106.79032108965163</v>
      </c>
      <c r="H66" s="190">
        <f t="shared" si="0"/>
        <v>106.79032108965163</v>
      </c>
      <c r="I66" s="220" t="str">
        <f t="shared" si="1"/>
        <v/>
      </c>
      <c r="J66" s="220" t="str">
        <f t="shared" si="2"/>
        <v/>
      </c>
    </row>
    <row r="67" spans="1:11">
      <c r="A67" s="219" t="s">
        <v>211</v>
      </c>
      <c r="B67" s="189" t="s">
        <v>218</v>
      </c>
      <c r="C67" s="190">
        <v>-497.98981600000002</v>
      </c>
      <c r="D67" s="190">
        <v>115.33375270969999</v>
      </c>
      <c r="E67" s="190">
        <v>-497.98981600000002</v>
      </c>
      <c r="F67" s="190">
        <v>132.97824705199886</v>
      </c>
      <c r="G67" s="190">
        <v>106.79032108965163</v>
      </c>
      <c r="H67" s="190">
        <f t="shared" si="0"/>
        <v>106.79032108965163</v>
      </c>
      <c r="I67" s="220" t="str">
        <f t="shared" si="1"/>
        <v/>
      </c>
      <c r="J67" s="220" t="str">
        <f t="shared" si="2"/>
        <v/>
      </c>
    </row>
    <row r="68" spans="1:11">
      <c r="A68" s="219" t="s">
        <v>211</v>
      </c>
      <c r="B68" s="189" t="s">
        <v>219</v>
      </c>
      <c r="C68" s="190">
        <v>761.52450199999998</v>
      </c>
      <c r="D68" s="190">
        <v>115.33375270969999</v>
      </c>
      <c r="E68" s="190">
        <v>115.33375270969999</v>
      </c>
      <c r="F68" s="190">
        <v>121.63721203200132</v>
      </c>
      <c r="G68" s="190">
        <v>106.79032108965163</v>
      </c>
      <c r="H68" s="190">
        <f t="shared" ref="H68:H131" si="3">IF(F68&lt;G68,F68,G68)</f>
        <v>106.79032108965163</v>
      </c>
      <c r="I68" s="220" t="str">
        <f t="shared" ref="I68:I131" si="4">IF(DAY(B68)=1,600,"")</f>
        <v/>
      </c>
      <c r="J68" s="220" t="str">
        <f t="shared" ref="J68:J131" si="5">IF(DAY(B68)=15,MID(A68,1,1),"")</f>
        <v/>
      </c>
    </row>
    <row r="69" spans="1:11">
      <c r="A69" s="219" t="s">
        <v>211</v>
      </c>
      <c r="B69" s="189" t="s">
        <v>220</v>
      </c>
      <c r="C69" s="190">
        <v>130.59363099999999</v>
      </c>
      <c r="D69" s="190">
        <v>115.33375270969999</v>
      </c>
      <c r="E69" s="190">
        <v>115.33375270969999</v>
      </c>
      <c r="F69" s="190">
        <v>137.34454470200009</v>
      </c>
      <c r="G69" s="190">
        <v>106.79032108965163</v>
      </c>
      <c r="H69" s="190">
        <f t="shared" si="3"/>
        <v>106.79032108965163</v>
      </c>
      <c r="I69" s="220" t="str">
        <f t="shared" si="4"/>
        <v/>
      </c>
      <c r="J69" s="220" t="str">
        <f t="shared" si="5"/>
        <v/>
      </c>
    </row>
    <row r="70" spans="1:11">
      <c r="A70" s="219" t="s">
        <v>211</v>
      </c>
      <c r="B70" s="189" t="s">
        <v>221</v>
      </c>
      <c r="C70" s="190">
        <v>109.111537</v>
      </c>
      <c r="D70" s="190">
        <v>115.33375270969999</v>
      </c>
      <c r="E70" s="190">
        <v>109.111537</v>
      </c>
      <c r="F70" s="190">
        <v>105.71225961999892</v>
      </c>
      <c r="G70" s="190">
        <v>106.79032108965163</v>
      </c>
      <c r="H70" s="190">
        <f t="shared" si="3"/>
        <v>105.71225961999892</v>
      </c>
      <c r="I70" s="220" t="str">
        <f t="shared" si="4"/>
        <v/>
      </c>
      <c r="J70" s="220" t="str">
        <f t="shared" si="5"/>
        <v/>
      </c>
    </row>
    <row r="71" spans="1:11">
      <c r="A71" s="219" t="s">
        <v>211</v>
      </c>
      <c r="B71" s="189" t="s">
        <v>222</v>
      </c>
      <c r="C71" s="190">
        <v>163.731101</v>
      </c>
      <c r="D71" s="190">
        <v>115.33375270969999</v>
      </c>
      <c r="E71" s="190">
        <v>115.33375270969999</v>
      </c>
      <c r="F71" s="190">
        <v>145.71779165999999</v>
      </c>
      <c r="G71" s="190">
        <v>106.79032108965163</v>
      </c>
      <c r="H71" s="190">
        <f t="shared" si="3"/>
        <v>106.79032108965163</v>
      </c>
      <c r="I71" s="220" t="str">
        <f t="shared" si="4"/>
        <v/>
      </c>
      <c r="J71" s="220" t="str">
        <f t="shared" si="5"/>
        <v/>
      </c>
    </row>
    <row r="72" spans="1:11">
      <c r="A72" s="219" t="s">
        <v>211</v>
      </c>
      <c r="B72" s="189" t="s">
        <v>223</v>
      </c>
      <c r="C72" s="190">
        <v>116.95535</v>
      </c>
      <c r="D72" s="190">
        <v>115.33375270969999</v>
      </c>
      <c r="E72" s="190">
        <v>115.33375270969999</v>
      </c>
      <c r="F72" s="190">
        <v>132.12742509399988</v>
      </c>
      <c r="G72" s="190">
        <v>106.79032108965163</v>
      </c>
      <c r="H72" s="190">
        <f t="shared" si="3"/>
        <v>106.79032108965163</v>
      </c>
      <c r="I72" s="220" t="str">
        <f t="shared" si="4"/>
        <v/>
      </c>
      <c r="J72" s="220" t="str">
        <f t="shared" si="5"/>
        <v/>
      </c>
    </row>
    <row r="73" spans="1:11">
      <c r="A73" s="219" t="s">
        <v>211</v>
      </c>
      <c r="B73" s="189" t="s">
        <v>224</v>
      </c>
      <c r="C73" s="190">
        <v>118.987075</v>
      </c>
      <c r="D73" s="190">
        <v>115.33375270969999</v>
      </c>
      <c r="E73" s="190">
        <v>115.33375270969999</v>
      </c>
      <c r="F73" s="190">
        <v>120.99884701200124</v>
      </c>
      <c r="G73" s="190">
        <v>106.79032108965163</v>
      </c>
      <c r="H73" s="190">
        <f t="shared" si="3"/>
        <v>106.79032108965163</v>
      </c>
      <c r="I73" s="220" t="str">
        <f t="shared" si="4"/>
        <v/>
      </c>
      <c r="J73" s="220" t="str">
        <f t="shared" si="5"/>
        <v/>
      </c>
    </row>
    <row r="74" spans="1:11">
      <c r="A74" s="219" t="s">
        <v>211</v>
      </c>
      <c r="B74" s="189" t="s">
        <v>225</v>
      </c>
      <c r="C74" s="190">
        <v>-528.78125499999999</v>
      </c>
      <c r="D74" s="190">
        <v>115.33375270969999</v>
      </c>
      <c r="E74" s="190">
        <v>-528.78125499999999</v>
      </c>
      <c r="F74" s="190">
        <v>102.25985699999903</v>
      </c>
      <c r="G74" s="190">
        <v>106.79032108965163</v>
      </c>
      <c r="H74" s="190">
        <f t="shared" si="3"/>
        <v>102.25985699999903</v>
      </c>
      <c r="I74" s="220" t="str">
        <f t="shared" si="4"/>
        <v/>
      </c>
      <c r="J74" s="220" t="str">
        <f t="shared" si="5"/>
        <v/>
      </c>
    </row>
    <row r="75" spans="1:11">
      <c r="A75" s="219" t="s">
        <v>211</v>
      </c>
      <c r="B75" s="189" t="s">
        <v>226</v>
      </c>
      <c r="C75" s="190">
        <v>762.93432600000006</v>
      </c>
      <c r="D75" s="190">
        <v>115.33375270969999</v>
      </c>
      <c r="E75" s="190">
        <v>115.33375270969999</v>
      </c>
      <c r="F75" s="190">
        <v>136.62566195999943</v>
      </c>
      <c r="G75" s="190">
        <v>106.79032108965163</v>
      </c>
      <c r="H75" s="190">
        <f t="shared" si="3"/>
        <v>106.79032108965163</v>
      </c>
      <c r="I75" s="220" t="str">
        <f t="shared" si="4"/>
        <v/>
      </c>
      <c r="J75" s="220" t="str">
        <f t="shared" si="5"/>
        <v/>
      </c>
    </row>
    <row r="76" spans="1:11">
      <c r="A76" s="219" t="s">
        <v>211</v>
      </c>
      <c r="B76" s="189" t="s">
        <v>227</v>
      </c>
      <c r="C76" s="190">
        <v>113.41260800000001</v>
      </c>
      <c r="D76" s="190">
        <v>115.33375270969999</v>
      </c>
      <c r="E76" s="190">
        <v>113.41260800000001</v>
      </c>
      <c r="F76" s="190">
        <v>128.66054245799978</v>
      </c>
      <c r="G76" s="190">
        <v>106.79032108965163</v>
      </c>
      <c r="H76" s="190">
        <f t="shared" si="3"/>
        <v>106.79032108965163</v>
      </c>
      <c r="I76" s="220" t="str">
        <f t="shared" si="4"/>
        <v/>
      </c>
      <c r="J76" s="220" t="str">
        <f t="shared" si="5"/>
        <v/>
      </c>
      <c r="K76" s="221" t="str">
        <f>IF(DAY(B76)=15,G76,"")</f>
        <v/>
      </c>
    </row>
    <row r="77" spans="1:11">
      <c r="A77" s="219" t="s">
        <v>211</v>
      </c>
      <c r="B77" s="189" t="s">
        <v>228</v>
      </c>
      <c r="C77" s="190">
        <v>123.913279</v>
      </c>
      <c r="D77" s="190">
        <v>115.33375270969999</v>
      </c>
      <c r="E77" s="190">
        <v>115.33375270969999</v>
      </c>
      <c r="F77" s="190">
        <v>130.08930832800002</v>
      </c>
      <c r="G77" s="190">
        <v>106.79032108965163</v>
      </c>
      <c r="H77" s="190">
        <f t="shared" si="3"/>
        <v>106.79032108965163</v>
      </c>
      <c r="I77" s="220" t="str">
        <f t="shared" si="4"/>
        <v/>
      </c>
      <c r="J77" s="220" t="str">
        <f t="shared" si="5"/>
        <v/>
      </c>
    </row>
    <row r="78" spans="1:11">
      <c r="A78" s="219" t="s">
        <v>211</v>
      </c>
      <c r="B78" s="189" t="s">
        <v>229</v>
      </c>
      <c r="C78" s="190">
        <v>72.690957999999995</v>
      </c>
      <c r="D78" s="190">
        <v>115.33375270969999</v>
      </c>
      <c r="E78" s="190">
        <v>72.690957999999995</v>
      </c>
      <c r="F78" s="190">
        <v>99.303679692001751</v>
      </c>
      <c r="G78" s="190">
        <v>106.79032108965163</v>
      </c>
      <c r="H78" s="190">
        <f t="shared" si="3"/>
        <v>99.303679692001751</v>
      </c>
      <c r="I78" s="220" t="str">
        <f t="shared" si="4"/>
        <v/>
      </c>
      <c r="J78" s="220" t="str">
        <f t="shared" si="5"/>
        <v>M</v>
      </c>
      <c r="K78" s="221">
        <f>IF(DAY(B78)=15,G78,"")</f>
        <v>106.79032108965163</v>
      </c>
    </row>
    <row r="79" spans="1:11">
      <c r="A79" s="219" t="s">
        <v>211</v>
      </c>
      <c r="B79" s="189" t="s">
        <v>230</v>
      </c>
      <c r="C79" s="190">
        <v>125.71854999999999</v>
      </c>
      <c r="D79" s="190">
        <v>115.33375270969999</v>
      </c>
      <c r="E79" s="190">
        <v>115.33375270969999</v>
      </c>
      <c r="F79" s="190">
        <v>88.95340967199833</v>
      </c>
      <c r="G79" s="190">
        <v>106.79032108965163</v>
      </c>
      <c r="H79" s="190">
        <f t="shared" si="3"/>
        <v>88.95340967199833</v>
      </c>
      <c r="I79" s="220" t="str">
        <f t="shared" si="4"/>
        <v/>
      </c>
      <c r="J79" s="220" t="str">
        <f t="shared" si="5"/>
        <v/>
      </c>
      <c r="K79" s="221" t="str">
        <f>IF(DAY(B79)=15,G79,"")</f>
        <v/>
      </c>
    </row>
    <row r="80" spans="1:11">
      <c r="A80" s="219" t="s">
        <v>211</v>
      </c>
      <c r="B80" s="189" t="s">
        <v>231</v>
      </c>
      <c r="C80" s="190">
        <v>94.657551999999995</v>
      </c>
      <c r="D80" s="190">
        <v>115.33375270969999</v>
      </c>
      <c r="E80" s="190">
        <v>94.657551999999995</v>
      </c>
      <c r="F80" s="190">
        <v>87.102957502001004</v>
      </c>
      <c r="G80" s="190">
        <v>106.79032108965163</v>
      </c>
      <c r="H80" s="190">
        <f t="shared" si="3"/>
        <v>87.102957502001004</v>
      </c>
      <c r="I80" s="220" t="str">
        <f t="shared" si="4"/>
        <v/>
      </c>
      <c r="J80" s="220" t="str">
        <f t="shared" si="5"/>
        <v/>
      </c>
    </row>
    <row r="81" spans="1:10">
      <c r="A81" s="219" t="s">
        <v>211</v>
      </c>
      <c r="B81" s="189" t="s">
        <v>232</v>
      </c>
      <c r="C81" s="190">
        <v>-542.69988699999999</v>
      </c>
      <c r="D81" s="190">
        <v>115.33375270969999</v>
      </c>
      <c r="E81" s="190">
        <v>-542.69988699999999</v>
      </c>
      <c r="F81" s="190">
        <v>84.90524368799916</v>
      </c>
      <c r="G81" s="190">
        <v>106.79032108965163</v>
      </c>
      <c r="H81" s="190">
        <f t="shared" si="3"/>
        <v>84.90524368799916</v>
      </c>
      <c r="I81" s="220" t="str">
        <f t="shared" si="4"/>
        <v/>
      </c>
      <c r="J81" s="220" t="str">
        <f t="shared" si="5"/>
        <v/>
      </c>
    </row>
    <row r="82" spans="1:10">
      <c r="A82" s="219" t="s">
        <v>211</v>
      </c>
      <c r="B82" s="189" t="s">
        <v>233</v>
      </c>
      <c r="C82" s="190">
        <v>740.24623999999994</v>
      </c>
      <c r="D82" s="190">
        <v>115.33375270969999</v>
      </c>
      <c r="E82" s="190">
        <v>115.33375270969999</v>
      </c>
      <c r="F82" s="190">
        <v>106.68403058400047</v>
      </c>
      <c r="G82" s="190">
        <v>106.79032108965163</v>
      </c>
      <c r="H82" s="190">
        <f t="shared" si="3"/>
        <v>106.68403058400047</v>
      </c>
      <c r="I82" s="220" t="str">
        <f t="shared" si="4"/>
        <v/>
      </c>
      <c r="J82" s="220" t="str">
        <f t="shared" si="5"/>
        <v/>
      </c>
    </row>
    <row r="83" spans="1:10">
      <c r="A83" s="219" t="s">
        <v>211</v>
      </c>
      <c r="B83" s="189" t="s">
        <v>234</v>
      </c>
      <c r="C83" s="190">
        <v>94.594372000000007</v>
      </c>
      <c r="D83" s="190">
        <v>115.33375270969999</v>
      </c>
      <c r="E83" s="190">
        <v>94.594372000000007</v>
      </c>
      <c r="F83" s="190">
        <v>94.50606752400013</v>
      </c>
      <c r="G83" s="190">
        <v>106.79032108965163</v>
      </c>
      <c r="H83" s="190">
        <f t="shared" si="3"/>
        <v>94.50606752400013</v>
      </c>
      <c r="I83" s="220" t="str">
        <f t="shared" si="4"/>
        <v/>
      </c>
      <c r="J83" s="220" t="str">
        <f t="shared" si="5"/>
        <v/>
      </c>
    </row>
    <row r="84" spans="1:10">
      <c r="A84" s="219" t="s">
        <v>211</v>
      </c>
      <c r="B84" s="189" t="s">
        <v>235</v>
      </c>
      <c r="C84" s="190">
        <v>103.176159</v>
      </c>
      <c r="D84" s="190">
        <v>115.33375270969999</v>
      </c>
      <c r="E84" s="190">
        <v>103.176159</v>
      </c>
      <c r="F84" s="190">
        <v>111.65829537600005</v>
      </c>
      <c r="G84" s="190">
        <v>106.79032108965163</v>
      </c>
      <c r="H84" s="190">
        <f t="shared" si="3"/>
        <v>106.79032108965163</v>
      </c>
      <c r="I84" s="220" t="str">
        <f t="shared" si="4"/>
        <v/>
      </c>
      <c r="J84" s="220" t="str">
        <f t="shared" si="5"/>
        <v/>
      </c>
    </row>
    <row r="85" spans="1:10">
      <c r="A85" s="219" t="s">
        <v>211</v>
      </c>
      <c r="B85" s="189" t="s">
        <v>236</v>
      </c>
      <c r="C85" s="190">
        <v>107.37548099999999</v>
      </c>
      <c r="D85" s="190">
        <v>115.33375270969999</v>
      </c>
      <c r="E85" s="190">
        <v>107.37548099999999</v>
      </c>
      <c r="F85" s="190">
        <v>106.2375112060008</v>
      </c>
      <c r="G85" s="190">
        <v>106.79032108965163</v>
      </c>
      <c r="H85" s="190">
        <f t="shared" si="3"/>
        <v>106.2375112060008</v>
      </c>
      <c r="I85" s="220" t="str">
        <f t="shared" si="4"/>
        <v/>
      </c>
      <c r="J85" s="220" t="str">
        <f t="shared" si="5"/>
        <v/>
      </c>
    </row>
    <row r="86" spans="1:10">
      <c r="A86" s="219" t="s">
        <v>211</v>
      </c>
      <c r="B86" s="189" t="s">
        <v>237</v>
      </c>
      <c r="C86" s="190">
        <v>85.672820999999999</v>
      </c>
      <c r="D86" s="190">
        <v>115.33375270969999</v>
      </c>
      <c r="E86" s="190">
        <v>85.672820999999999</v>
      </c>
      <c r="F86" s="190">
        <v>88.031645835999271</v>
      </c>
      <c r="G86" s="190">
        <v>106.79032108965163</v>
      </c>
      <c r="H86" s="190">
        <f t="shared" si="3"/>
        <v>88.031645835999271</v>
      </c>
      <c r="I86" s="220" t="str">
        <f t="shared" si="4"/>
        <v/>
      </c>
      <c r="J86" s="220" t="str">
        <f t="shared" si="5"/>
        <v/>
      </c>
    </row>
    <row r="87" spans="1:10">
      <c r="A87" s="219" t="s">
        <v>211</v>
      </c>
      <c r="B87" s="189" t="s">
        <v>238</v>
      </c>
      <c r="C87" s="190">
        <v>99.718726000000004</v>
      </c>
      <c r="D87" s="190">
        <v>115.33375270969999</v>
      </c>
      <c r="E87" s="190">
        <v>99.718726000000004</v>
      </c>
      <c r="F87" s="190">
        <v>114.12441026600068</v>
      </c>
      <c r="G87" s="190">
        <v>106.79032108965163</v>
      </c>
      <c r="H87" s="190">
        <f t="shared" si="3"/>
        <v>106.79032108965163</v>
      </c>
      <c r="I87" s="220" t="str">
        <f t="shared" si="4"/>
        <v/>
      </c>
      <c r="J87" s="220" t="str">
        <f t="shared" si="5"/>
        <v/>
      </c>
    </row>
    <row r="88" spans="1:10">
      <c r="A88" s="219" t="s">
        <v>211</v>
      </c>
      <c r="B88" s="189" t="s">
        <v>239</v>
      </c>
      <c r="C88" s="190">
        <v>-538.27892599999996</v>
      </c>
      <c r="D88" s="190">
        <v>115.33375270969999</v>
      </c>
      <c r="E88" s="190">
        <v>-538.27892599999996</v>
      </c>
      <c r="F88" s="190">
        <v>107.27422800799881</v>
      </c>
      <c r="G88" s="190">
        <v>106.79032108965163</v>
      </c>
      <c r="H88" s="190">
        <f t="shared" si="3"/>
        <v>106.79032108965163</v>
      </c>
      <c r="I88" s="220" t="str">
        <f t="shared" si="4"/>
        <v/>
      </c>
      <c r="J88" s="220" t="str">
        <f t="shared" si="5"/>
        <v/>
      </c>
    </row>
    <row r="89" spans="1:10">
      <c r="A89" s="219" t="s">
        <v>211</v>
      </c>
      <c r="B89" s="189" t="s">
        <v>240</v>
      </c>
      <c r="C89" s="190">
        <v>742.40240600000004</v>
      </c>
      <c r="D89" s="190">
        <v>115.33375270969999</v>
      </c>
      <c r="E89" s="190">
        <v>115.33375270969999</v>
      </c>
      <c r="F89" s="190">
        <v>136.31577750000025</v>
      </c>
      <c r="G89" s="190">
        <v>106.79032108965163</v>
      </c>
      <c r="H89" s="190">
        <f t="shared" si="3"/>
        <v>106.79032108965163</v>
      </c>
      <c r="I89" s="220" t="str">
        <f t="shared" si="4"/>
        <v/>
      </c>
      <c r="J89" s="220" t="str">
        <f t="shared" si="5"/>
        <v/>
      </c>
    </row>
    <row r="90" spans="1:10">
      <c r="A90" s="219" t="s">
        <v>211</v>
      </c>
      <c r="B90" s="189" t="s">
        <v>241</v>
      </c>
      <c r="C90" s="190">
        <v>109.54555499999999</v>
      </c>
      <c r="D90" s="190">
        <v>115.33375270969999</v>
      </c>
      <c r="E90" s="190">
        <v>109.54555499999999</v>
      </c>
      <c r="F90" s="190">
        <v>113.51445925200046</v>
      </c>
      <c r="G90" s="190">
        <v>106.79032108965163</v>
      </c>
      <c r="H90" s="190">
        <f t="shared" si="3"/>
        <v>106.79032108965163</v>
      </c>
      <c r="I90" s="220" t="str">
        <f t="shared" si="4"/>
        <v/>
      </c>
      <c r="J90" s="220" t="str">
        <f t="shared" si="5"/>
        <v/>
      </c>
    </row>
    <row r="91" spans="1:10">
      <c r="A91" s="219" t="s">
        <v>211</v>
      </c>
      <c r="B91" s="189" t="s">
        <v>242</v>
      </c>
      <c r="C91" s="190">
        <v>111.190138</v>
      </c>
      <c r="D91" s="190">
        <v>115.33375270969999</v>
      </c>
      <c r="E91" s="190">
        <v>111.190138</v>
      </c>
      <c r="F91" s="190">
        <v>133.85437754600059</v>
      </c>
      <c r="G91" s="190">
        <v>106.79032108965163</v>
      </c>
      <c r="H91" s="190">
        <f t="shared" si="3"/>
        <v>106.79032108965163</v>
      </c>
      <c r="I91" s="220" t="str">
        <f t="shared" si="4"/>
        <v/>
      </c>
      <c r="J91" s="220" t="str">
        <f t="shared" si="5"/>
        <v/>
      </c>
    </row>
    <row r="92" spans="1:10">
      <c r="A92" s="219" t="s">
        <v>211</v>
      </c>
      <c r="B92" s="189" t="s">
        <v>243</v>
      </c>
      <c r="C92" s="190">
        <v>141.566316</v>
      </c>
      <c r="D92" s="190">
        <v>115.33375270969999</v>
      </c>
      <c r="E92" s="190">
        <v>115.33375270969999</v>
      </c>
      <c r="F92" s="190">
        <v>196.8115773079987</v>
      </c>
      <c r="G92" s="190">
        <v>106.79032108965163</v>
      </c>
      <c r="H92" s="190">
        <f t="shared" si="3"/>
        <v>106.79032108965163</v>
      </c>
      <c r="I92" s="220" t="str">
        <f t="shared" si="4"/>
        <v/>
      </c>
      <c r="J92" s="220" t="str">
        <f t="shared" si="5"/>
        <v/>
      </c>
    </row>
    <row r="93" spans="1:10">
      <c r="A93" s="219" t="s">
        <v>211</v>
      </c>
      <c r="B93" s="189" t="s">
        <v>244</v>
      </c>
      <c r="C93" s="190">
        <v>119.239763</v>
      </c>
      <c r="D93" s="190">
        <v>115.33375270969999</v>
      </c>
      <c r="E93" s="190">
        <v>115.33375270969999</v>
      </c>
      <c r="F93" s="190">
        <v>102.41424729200045</v>
      </c>
      <c r="G93" s="190">
        <v>106.79032108965163</v>
      </c>
      <c r="H93" s="190">
        <f t="shared" si="3"/>
        <v>102.41424729200045</v>
      </c>
      <c r="I93" s="220" t="str">
        <f t="shared" si="4"/>
        <v/>
      </c>
      <c r="J93" s="220" t="str">
        <f t="shared" si="5"/>
        <v/>
      </c>
    </row>
    <row r="94" spans="1:10">
      <c r="A94" s="219" t="s">
        <v>211</v>
      </c>
      <c r="B94" s="189" t="s">
        <v>245</v>
      </c>
      <c r="C94" s="190">
        <v>85.254092</v>
      </c>
      <c r="D94" s="190">
        <v>115.33375270969999</v>
      </c>
      <c r="E94" s="190">
        <v>85.254092</v>
      </c>
      <c r="F94" s="190">
        <v>135.24416343399946</v>
      </c>
      <c r="G94" s="190">
        <v>106.79032108965163</v>
      </c>
      <c r="H94" s="190">
        <f t="shared" si="3"/>
        <v>106.79032108965163</v>
      </c>
      <c r="I94" s="220" t="str">
        <f t="shared" si="4"/>
        <v/>
      </c>
      <c r="J94" s="220" t="str">
        <f t="shared" si="5"/>
        <v/>
      </c>
    </row>
    <row r="95" spans="1:10">
      <c r="A95" s="219" t="s">
        <v>212</v>
      </c>
      <c r="B95" s="189" t="s">
        <v>246</v>
      </c>
      <c r="C95" s="190">
        <v>-474.278886</v>
      </c>
      <c r="D95" s="190">
        <v>114.0391508667</v>
      </c>
      <c r="E95" s="190">
        <v>-474.278886</v>
      </c>
      <c r="F95" s="190">
        <v>133.4193510379998</v>
      </c>
      <c r="G95" s="190">
        <v>64.364342968573325</v>
      </c>
      <c r="H95" s="190">
        <f t="shared" si="3"/>
        <v>64.364342968573325</v>
      </c>
      <c r="I95" s="220">
        <f t="shared" si="4"/>
        <v>600</v>
      </c>
      <c r="J95" s="220" t="str">
        <f t="shared" si="5"/>
        <v/>
      </c>
    </row>
    <row r="96" spans="1:10">
      <c r="A96" s="219" t="s">
        <v>212</v>
      </c>
      <c r="B96" s="189" t="s">
        <v>247</v>
      </c>
      <c r="C96" s="190">
        <v>746.13199399999996</v>
      </c>
      <c r="D96" s="190">
        <v>114.0391508667</v>
      </c>
      <c r="E96" s="190">
        <v>114.0391508667</v>
      </c>
      <c r="F96" s="190">
        <v>110.18032657600038</v>
      </c>
      <c r="G96" s="190">
        <v>64.364342968573325</v>
      </c>
      <c r="H96" s="190">
        <f t="shared" si="3"/>
        <v>64.364342968573325</v>
      </c>
      <c r="I96" s="220" t="str">
        <f t="shared" si="4"/>
        <v/>
      </c>
      <c r="J96" s="220" t="str">
        <f t="shared" si="5"/>
        <v/>
      </c>
    </row>
    <row r="97" spans="1:11">
      <c r="A97" s="219" t="s">
        <v>212</v>
      </c>
      <c r="B97" s="189" t="s">
        <v>248</v>
      </c>
      <c r="C97" s="190">
        <v>96.011422999999994</v>
      </c>
      <c r="D97" s="190">
        <v>114.0391508667</v>
      </c>
      <c r="E97" s="190">
        <v>96.011422999999994</v>
      </c>
      <c r="F97" s="190">
        <v>133.15294642200035</v>
      </c>
      <c r="G97" s="190">
        <v>64.364342968573325</v>
      </c>
      <c r="H97" s="190">
        <f t="shared" si="3"/>
        <v>64.364342968573325</v>
      </c>
      <c r="I97" s="220" t="str">
        <f t="shared" si="4"/>
        <v/>
      </c>
      <c r="J97" s="220" t="str">
        <f t="shared" si="5"/>
        <v/>
      </c>
    </row>
    <row r="98" spans="1:11">
      <c r="A98" s="219" t="s">
        <v>212</v>
      </c>
      <c r="B98" s="189" t="s">
        <v>249</v>
      </c>
      <c r="C98" s="190">
        <v>147.96201600000001</v>
      </c>
      <c r="D98" s="190">
        <v>114.0391508667</v>
      </c>
      <c r="E98" s="190">
        <v>114.0391508667</v>
      </c>
      <c r="F98" s="190">
        <v>125.17872412600038</v>
      </c>
      <c r="G98" s="190">
        <v>64.364342968573325</v>
      </c>
      <c r="H98" s="190">
        <f t="shared" si="3"/>
        <v>64.364342968573325</v>
      </c>
      <c r="I98" s="220" t="str">
        <f t="shared" si="4"/>
        <v/>
      </c>
      <c r="J98" s="220" t="str">
        <f t="shared" si="5"/>
        <v/>
      </c>
    </row>
    <row r="99" spans="1:11">
      <c r="A99" s="219" t="s">
        <v>212</v>
      </c>
      <c r="B99" s="189" t="s">
        <v>250</v>
      </c>
      <c r="C99" s="190">
        <v>124.702707</v>
      </c>
      <c r="D99" s="190">
        <v>114.0391508667</v>
      </c>
      <c r="E99" s="190">
        <v>114.0391508667</v>
      </c>
      <c r="F99" s="190">
        <v>108.23437664799874</v>
      </c>
      <c r="G99" s="190">
        <v>64.364342968573325</v>
      </c>
      <c r="H99" s="190">
        <f t="shared" si="3"/>
        <v>64.364342968573325</v>
      </c>
      <c r="I99" s="220" t="str">
        <f t="shared" si="4"/>
        <v/>
      </c>
      <c r="J99" s="220" t="str">
        <f t="shared" si="5"/>
        <v/>
      </c>
    </row>
    <row r="100" spans="1:11">
      <c r="A100" s="219" t="s">
        <v>212</v>
      </c>
      <c r="B100" s="189" t="s">
        <v>251</v>
      </c>
      <c r="C100" s="190">
        <v>133.06386800000001</v>
      </c>
      <c r="D100" s="190">
        <v>114.0391508667</v>
      </c>
      <c r="E100" s="190">
        <v>114.0391508667</v>
      </c>
      <c r="F100" s="190">
        <v>152.09634927200131</v>
      </c>
      <c r="G100" s="190">
        <v>64.364342968573325</v>
      </c>
      <c r="H100" s="190">
        <f t="shared" si="3"/>
        <v>64.364342968573325</v>
      </c>
      <c r="I100" s="220" t="str">
        <f t="shared" si="4"/>
        <v/>
      </c>
      <c r="J100" s="220" t="str">
        <f t="shared" si="5"/>
        <v/>
      </c>
    </row>
    <row r="101" spans="1:11">
      <c r="A101" s="219" t="s">
        <v>212</v>
      </c>
      <c r="B101" s="189" t="s">
        <v>252</v>
      </c>
      <c r="C101" s="190">
        <v>129.585059</v>
      </c>
      <c r="D101" s="190">
        <v>114.0391508667</v>
      </c>
      <c r="E101" s="190">
        <v>114.0391508667</v>
      </c>
      <c r="F101" s="190">
        <v>122.25881915199908</v>
      </c>
      <c r="G101" s="190">
        <v>64.364342968573325</v>
      </c>
      <c r="H101" s="190">
        <f t="shared" si="3"/>
        <v>64.364342968573325</v>
      </c>
      <c r="I101" s="220" t="str">
        <f t="shared" si="4"/>
        <v/>
      </c>
      <c r="J101" s="220" t="str">
        <f t="shared" si="5"/>
        <v/>
      </c>
    </row>
    <row r="102" spans="1:11">
      <c r="A102" s="219" t="s">
        <v>212</v>
      </c>
      <c r="B102" s="189" t="s">
        <v>253</v>
      </c>
      <c r="C102" s="190">
        <v>-503.06795899999997</v>
      </c>
      <c r="D102" s="190">
        <v>114.0391508667</v>
      </c>
      <c r="E102" s="190">
        <v>-503.06795899999997</v>
      </c>
      <c r="F102" s="190">
        <v>155.68748897000077</v>
      </c>
      <c r="G102" s="190">
        <v>64.364342968573325</v>
      </c>
      <c r="H102" s="190">
        <f t="shared" si="3"/>
        <v>64.364342968573325</v>
      </c>
      <c r="I102" s="220" t="str">
        <f t="shared" si="4"/>
        <v/>
      </c>
      <c r="J102" s="220" t="str">
        <f t="shared" si="5"/>
        <v/>
      </c>
    </row>
    <row r="103" spans="1:11">
      <c r="A103" s="219" t="s">
        <v>212</v>
      </c>
      <c r="B103" s="189" t="s">
        <v>254</v>
      </c>
      <c r="C103" s="190">
        <v>783.78508099999999</v>
      </c>
      <c r="D103" s="190">
        <v>114.0391508667</v>
      </c>
      <c r="E103" s="190">
        <v>114.0391508667</v>
      </c>
      <c r="F103" s="190">
        <v>156.4325545899992</v>
      </c>
      <c r="G103" s="190">
        <v>64.364342968573325</v>
      </c>
      <c r="H103" s="190">
        <f t="shared" si="3"/>
        <v>64.364342968573325</v>
      </c>
      <c r="I103" s="220" t="str">
        <f t="shared" si="4"/>
        <v/>
      </c>
      <c r="J103" s="220" t="str">
        <f t="shared" si="5"/>
        <v/>
      </c>
    </row>
    <row r="104" spans="1:11">
      <c r="A104" s="219" t="s">
        <v>212</v>
      </c>
      <c r="B104" s="189" t="s">
        <v>255</v>
      </c>
      <c r="C104" s="190">
        <v>110.99142500000001</v>
      </c>
      <c r="D104" s="190">
        <v>114.0391508667</v>
      </c>
      <c r="E104" s="190">
        <v>110.99142500000001</v>
      </c>
      <c r="F104" s="190">
        <v>160.33901424999965</v>
      </c>
      <c r="G104" s="190">
        <v>64.364342968573325</v>
      </c>
      <c r="H104" s="190">
        <f t="shared" si="3"/>
        <v>64.364342968573325</v>
      </c>
      <c r="I104" s="220" t="str">
        <f t="shared" si="4"/>
        <v/>
      </c>
      <c r="J104" s="220" t="str">
        <f t="shared" si="5"/>
        <v/>
      </c>
    </row>
    <row r="105" spans="1:11">
      <c r="A105" s="219" t="s">
        <v>212</v>
      </c>
      <c r="B105" s="189" t="s">
        <v>256</v>
      </c>
      <c r="C105" s="190">
        <v>179.59088499999999</v>
      </c>
      <c r="D105" s="190">
        <v>114.0391508667</v>
      </c>
      <c r="E105" s="190">
        <v>114.0391508667</v>
      </c>
      <c r="F105" s="190">
        <v>172.07760785200099</v>
      </c>
      <c r="G105" s="190">
        <v>64.364342968573325</v>
      </c>
      <c r="H105" s="190">
        <f t="shared" si="3"/>
        <v>64.364342968573325</v>
      </c>
      <c r="I105" s="220" t="str">
        <f t="shared" si="4"/>
        <v/>
      </c>
      <c r="J105" s="220" t="str">
        <f t="shared" si="5"/>
        <v/>
      </c>
    </row>
    <row r="106" spans="1:11">
      <c r="A106" s="219" t="s">
        <v>212</v>
      </c>
      <c r="B106" s="189" t="s">
        <v>257</v>
      </c>
      <c r="C106" s="190">
        <v>140.13459499999999</v>
      </c>
      <c r="D106" s="190">
        <v>114.0391508667</v>
      </c>
      <c r="E106" s="190">
        <v>114.0391508667</v>
      </c>
      <c r="F106" s="190">
        <v>141.57988600799985</v>
      </c>
      <c r="G106" s="190">
        <v>64.364342968573325</v>
      </c>
      <c r="H106" s="190">
        <f t="shared" si="3"/>
        <v>64.364342968573325</v>
      </c>
      <c r="I106" s="220" t="str">
        <f t="shared" si="4"/>
        <v/>
      </c>
      <c r="J106" s="220" t="str">
        <f t="shared" si="5"/>
        <v/>
      </c>
      <c r="K106" s="221" t="str">
        <f>IF(DAY(B106)=15,G106,"")</f>
        <v/>
      </c>
    </row>
    <row r="107" spans="1:11">
      <c r="A107" s="219" t="s">
        <v>212</v>
      </c>
      <c r="B107" s="189" t="s">
        <v>258</v>
      </c>
      <c r="C107" s="190">
        <v>143.87706299999999</v>
      </c>
      <c r="D107" s="190">
        <v>114.0391508667</v>
      </c>
      <c r="E107" s="190">
        <v>114.0391508667</v>
      </c>
      <c r="F107" s="190">
        <v>134.07056026200041</v>
      </c>
      <c r="G107" s="190">
        <v>64.364342968573325</v>
      </c>
      <c r="H107" s="190">
        <f t="shared" si="3"/>
        <v>64.364342968573325</v>
      </c>
      <c r="I107" s="220" t="str">
        <f t="shared" si="4"/>
        <v/>
      </c>
      <c r="J107" s="220" t="str">
        <f t="shared" si="5"/>
        <v/>
      </c>
      <c r="K107" s="221" t="str">
        <f>IF(DAY(B107)=15,G107,"")</f>
        <v/>
      </c>
    </row>
    <row r="108" spans="1:11">
      <c r="A108" s="219" t="s">
        <v>212</v>
      </c>
      <c r="B108" s="189" t="s">
        <v>259</v>
      </c>
      <c r="C108" s="190">
        <v>153.65304399999999</v>
      </c>
      <c r="D108" s="190">
        <v>114.0391508667</v>
      </c>
      <c r="E108" s="190">
        <v>114.0391508667</v>
      </c>
      <c r="F108" s="190">
        <v>154.59246782799877</v>
      </c>
      <c r="G108" s="190">
        <v>64.364342968573325</v>
      </c>
      <c r="H108" s="190">
        <f t="shared" si="3"/>
        <v>64.364342968573325</v>
      </c>
      <c r="I108" s="220" t="str">
        <f t="shared" si="4"/>
        <v/>
      </c>
      <c r="J108" s="220" t="str">
        <f t="shared" si="5"/>
        <v/>
      </c>
      <c r="K108" s="221" t="str">
        <f>IF(DAY(B108)=15,G108,"")</f>
        <v/>
      </c>
    </row>
    <row r="109" spans="1:11">
      <c r="A109" s="219" t="s">
        <v>212</v>
      </c>
      <c r="B109" s="189" t="s">
        <v>260</v>
      </c>
      <c r="C109" s="190">
        <v>-518.41550800000005</v>
      </c>
      <c r="D109" s="190">
        <v>114.0391508667</v>
      </c>
      <c r="E109" s="190">
        <v>-518.41550800000005</v>
      </c>
      <c r="F109" s="190">
        <v>125.90825040400162</v>
      </c>
      <c r="G109" s="190">
        <v>64.364342968573325</v>
      </c>
      <c r="H109" s="190">
        <f t="shared" si="3"/>
        <v>64.364342968573325</v>
      </c>
      <c r="I109" s="220" t="str">
        <f t="shared" si="4"/>
        <v/>
      </c>
      <c r="J109" s="220" t="str">
        <f t="shared" si="5"/>
        <v>J</v>
      </c>
      <c r="K109" s="221">
        <f>IF(DAY(B109)=15,G109,"")</f>
        <v>64.364342968573325</v>
      </c>
    </row>
    <row r="110" spans="1:11">
      <c r="A110" s="219" t="s">
        <v>212</v>
      </c>
      <c r="B110" s="189" t="s">
        <v>261</v>
      </c>
      <c r="C110" s="190">
        <v>747.04721900000004</v>
      </c>
      <c r="D110" s="190">
        <v>114.0391508667</v>
      </c>
      <c r="E110" s="190">
        <v>114.0391508667</v>
      </c>
      <c r="F110" s="190">
        <v>133.9081081279995</v>
      </c>
      <c r="G110" s="190">
        <v>64.364342968573325</v>
      </c>
      <c r="H110" s="190">
        <f t="shared" si="3"/>
        <v>64.364342968573325</v>
      </c>
      <c r="I110" s="220" t="str">
        <f t="shared" si="4"/>
        <v/>
      </c>
      <c r="J110" s="220" t="str">
        <f t="shared" si="5"/>
        <v/>
      </c>
    </row>
    <row r="111" spans="1:11">
      <c r="A111" s="219" t="s">
        <v>212</v>
      </c>
      <c r="B111" s="189" t="s">
        <v>262</v>
      </c>
      <c r="C111" s="190">
        <v>109.03872699999999</v>
      </c>
      <c r="D111" s="190">
        <v>114.0391508667</v>
      </c>
      <c r="E111" s="190">
        <v>109.03872699999999</v>
      </c>
      <c r="F111" s="190">
        <v>101.51889465599892</v>
      </c>
      <c r="G111" s="190">
        <v>64.364342968573325</v>
      </c>
      <c r="H111" s="190">
        <f t="shared" si="3"/>
        <v>64.364342968573325</v>
      </c>
      <c r="I111" s="220" t="str">
        <f t="shared" si="4"/>
        <v/>
      </c>
      <c r="J111" s="220" t="str">
        <f t="shared" si="5"/>
        <v/>
      </c>
    </row>
    <row r="112" spans="1:11">
      <c r="A112" s="219" t="s">
        <v>212</v>
      </c>
      <c r="B112" s="189" t="s">
        <v>263</v>
      </c>
      <c r="C112" s="190">
        <v>139.86872700000001</v>
      </c>
      <c r="D112" s="190">
        <v>114.0391508667</v>
      </c>
      <c r="E112" s="190">
        <v>114.0391508667</v>
      </c>
      <c r="F112" s="190">
        <v>131.62562380799994</v>
      </c>
      <c r="G112" s="190">
        <v>64.364342968573325</v>
      </c>
      <c r="H112" s="190">
        <f t="shared" si="3"/>
        <v>64.364342968573325</v>
      </c>
      <c r="I112" s="220" t="str">
        <f t="shared" si="4"/>
        <v/>
      </c>
      <c r="J112" s="220" t="str">
        <f t="shared" si="5"/>
        <v/>
      </c>
    </row>
    <row r="113" spans="1:10">
      <c r="A113" s="219" t="s">
        <v>212</v>
      </c>
      <c r="B113" s="189" t="s">
        <v>264</v>
      </c>
      <c r="C113" s="190">
        <v>94.624930000000006</v>
      </c>
      <c r="D113" s="190">
        <v>114.0391508667</v>
      </c>
      <c r="E113" s="190">
        <v>94.624930000000006</v>
      </c>
      <c r="F113" s="190">
        <v>94.112740128000382</v>
      </c>
      <c r="G113" s="190">
        <v>64.364342968573325</v>
      </c>
      <c r="H113" s="190">
        <f t="shared" si="3"/>
        <v>64.364342968573325</v>
      </c>
      <c r="I113" s="220" t="str">
        <f t="shared" si="4"/>
        <v/>
      </c>
      <c r="J113" s="220" t="str">
        <f t="shared" si="5"/>
        <v/>
      </c>
    </row>
    <row r="114" spans="1:10">
      <c r="A114" s="219" t="s">
        <v>212</v>
      </c>
      <c r="B114" s="189" t="s">
        <v>265</v>
      </c>
      <c r="C114" s="190">
        <v>109.650668</v>
      </c>
      <c r="D114" s="190">
        <v>114.0391508667</v>
      </c>
      <c r="E114" s="190">
        <v>109.650668</v>
      </c>
      <c r="F114" s="190">
        <v>98.465471891999769</v>
      </c>
      <c r="G114" s="190">
        <v>64.364342968573325</v>
      </c>
      <c r="H114" s="190">
        <f t="shared" si="3"/>
        <v>64.364342968573325</v>
      </c>
      <c r="I114" s="220" t="str">
        <f t="shared" si="4"/>
        <v/>
      </c>
      <c r="J114" s="220" t="str">
        <f t="shared" si="5"/>
        <v/>
      </c>
    </row>
    <row r="115" spans="1:10">
      <c r="A115" s="219" t="s">
        <v>212</v>
      </c>
      <c r="B115" s="189" t="s">
        <v>266</v>
      </c>
      <c r="C115" s="190">
        <v>86.188462999999999</v>
      </c>
      <c r="D115" s="190">
        <v>114.0391508667</v>
      </c>
      <c r="E115" s="190">
        <v>86.188462999999999</v>
      </c>
      <c r="F115" s="190">
        <v>94.196145864000982</v>
      </c>
      <c r="G115" s="190">
        <v>64.364342968573325</v>
      </c>
      <c r="H115" s="190">
        <f t="shared" si="3"/>
        <v>64.364342968573325</v>
      </c>
      <c r="I115" s="220" t="str">
        <f t="shared" si="4"/>
        <v/>
      </c>
      <c r="J115" s="220" t="str">
        <f t="shared" si="5"/>
        <v/>
      </c>
    </row>
    <row r="116" spans="1:10">
      <c r="A116" s="219" t="s">
        <v>212</v>
      </c>
      <c r="B116" s="189" t="s">
        <v>267</v>
      </c>
      <c r="C116" s="190">
        <v>-526.15446199999997</v>
      </c>
      <c r="D116" s="190">
        <v>114.0391508667</v>
      </c>
      <c r="E116" s="190">
        <v>-526.15446199999997</v>
      </c>
      <c r="F116" s="190">
        <v>97.591259735998847</v>
      </c>
      <c r="G116" s="190">
        <v>64.364342968573325</v>
      </c>
      <c r="H116" s="190">
        <f t="shared" si="3"/>
        <v>64.364342968573325</v>
      </c>
      <c r="I116" s="220" t="str">
        <f t="shared" si="4"/>
        <v/>
      </c>
      <c r="J116" s="220" t="str">
        <f t="shared" si="5"/>
        <v/>
      </c>
    </row>
    <row r="117" spans="1:10">
      <c r="A117" s="219" t="s">
        <v>212</v>
      </c>
      <c r="B117" s="189" t="s">
        <v>268</v>
      </c>
      <c r="C117" s="190">
        <v>713.52333399999998</v>
      </c>
      <c r="D117" s="190">
        <v>114.0391508667</v>
      </c>
      <c r="E117" s="190">
        <v>114.0391508667</v>
      </c>
      <c r="F117" s="190">
        <v>69.968979008001455</v>
      </c>
      <c r="G117" s="190">
        <v>64.364342968573325</v>
      </c>
      <c r="H117" s="190">
        <f t="shared" si="3"/>
        <v>64.364342968573325</v>
      </c>
      <c r="I117" s="220" t="str">
        <f t="shared" si="4"/>
        <v/>
      </c>
      <c r="J117" s="220" t="str">
        <f t="shared" si="5"/>
        <v/>
      </c>
    </row>
    <row r="118" spans="1:10">
      <c r="A118" s="219" t="s">
        <v>212</v>
      </c>
      <c r="B118" s="189" t="s">
        <v>269</v>
      </c>
      <c r="C118" s="190">
        <v>85.558263999999994</v>
      </c>
      <c r="D118" s="190">
        <v>114.0391508667</v>
      </c>
      <c r="E118" s="190">
        <v>85.558263999999994</v>
      </c>
      <c r="F118" s="190">
        <v>80.501374501998754</v>
      </c>
      <c r="G118" s="190">
        <v>64.364342968573325</v>
      </c>
      <c r="H118" s="190">
        <f t="shared" si="3"/>
        <v>64.364342968573325</v>
      </c>
      <c r="I118" s="220" t="str">
        <f t="shared" si="4"/>
        <v/>
      </c>
      <c r="J118" s="220" t="str">
        <f t="shared" si="5"/>
        <v/>
      </c>
    </row>
    <row r="119" spans="1:10">
      <c r="A119" s="219" t="s">
        <v>212</v>
      </c>
      <c r="B119" s="189" t="s">
        <v>270</v>
      </c>
      <c r="C119" s="190">
        <v>88.483793000000006</v>
      </c>
      <c r="D119" s="190">
        <v>114.0391508667</v>
      </c>
      <c r="E119" s="190">
        <v>88.483793000000006</v>
      </c>
      <c r="F119" s="190">
        <v>98.954845599999828</v>
      </c>
      <c r="G119" s="190">
        <v>64.364342968573325</v>
      </c>
      <c r="H119" s="190">
        <f t="shared" si="3"/>
        <v>64.364342968573325</v>
      </c>
      <c r="I119" s="220" t="str">
        <f t="shared" si="4"/>
        <v/>
      </c>
      <c r="J119" s="220" t="str">
        <f t="shared" si="5"/>
        <v/>
      </c>
    </row>
    <row r="120" spans="1:10">
      <c r="A120" s="219" t="s">
        <v>212</v>
      </c>
      <c r="B120" s="189" t="s">
        <v>271</v>
      </c>
      <c r="C120" s="190">
        <v>77.288990999999996</v>
      </c>
      <c r="D120" s="190">
        <v>114.0391508667</v>
      </c>
      <c r="E120" s="190">
        <v>77.288990999999996</v>
      </c>
      <c r="F120" s="190">
        <v>80.246829246000971</v>
      </c>
      <c r="G120" s="190">
        <v>64.364342968573325</v>
      </c>
      <c r="H120" s="190">
        <f t="shared" si="3"/>
        <v>64.364342968573325</v>
      </c>
      <c r="I120" s="220" t="str">
        <f t="shared" si="4"/>
        <v/>
      </c>
      <c r="J120" s="220" t="str">
        <f t="shared" si="5"/>
        <v/>
      </c>
    </row>
    <row r="121" spans="1:10">
      <c r="A121" s="219" t="s">
        <v>212</v>
      </c>
      <c r="B121" s="189" t="s">
        <v>272</v>
      </c>
      <c r="C121" s="190">
        <v>63.447088000000001</v>
      </c>
      <c r="D121" s="190">
        <v>114.0391508667</v>
      </c>
      <c r="E121" s="190">
        <v>63.447088000000001</v>
      </c>
      <c r="F121" s="190">
        <v>70.490488656000196</v>
      </c>
      <c r="G121" s="190">
        <v>64.364342968573325</v>
      </c>
      <c r="H121" s="190">
        <f t="shared" si="3"/>
        <v>64.364342968573325</v>
      </c>
      <c r="I121" s="220" t="str">
        <f t="shared" si="4"/>
        <v/>
      </c>
      <c r="J121" s="220" t="str">
        <f t="shared" si="5"/>
        <v/>
      </c>
    </row>
    <row r="122" spans="1:10">
      <c r="A122" s="219" t="s">
        <v>212</v>
      </c>
      <c r="B122" s="189" t="s">
        <v>273</v>
      </c>
      <c r="C122" s="190">
        <v>76.459655999999995</v>
      </c>
      <c r="D122" s="190">
        <v>114.0391508667</v>
      </c>
      <c r="E122" s="190">
        <v>76.459655999999995</v>
      </c>
      <c r="F122" s="190">
        <v>76.580155204000334</v>
      </c>
      <c r="G122" s="190">
        <v>64.364342968573325</v>
      </c>
      <c r="H122" s="190">
        <f t="shared" si="3"/>
        <v>64.364342968573325</v>
      </c>
      <c r="I122" s="220" t="str">
        <f t="shared" si="4"/>
        <v/>
      </c>
      <c r="J122" s="220" t="str">
        <f t="shared" si="5"/>
        <v/>
      </c>
    </row>
    <row r="123" spans="1:10">
      <c r="A123" s="219" t="s">
        <v>212</v>
      </c>
      <c r="B123" s="189" t="s">
        <v>274</v>
      </c>
      <c r="C123" s="190">
        <v>-546.89269999999999</v>
      </c>
      <c r="D123" s="190">
        <v>114.0391508667</v>
      </c>
      <c r="E123" s="190">
        <v>-546.89269999999999</v>
      </c>
      <c r="F123" s="190">
        <v>84.080646497999098</v>
      </c>
      <c r="G123" s="190">
        <v>64.364342968573325</v>
      </c>
      <c r="H123" s="190">
        <f t="shared" si="3"/>
        <v>64.364342968573325</v>
      </c>
      <c r="I123" s="220" t="str">
        <f t="shared" si="4"/>
        <v/>
      </c>
      <c r="J123" s="220" t="str">
        <f t="shared" si="5"/>
        <v/>
      </c>
    </row>
    <row r="124" spans="1:10">
      <c r="A124" s="219" t="s">
        <v>212</v>
      </c>
      <c r="B124" s="189" t="s">
        <v>275</v>
      </c>
      <c r="C124" s="190">
        <v>709.315021</v>
      </c>
      <c r="D124" s="190">
        <v>114.0391508667</v>
      </c>
      <c r="E124" s="190">
        <v>114.0391508667</v>
      </c>
      <c r="F124" s="190">
        <v>94.433545259999349</v>
      </c>
      <c r="G124" s="190">
        <v>64.364342968573325</v>
      </c>
      <c r="H124" s="190">
        <f t="shared" si="3"/>
        <v>64.364342968573325</v>
      </c>
      <c r="I124" s="220" t="str">
        <f t="shared" si="4"/>
        <v/>
      </c>
      <c r="J124" s="220" t="str">
        <f t="shared" si="5"/>
        <v/>
      </c>
    </row>
    <row r="125" spans="1:10">
      <c r="A125" s="219" t="s">
        <v>213</v>
      </c>
      <c r="B125" s="189" t="s">
        <v>276</v>
      </c>
      <c r="C125" s="190">
        <v>81.637479999999996</v>
      </c>
      <c r="D125" s="190">
        <v>63.228757096800003</v>
      </c>
      <c r="E125" s="190">
        <v>63.228757096800003</v>
      </c>
      <c r="F125" s="190">
        <v>83.330001070001217</v>
      </c>
      <c r="G125" s="190">
        <v>28.016997662909688</v>
      </c>
      <c r="H125" s="190">
        <f t="shared" si="3"/>
        <v>28.016997662909688</v>
      </c>
      <c r="I125" s="220">
        <f t="shared" si="4"/>
        <v>600</v>
      </c>
      <c r="J125" s="220" t="str">
        <f t="shared" si="5"/>
        <v/>
      </c>
    </row>
    <row r="126" spans="1:10">
      <c r="A126" s="219" t="s">
        <v>213</v>
      </c>
      <c r="B126" s="189" t="s">
        <v>277</v>
      </c>
      <c r="C126" s="190">
        <v>84.857595000000003</v>
      </c>
      <c r="D126" s="190">
        <v>63.228757096800003</v>
      </c>
      <c r="E126" s="190">
        <v>63.228757096800003</v>
      </c>
      <c r="F126" s="190">
        <v>87.416896355998901</v>
      </c>
      <c r="G126" s="190">
        <v>28.016997662909688</v>
      </c>
      <c r="H126" s="190">
        <f t="shared" si="3"/>
        <v>28.016997662909688</v>
      </c>
      <c r="I126" s="220" t="str">
        <f t="shared" si="4"/>
        <v/>
      </c>
      <c r="J126" s="220" t="str">
        <f t="shared" si="5"/>
        <v/>
      </c>
    </row>
    <row r="127" spans="1:10">
      <c r="A127" s="219" t="s">
        <v>213</v>
      </c>
      <c r="B127" s="189" t="s">
        <v>278</v>
      </c>
      <c r="C127" s="190">
        <v>76.260520999999997</v>
      </c>
      <c r="D127" s="190">
        <v>63.228757096800003</v>
      </c>
      <c r="E127" s="190">
        <v>63.228757096800003</v>
      </c>
      <c r="F127" s="190">
        <v>84.809404732000431</v>
      </c>
      <c r="G127" s="190">
        <v>28.016997662909688</v>
      </c>
      <c r="H127" s="190">
        <f t="shared" si="3"/>
        <v>28.016997662909688</v>
      </c>
      <c r="I127" s="220" t="str">
        <f t="shared" si="4"/>
        <v/>
      </c>
      <c r="J127" s="220" t="str">
        <f t="shared" si="5"/>
        <v/>
      </c>
    </row>
    <row r="128" spans="1:10">
      <c r="A128" s="219" t="s">
        <v>213</v>
      </c>
      <c r="B128" s="189" t="s">
        <v>279</v>
      </c>
      <c r="C128" s="190">
        <v>84.509756999999993</v>
      </c>
      <c r="D128" s="190">
        <v>63.228757096800003</v>
      </c>
      <c r="E128" s="190">
        <v>63.228757096800003</v>
      </c>
      <c r="F128" s="190">
        <v>85.798804398000115</v>
      </c>
      <c r="G128" s="190">
        <v>28.016997662909688</v>
      </c>
      <c r="H128" s="190">
        <f t="shared" si="3"/>
        <v>28.016997662909688</v>
      </c>
      <c r="I128" s="220" t="str">
        <f t="shared" si="4"/>
        <v/>
      </c>
      <c r="J128" s="220" t="str">
        <f t="shared" si="5"/>
        <v/>
      </c>
    </row>
    <row r="129" spans="1:11">
      <c r="A129" s="219" t="s">
        <v>213</v>
      </c>
      <c r="B129" s="189" t="s">
        <v>280</v>
      </c>
      <c r="C129" s="190">
        <v>73.315907999999993</v>
      </c>
      <c r="D129" s="190">
        <v>63.228757096800003</v>
      </c>
      <c r="E129" s="190">
        <v>63.228757096800003</v>
      </c>
      <c r="F129" s="190">
        <v>69.064277566000456</v>
      </c>
      <c r="G129" s="190">
        <v>28.016997662909688</v>
      </c>
      <c r="H129" s="190">
        <f t="shared" si="3"/>
        <v>28.016997662909688</v>
      </c>
      <c r="I129" s="220" t="str">
        <f t="shared" si="4"/>
        <v/>
      </c>
      <c r="J129" s="220" t="str">
        <f t="shared" si="5"/>
        <v/>
      </c>
    </row>
    <row r="130" spans="1:11">
      <c r="A130" s="219" t="s">
        <v>213</v>
      </c>
      <c r="B130" s="189" t="s">
        <v>281</v>
      </c>
      <c r="C130" s="190">
        <v>-549.15301199999999</v>
      </c>
      <c r="D130" s="190">
        <v>63.228757096800003</v>
      </c>
      <c r="E130" s="190">
        <v>-549.15301199999999</v>
      </c>
      <c r="F130" s="190">
        <v>83.773244238000345</v>
      </c>
      <c r="G130" s="190">
        <v>28.016997662909688</v>
      </c>
      <c r="H130" s="190">
        <f t="shared" si="3"/>
        <v>28.016997662909688</v>
      </c>
      <c r="I130" s="220" t="str">
        <f t="shared" si="4"/>
        <v/>
      </c>
      <c r="J130" s="220" t="str">
        <f t="shared" si="5"/>
        <v/>
      </c>
    </row>
    <row r="131" spans="1:11">
      <c r="A131" s="219" t="s">
        <v>213</v>
      </c>
      <c r="B131" s="189" t="s">
        <v>282</v>
      </c>
      <c r="C131" s="190">
        <v>688.32136000000003</v>
      </c>
      <c r="D131" s="190">
        <v>63.228757096800003</v>
      </c>
      <c r="E131" s="190">
        <v>63.228757096800003</v>
      </c>
      <c r="F131" s="190">
        <v>62.496441319999867</v>
      </c>
      <c r="G131" s="190">
        <v>28.016997662909688</v>
      </c>
      <c r="H131" s="190">
        <f t="shared" si="3"/>
        <v>28.016997662909688</v>
      </c>
      <c r="I131" s="220" t="str">
        <f t="shared" si="4"/>
        <v/>
      </c>
      <c r="J131" s="220" t="str">
        <f t="shared" si="5"/>
        <v/>
      </c>
    </row>
    <row r="132" spans="1:11">
      <c r="A132" s="219" t="s">
        <v>213</v>
      </c>
      <c r="B132" s="189" t="s">
        <v>283</v>
      </c>
      <c r="C132" s="190">
        <v>66.403122999999994</v>
      </c>
      <c r="D132" s="190">
        <v>63.228757096800003</v>
      </c>
      <c r="E132" s="190">
        <v>63.228757096800003</v>
      </c>
      <c r="F132" s="190">
        <v>45.635574867999559</v>
      </c>
      <c r="G132" s="190">
        <v>28.016997662909688</v>
      </c>
      <c r="H132" s="190">
        <f t="shared" ref="H132:H195" si="6">IF(F132&lt;G132,F132,G132)</f>
        <v>28.016997662909688</v>
      </c>
      <c r="I132" s="220" t="str">
        <f t="shared" ref="I132:I195" si="7">IF(DAY(B132)=1,600,"")</f>
        <v/>
      </c>
      <c r="J132" s="220" t="str">
        <f t="shared" ref="J132:J195" si="8">IF(DAY(B132)=15,MID(A132,1,1),"")</f>
        <v/>
      </c>
    </row>
    <row r="133" spans="1:11">
      <c r="A133" s="219" t="s">
        <v>213</v>
      </c>
      <c r="B133" s="189" t="s">
        <v>284</v>
      </c>
      <c r="C133" s="190">
        <v>77.028997000000004</v>
      </c>
      <c r="D133" s="190">
        <v>63.228757096800003</v>
      </c>
      <c r="E133" s="190">
        <v>63.228757096800003</v>
      </c>
      <c r="F133" s="190">
        <v>73.313492030000404</v>
      </c>
      <c r="G133" s="190">
        <v>28.016997662909688</v>
      </c>
      <c r="H133" s="190">
        <f t="shared" si="6"/>
        <v>28.016997662909688</v>
      </c>
      <c r="I133" s="220" t="str">
        <f t="shared" si="7"/>
        <v/>
      </c>
      <c r="J133" s="220" t="str">
        <f t="shared" si="8"/>
        <v/>
      </c>
    </row>
    <row r="134" spans="1:11">
      <c r="A134" s="219" t="s">
        <v>213</v>
      </c>
      <c r="B134" s="189" t="s">
        <v>285</v>
      </c>
      <c r="C134" s="190">
        <v>68.640111000000005</v>
      </c>
      <c r="D134" s="190">
        <v>63.228757096800003</v>
      </c>
      <c r="E134" s="190">
        <v>63.228757096800003</v>
      </c>
      <c r="F134" s="190">
        <v>71.796023876000206</v>
      </c>
      <c r="G134" s="190">
        <v>28.016997662909688</v>
      </c>
      <c r="H134" s="190">
        <f t="shared" si="6"/>
        <v>28.016997662909688</v>
      </c>
      <c r="I134" s="220" t="str">
        <f t="shared" si="7"/>
        <v/>
      </c>
      <c r="J134" s="220" t="str">
        <f t="shared" si="8"/>
        <v/>
      </c>
    </row>
    <row r="135" spans="1:11">
      <c r="A135" s="219" t="s">
        <v>213</v>
      </c>
      <c r="B135" s="189" t="s">
        <v>286</v>
      </c>
      <c r="C135" s="190">
        <v>92.008650000000003</v>
      </c>
      <c r="D135" s="190">
        <v>63.228757096800003</v>
      </c>
      <c r="E135" s="190">
        <v>63.228757096800003</v>
      </c>
      <c r="F135" s="190">
        <v>57.793894144000298</v>
      </c>
      <c r="G135" s="190">
        <v>28.016997662909688</v>
      </c>
      <c r="H135" s="190">
        <f t="shared" si="6"/>
        <v>28.016997662909688</v>
      </c>
      <c r="I135" s="220" t="str">
        <f t="shared" si="7"/>
        <v/>
      </c>
      <c r="J135" s="220" t="str">
        <f t="shared" si="8"/>
        <v/>
      </c>
    </row>
    <row r="136" spans="1:11">
      <c r="A136" s="219" t="s">
        <v>213</v>
      </c>
      <c r="B136" s="189" t="s">
        <v>287</v>
      </c>
      <c r="C136" s="190">
        <v>35.534782</v>
      </c>
      <c r="D136" s="190">
        <v>63.228757096800003</v>
      </c>
      <c r="E136" s="190">
        <v>35.534782</v>
      </c>
      <c r="F136" s="190">
        <v>67.746303909999796</v>
      </c>
      <c r="G136" s="190">
        <v>28.016997662909688</v>
      </c>
      <c r="H136" s="190">
        <f t="shared" si="6"/>
        <v>28.016997662909688</v>
      </c>
      <c r="I136" s="220" t="str">
        <f t="shared" si="7"/>
        <v/>
      </c>
      <c r="J136" s="220" t="str">
        <f t="shared" si="8"/>
        <v/>
      </c>
    </row>
    <row r="137" spans="1:11">
      <c r="A137" s="219" t="s">
        <v>213</v>
      </c>
      <c r="B137" s="189" t="s">
        <v>288</v>
      </c>
      <c r="C137" s="190">
        <v>-542.78590799999995</v>
      </c>
      <c r="D137" s="190">
        <v>63.228757096800003</v>
      </c>
      <c r="E137" s="190">
        <v>-542.78590799999995</v>
      </c>
      <c r="F137" s="190">
        <v>37.334130595998765</v>
      </c>
      <c r="G137" s="190">
        <v>28.016997662909688</v>
      </c>
      <c r="H137" s="190">
        <f t="shared" si="6"/>
        <v>28.016997662909688</v>
      </c>
      <c r="I137" s="220" t="str">
        <f t="shared" si="7"/>
        <v/>
      </c>
      <c r="J137" s="220" t="str">
        <f t="shared" si="8"/>
        <v/>
      </c>
      <c r="K137" s="221" t="str">
        <f>IF(DAY(B137)=15,G137,"")</f>
        <v/>
      </c>
    </row>
    <row r="138" spans="1:11">
      <c r="A138" s="219" t="s">
        <v>213</v>
      </c>
      <c r="B138" s="189" t="s">
        <v>289</v>
      </c>
      <c r="C138" s="190">
        <v>663.61169199999995</v>
      </c>
      <c r="D138" s="190">
        <v>63.228757096800003</v>
      </c>
      <c r="E138" s="190">
        <v>63.228757096800003</v>
      </c>
      <c r="F138" s="190">
        <v>22.40733153000058</v>
      </c>
      <c r="G138" s="190">
        <v>28.016997662909688</v>
      </c>
      <c r="H138" s="190">
        <f t="shared" si="6"/>
        <v>22.40733153000058</v>
      </c>
      <c r="I138" s="220" t="str">
        <f t="shared" si="7"/>
        <v/>
      </c>
      <c r="J138" s="220" t="str">
        <f t="shared" si="8"/>
        <v/>
      </c>
      <c r="K138" s="221" t="str">
        <f>IF(DAY(B138)=15,G138,"")</f>
        <v/>
      </c>
    </row>
    <row r="139" spans="1:11">
      <c r="A139" s="219" t="s">
        <v>213</v>
      </c>
      <c r="B139" s="189" t="s">
        <v>290</v>
      </c>
      <c r="C139" s="190">
        <v>51.819009999999999</v>
      </c>
      <c r="D139" s="190">
        <v>63.228757096800003</v>
      </c>
      <c r="E139" s="190">
        <v>51.819009999999999</v>
      </c>
      <c r="F139" s="190">
        <v>6.4566618000008456</v>
      </c>
      <c r="G139" s="190">
        <v>28.016997662909688</v>
      </c>
      <c r="H139" s="190">
        <f t="shared" si="6"/>
        <v>6.4566618000008456</v>
      </c>
      <c r="I139" s="220" t="str">
        <f t="shared" si="7"/>
        <v/>
      </c>
      <c r="J139" s="220" t="str">
        <f t="shared" si="8"/>
        <v>J</v>
      </c>
      <c r="K139" s="221">
        <f>IF(DAY(B139)=15,G139,"")</f>
        <v>28.016997662909688</v>
      </c>
    </row>
    <row r="140" spans="1:11">
      <c r="A140" s="219" t="s">
        <v>213</v>
      </c>
      <c r="B140" s="189" t="s">
        <v>291</v>
      </c>
      <c r="C140" s="190">
        <v>67.598015000000004</v>
      </c>
      <c r="D140" s="190">
        <v>63.228757096800003</v>
      </c>
      <c r="E140" s="190">
        <v>63.228757096800003</v>
      </c>
      <c r="F140" s="190">
        <v>7.0879540679984059</v>
      </c>
      <c r="G140" s="190">
        <v>28.016997662909688</v>
      </c>
      <c r="H140" s="190">
        <f t="shared" si="6"/>
        <v>7.0879540679984059</v>
      </c>
      <c r="I140" s="220" t="str">
        <f t="shared" si="7"/>
        <v/>
      </c>
      <c r="J140" s="220" t="str">
        <f t="shared" si="8"/>
        <v/>
      </c>
      <c r="K140" s="221" t="str">
        <f>IF(DAY(B140)=15,G140,"")</f>
        <v/>
      </c>
    </row>
    <row r="141" spans="1:11">
      <c r="A141" s="219" t="s">
        <v>213</v>
      </c>
      <c r="B141" s="189" t="s">
        <v>292</v>
      </c>
      <c r="C141" s="190">
        <v>73.698853999999997</v>
      </c>
      <c r="D141" s="190">
        <v>63.228757096800003</v>
      </c>
      <c r="E141" s="190">
        <v>63.228757096800003</v>
      </c>
      <c r="F141" s="190">
        <v>5.5422092060000434</v>
      </c>
      <c r="G141" s="190">
        <v>28.016997662909688</v>
      </c>
      <c r="H141" s="190">
        <f t="shared" si="6"/>
        <v>5.5422092060000434</v>
      </c>
      <c r="I141" s="220" t="str">
        <f t="shared" si="7"/>
        <v/>
      </c>
      <c r="J141" s="220" t="str">
        <f t="shared" si="8"/>
        <v/>
      </c>
    </row>
    <row r="142" spans="1:11">
      <c r="A142" s="219" t="s">
        <v>213</v>
      </c>
      <c r="B142" s="189" t="s">
        <v>293</v>
      </c>
      <c r="C142" s="190">
        <v>59.818655</v>
      </c>
      <c r="D142" s="190">
        <v>63.228757096800003</v>
      </c>
      <c r="E142" s="190">
        <v>59.818655</v>
      </c>
      <c r="F142" s="190">
        <v>6.9238963500000974</v>
      </c>
      <c r="G142" s="190">
        <v>28.016997662909688</v>
      </c>
      <c r="H142" s="190">
        <f t="shared" si="6"/>
        <v>6.9238963500000974</v>
      </c>
      <c r="I142" s="220" t="str">
        <f t="shared" si="7"/>
        <v/>
      </c>
      <c r="J142" s="220" t="str">
        <f t="shared" si="8"/>
        <v/>
      </c>
    </row>
    <row r="143" spans="1:11">
      <c r="A143" s="219" t="s">
        <v>213</v>
      </c>
      <c r="B143" s="189" t="s">
        <v>294</v>
      </c>
      <c r="C143" s="190">
        <v>64.220284000000007</v>
      </c>
      <c r="D143" s="190">
        <v>63.228757096800003</v>
      </c>
      <c r="E143" s="190">
        <v>63.228757096800003</v>
      </c>
      <c r="F143" s="190">
        <v>8.0067131500002144</v>
      </c>
      <c r="G143" s="190">
        <v>28.016997662909688</v>
      </c>
      <c r="H143" s="190">
        <f t="shared" si="6"/>
        <v>8.0067131500002144</v>
      </c>
      <c r="I143" s="220" t="str">
        <f t="shared" si="7"/>
        <v/>
      </c>
      <c r="J143" s="220" t="str">
        <f t="shared" si="8"/>
        <v/>
      </c>
    </row>
    <row r="144" spans="1:11">
      <c r="A144" s="219" t="s">
        <v>213</v>
      </c>
      <c r="B144" s="189" t="s">
        <v>295</v>
      </c>
      <c r="C144" s="190">
        <v>-547.255809</v>
      </c>
      <c r="D144" s="190">
        <v>63.228757096800003</v>
      </c>
      <c r="E144" s="190">
        <v>-547.255809</v>
      </c>
      <c r="F144" s="190">
        <v>5.3031052739994777</v>
      </c>
      <c r="G144" s="190">
        <v>28.016997662909688</v>
      </c>
      <c r="H144" s="190">
        <f t="shared" si="6"/>
        <v>5.3031052739994777</v>
      </c>
      <c r="I144" s="220" t="str">
        <f t="shared" si="7"/>
        <v/>
      </c>
      <c r="J144" s="220" t="str">
        <f t="shared" si="8"/>
        <v/>
      </c>
    </row>
    <row r="145" spans="1:10">
      <c r="A145" s="219" t="s">
        <v>213</v>
      </c>
      <c r="B145" s="189" t="s">
        <v>296</v>
      </c>
      <c r="C145" s="190">
        <v>657.72660299999995</v>
      </c>
      <c r="D145" s="190">
        <v>63.228757096800003</v>
      </c>
      <c r="E145" s="190">
        <v>63.228757096800003</v>
      </c>
      <c r="F145" s="190">
        <v>4.3046902700016796</v>
      </c>
      <c r="G145" s="190">
        <v>28.016997662909688</v>
      </c>
      <c r="H145" s="190">
        <f t="shared" si="6"/>
        <v>4.3046902700016796</v>
      </c>
      <c r="I145" s="220" t="str">
        <f t="shared" si="7"/>
        <v/>
      </c>
      <c r="J145" s="220" t="str">
        <f t="shared" si="8"/>
        <v/>
      </c>
    </row>
    <row r="146" spans="1:10">
      <c r="A146" s="219" t="s">
        <v>213</v>
      </c>
      <c r="B146" s="189" t="s">
        <v>297</v>
      </c>
      <c r="C146" s="190">
        <v>65.125000999999997</v>
      </c>
      <c r="D146" s="190">
        <v>63.228757096800003</v>
      </c>
      <c r="E146" s="190">
        <v>63.228757096800003</v>
      </c>
      <c r="F146" s="190">
        <v>3.1078996419999458</v>
      </c>
      <c r="G146" s="190">
        <v>28.016997662909688</v>
      </c>
      <c r="H146" s="190">
        <f t="shared" si="6"/>
        <v>3.1078996419999458</v>
      </c>
      <c r="I146" s="220" t="str">
        <f t="shared" si="7"/>
        <v/>
      </c>
      <c r="J146" s="220" t="str">
        <f t="shared" si="8"/>
        <v/>
      </c>
    </row>
    <row r="147" spans="1:10">
      <c r="A147" s="219" t="s">
        <v>213</v>
      </c>
      <c r="B147" s="189" t="s">
        <v>298</v>
      </c>
      <c r="C147" s="190">
        <v>55.979446000000003</v>
      </c>
      <c r="D147" s="190">
        <v>63.228757096800003</v>
      </c>
      <c r="E147" s="190">
        <v>55.979446000000003</v>
      </c>
      <c r="F147" s="190">
        <v>61.243426533999852</v>
      </c>
      <c r="G147" s="190">
        <v>28.016997662909688</v>
      </c>
      <c r="H147" s="190">
        <f t="shared" si="6"/>
        <v>28.016997662909688</v>
      </c>
      <c r="I147" s="220" t="str">
        <f t="shared" si="7"/>
        <v/>
      </c>
      <c r="J147" s="220" t="str">
        <f t="shared" si="8"/>
        <v/>
      </c>
    </row>
    <row r="148" spans="1:10">
      <c r="A148" s="219" t="s">
        <v>213</v>
      </c>
      <c r="B148" s="189" t="s">
        <v>299</v>
      </c>
      <c r="C148" s="190">
        <v>50.133496000000001</v>
      </c>
      <c r="D148" s="190">
        <v>63.228757096800003</v>
      </c>
      <c r="E148" s="190">
        <v>50.133496000000001</v>
      </c>
      <c r="F148" s="190">
        <v>54.403870888000235</v>
      </c>
      <c r="G148" s="190">
        <v>28.016997662909688</v>
      </c>
      <c r="H148" s="190">
        <f t="shared" si="6"/>
        <v>28.016997662909688</v>
      </c>
      <c r="I148" s="220" t="str">
        <f t="shared" si="7"/>
        <v/>
      </c>
      <c r="J148" s="220" t="str">
        <f t="shared" si="8"/>
        <v/>
      </c>
    </row>
    <row r="149" spans="1:10">
      <c r="A149" s="219" t="s">
        <v>213</v>
      </c>
      <c r="B149" s="189" t="s">
        <v>300</v>
      </c>
      <c r="C149" s="190">
        <v>73.409293000000005</v>
      </c>
      <c r="D149" s="190">
        <v>63.228757096800003</v>
      </c>
      <c r="E149" s="190">
        <v>63.228757096800003</v>
      </c>
      <c r="F149" s="190">
        <v>48.696425289998736</v>
      </c>
      <c r="G149" s="190">
        <v>28.016997662909688</v>
      </c>
      <c r="H149" s="190">
        <f t="shared" si="6"/>
        <v>28.016997662909688</v>
      </c>
      <c r="I149" s="220" t="str">
        <f t="shared" si="7"/>
        <v/>
      </c>
      <c r="J149" s="220" t="str">
        <f t="shared" si="8"/>
        <v/>
      </c>
    </row>
    <row r="150" spans="1:10">
      <c r="A150" s="219" t="s">
        <v>213</v>
      </c>
      <c r="B150" s="189" t="s">
        <v>301</v>
      </c>
      <c r="C150" s="190">
        <v>53.089903</v>
      </c>
      <c r="D150" s="190">
        <v>63.228757096800003</v>
      </c>
      <c r="E150" s="190">
        <v>53.089903</v>
      </c>
      <c r="F150" s="190">
        <v>48.202042548000477</v>
      </c>
      <c r="G150" s="190">
        <v>28.016997662909688</v>
      </c>
      <c r="H150" s="190">
        <f t="shared" si="6"/>
        <v>28.016997662909688</v>
      </c>
      <c r="I150" s="220" t="str">
        <f t="shared" si="7"/>
        <v/>
      </c>
      <c r="J150" s="220" t="str">
        <f t="shared" si="8"/>
        <v/>
      </c>
    </row>
    <row r="151" spans="1:10">
      <c r="A151" s="219" t="s">
        <v>213</v>
      </c>
      <c r="B151" s="189" t="s">
        <v>302</v>
      </c>
      <c r="C151" s="190">
        <v>-539.22947399999998</v>
      </c>
      <c r="D151" s="190">
        <v>63.228757096800003</v>
      </c>
      <c r="E151" s="190">
        <v>-539.22947399999998</v>
      </c>
      <c r="F151" s="190">
        <v>48.637679313999165</v>
      </c>
      <c r="G151" s="190">
        <v>28.016997662909688</v>
      </c>
      <c r="H151" s="190">
        <f t="shared" si="6"/>
        <v>28.016997662909688</v>
      </c>
      <c r="I151" s="220" t="str">
        <f t="shared" si="7"/>
        <v/>
      </c>
      <c r="J151" s="220" t="str">
        <f t="shared" si="8"/>
        <v/>
      </c>
    </row>
    <row r="152" spans="1:10">
      <c r="A152" s="219" t="s">
        <v>213</v>
      </c>
      <c r="B152" s="189" t="s">
        <v>303</v>
      </c>
      <c r="C152" s="190">
        <v>44.756512000000001</v>
      </c>
      <c r="D152" s="190">
        <v>63.228757096800003</v>
      </c>
      <c r="E152" s="190">
        <v>44.756512000000001</v>
      </c>
      <c r="F152" s="190">
        <v>41.126988298001699</v>
      </c>
      <c r="G152" s="190">
        <v>28.016997662909688</v>
      </c>
      <c r="H152" s="190">
        <f t="shared" si="6"/>
        <v>28.016997662909688</v>
      </c>
      <c r="I152" s="220" t="str">
        <f t="shared" si="7"/>
        <v/>
      </c>
      <c r="J152" s="220" t="str">
        <f t="shared" si="8"/>
        <v/>
      </c>
    </row>
    <row r="153" spans="1:10">
      <c r="A153" s="219" t="s">
        <v>213</v>
      </c>
      <c r="B153" s="189" t="s">
        <v>304</v>
      </c>
      <c r="C153" s="190">
        <v>628.86015499999996</v>
      </c>
      <c r="D153" s="190">
        <v>63.228757096800003</v>
      </c>
      <c r="E153" s="190">
        <v>63.228757096800003</v>
      </c>
      <c r="F153" s="190">
        <v>36.661641007999229</v>
      </c>
      <c r="G153" s="190">
        <v>28.016997662909688</v>
      </c>
      <c r="H153" s="190">
        <f t="shared" si="6"/>
        <v>28.016997662909688</v>
      </c>
      <c r="I153" s="220" t="str">
        <f t="shared" si="7"/>
        <v/>
      </c>
      <c r="J153" s="220" t="str">
        <f t="shared" si="8"/>
        <v/>
      </c>
    </row>
    <row r="154" spans="1:10">
      <c r="A154" s="219" t="s">
        <v>213</v>
      </c>
      <c r="B154" s="189" t="s">
        <v>305</v>
      </c>
      <c r="C154" s="190">
        <v>53.645667000000003</v>
      </c>
      <c r="D154" s="190">
        <v>63.228757096800003</v>
      </c>
      <c r="E154" s="190">
        <v>53.645667000000003</v>
      </c>
      <c r="F154" s="190">
        <v>42.795573232000386</v>
      </c>
      <c r="G154" s="190">
        <v>28.016997662909688</v>
      </c>
      <c r="H154" s="190">
        <f t="shared" si="6"/>
        <v>28.016997662909688</v>
      </c>
      <c r="I154" s="220" t="str">
        <f t="shared" si="7"/>
        <v/>
      </c>
      <c r="J154" s="220" t="str">
        <f t="shared" si="8"/>
        <v/>
      </c>
    </row>
    <row r="155" spans="1:10">
      <c r="A155" s="219" t="s">
        <v>213</v>
      </c>
      <c r="B155" s="189" t="s">
        <v>306</v>
      </c>
      <c r="C155" s="190">
        <v>46.504803000000003</v>
      </c>
      <c r="D155" s="190">
        <v>63.228757096800003</v>
      </c>
      <c r="E155" s="190">
        <v>46.504803000000003</v>
      </c>
      <c r="F155" s="190">
        <v>34.617167079999312</v>
      </c>
      <c r="G155" s="190">
        <v>28.016997662909688</v>
      </c>
      <c r="H155" s="190">
        <f t="shared" si="6"/>
        <v>28.016997662909688</v>
      </c>
      <c r="I155" s="220" t="str">
        <f t="shared" si="7"/>
        <v/>
      </c>
      <c r="J155" s="220" t="str">
        <f t="shared" si="8"/>
        <v/>
      </c>
    </row>
    <row r="156" spans="1:10">
      <c r="A156" s="219" t="s">
        <v>214</v>
      </c>
      <c r="B156" s="189" t="s">
        <v>307</v>
      </c>
      <c r="C156" s="190">
        <v>39.048305999999997</v>
      </c>
      <c r="D156" s="190">
        <v>22.006616645200001</v>
      </c>
      <c r="E156" s="190">
        <v>22.006616645200001</v>
      </c>
      <c r="F156" s="190">
        <v>50.117297983210477</v>
      </c>
      <c r="G156" s="190">
        <v>16.99706947525484</v>
      </c>
      <c r="H156" s="190">
        <f t="shared" si="6"/>
        <v>16.99706947525484</v>
      </c>
      <c r="I156" s="220">
        <f t="shared" si="7"/>
        <v>600</v>
      </c>
      <c r="J156" s="220" t="str">
        <f t="shared" si="8"/>
        <v/>
      </c>
    </row>
    <row r="157" spans="1:10">
      <c r="A157" s="219" t="s">
        <v>214</v>
      </c>
      <c r="B157" s="189" t="s">
        <v>308</v>
      </c>
      <c r="C157" s="190">
        <v>59.651015000000001</v>
      </c>
      <c r="D157" s="190">
        <v>22.006616645200001</v>
      </c>
      <c r="E157" s="190">
        <v>22.006616645200001</v>
      </c>
      <c r="F157" s="190">
        <v>61.398725113210475</v>
      </c>
      <c r="G157" s="190">
        <v>16.99706947525484</v>
      </c>
      <c r="H157" s="190">
        <f t="shared" si="6"/>
        <v>16.99706947525484</v>
      </c>
      <c r="I157" s="220" t="str">
        <f t="shared" si="7"/>
        <v/>
      </c>
      <c r="J157" s="220" t="str">
        <f t="shared" si="8"/>
        <v/>
      </c>
    </row>
    <row r="158" spans="1:10">
      <c r="A158" s="219" t="s">
        <v>214</v>
      </c>
      <c r="B158" s="189" t="s">
        <v>309</v>
      </c>
      <c r="C158" s="190">
        <v>-528.20908199999997</v>
      </c>
      <c r="D158" s="190">
        <v>22.006616645200001</v>
      </c>
      <c r="E158" s="190">
        <v>-528.20908199999997</v>
      </c>
      <c r="F158" s="190">
        <v>72.914481039210472</v>
      </c>
      <c r="G158" s="190">
        <v>16.99706947525484</v>
      </c>
      <c r="H158" s="190">
        <f t="shared" si="6"/>
        <v>16.99706947525484</v>
      </c>
      <c r="I158" s="220" t="str">
        <f t="shared" si="7"/>
        <v/>
      </c>
      <c r="J158" s="220" t="str">
        <f t="shared" si="8"/>
        <v/>
      </c>
    </row>
    <row r="159" spans="1:10">
      <c r="A159" s="219" t="s">
        <v>214</v>
      </c>
      <c r="B159" s="189" t="s">
        <v>310</v>
      </c>
      <c r="C159" s="190">
        <v>630.64167599999996</v>
      </c>
      <c r="D159" s="190">
        <v>22.006616645200001</v>
      </c>
      <c r="E159" s="190">
        <v>22.006616645200001</v>
      </c>
      <c r="F159" s="190">
        <v>47.732188181210468</v>
      </c>
      <c r="G159" s="190">
        <v>16.99706947525484</v>
      </c>
      <c r="H159" s="190">
        <f t="shared" si="6"/>
        <v>16.99706947525484</v>
      </c>
      <c r="I159" s="220" t="str">
        <f t="shared" si="7"/>
        <v/>
      </c>
      <c r="J159" s="220" t="str">
        <f t="shared" si="8"/>
        <v/>
      </c>
    </row>
    <row r="160" spans="1:10">
      <c r="A160" s="219" t="s">
        <v>214</v>
      </c>
      <c r="B160" s="189" t="s">
        <v>311</v>
      </c>
      <c r="C160" s="190">
        <v>19.093941000000001</v>
      </c>
      <c r="D160" s="190">
        <v>22.006616645200001</v>
      </c>
      <c r="E160" s="190">
        <v>19.093941000000001</v>
      </c>
      <c r="F160" s="190">
        <v>38.136530667210479</v>
      </c>
      <c r="G160" s="190">
        <v>16.99706947525484</v>
      </c>
      <c r="H160" s="190">
        <f t="shared" si="6"/>
        <v>16.99706947525484</v>
      </c>
      <c r="I160" s="220" t="str">
        <f t="shared" si="7"/>
        <v/>
      </c>
      <c r="J160" s="220" t="str">
        <f t="shared" si="8"/>
        <v/>
      </c>
    </row>
    <row r="161" spans="1:11">
      <c r="A161" s="219" t="s">
        <v>214</v>
      </c>
      <c r="B161" s="189" t="s">
        <v>312</v>
      </c>
      <c r="C161" s="190">
        <v>47.055675000000001</v>
      </c>
      <c r="D161" s="190">
        <v>22.006616645200001</v>
      </c>
      <c r="E161" s="190">
        <v>22.006616645200001</v>
      </c>
      <c r="F161" s="190">
        <v>54.820534509208606</v>
      </c>
      <c r="G161" s="190">
        <v>16.99706947525484</v>
      </c>
      <c r="H161" s="190">
        <f t="shared" si="6"/>
        <v>16.99706947525484</v>
      </c>
      <c r="I161" s="220" t="str">
        <f t="shared" si="7"/>
        <v/>
      </c>
      <c r="J161" s="220" t="str">
        <f t="shared" si="8"/>
        <v/>
      </c>
    </row>
    <row r="162" spans="1:11">
      <c r="A162" s="219" t="s">
        <v>214</v>
      </c>
      <c r="B162" s="189" t="s">
        <v>313</v>
      </c>
      <c r="C162" s="190">
        <v>43.862059000000002</v>
      </c>
      <c r="D162" s="190">
        <v>22.006616645200001</v>
      </c>
      <c r="E162" s="190">
        <v>22.006616645200001</v>
      </c>
      <c r="F162" s="190">
        <v>41.030135483212334</v>
      </c>
      <c r="G162" s="190">
        <v>16.99706947525484</v>
      </c>
      <c r="H162" s="190">
        <f t="shared" si="6"/>
        <v>16.99706947525484</v>
      </c>
      <c r="I162" s="220" t="str">
        <f t="shared" si="7"/>
        <v/>
      </c>
      <c r="J162" s="220" t="str">
        <f t="shared" si="8"/>
        <v/>
      </c>
    </row>
    <row r="163" spans="1:11">
      <c r="A163" s="219" t="s">
        <v>214</v>
      </c>
      <c r="B163" s="189" t="s">
        <v>314</v>
      </c>
      <c r="C163" s="190">
        <v>48.881155999999997</v>
      </c>
      <c r="D163" s="190">
        <v>22.006616645200001</v>
      </c>
      <c r="E163" s="190">
        <v>22.006616645200001</v>
      </c>
      <c r="F163" s="190">
        <v>40.920904410027099</v>
      </c>
      <c r="G163" s="190">
        <v>16.99706947525484</v>
      </c>
      <c r="H163" s="190">
        <f t="shared" si="6"/>
        <v>16.99706947525484</v>
      </c>
      <c r="I163" s="220" t="str">
        <f t="shared" si="7"/>
        <v/>
      </c>
      <c r="J163" s="220" t="str">
        <f t="shared" si="8"/>
        <v/>
      </c>
    </row>
    <row r="164" spans="1:11">
      <c r="A164" s="219" t="s">
        <v>214</v>
      </c>
      <c r="B164" s="189" t="s">
        <v>315</v>
      </c>
      <c r="C164" s="190">
        <v>20.665164000000001</v>
      </c>
      <c r="D164" s="190">
        <v>22.006616645200001</v>
      </c>
      <c r="E164" s="190">
        <v>20.665164000000001</v>
      </c>
      <c r="F164" s="190">
        <v>35.865252946025237</v>
      </c>
      <c r="G164" s="190">
        <v>16.99706947525484</v>
      </c>
      <c r="H164" s="190">
        <f t="shared" si="6"/>
        <v>16.99706947525484</v>
      </c>
      <c r="I164" s="220" t="str">
        <f t="shared" si="7"/>
        <v/>
      </c>
      <c r="J164" s="220" t="str">
        <f t="shared" si="8"/>
        <v/>
      </c>
    </row>
    <row r="165" spans="1:11">
      <c r="A165" s="219" t="s">
        <v>214</v>
      </c>
      <c r="B165" s="189" t="s">
        <v>316</v>
      </c>
      <c r="C165" s="190">
        <v>-516.87478399999998</v>
      </c>
      <c r="D165" s="190">
        <v>22.006616645200001</v>
      </c>
      <c r="E165" s="190">
        <v>-516.87478399999998</v>
      </c>
      <c r="F165" s="190">
        <v>27.261782104027102</v>
      </c>
      <c r="G165" s="190">
        <v>16.99706947525484</v>
      </c>
      <c r="H165" s="190">
        <f t="shared" si="6"/>
        <v>16.99706947525484</v>
      </c>
      <c r="I165" s="220" t="str">
        <f t="shared" si="7"/>
        <v/>
      </c>
      <c r="J165" s="220" t="str">
        <f t="shared" si="8"/>
        <v/>
      </c>
    </row>
    <row r="166" spans="1:11">
      <c r="A166" s="219" t="s">
        <v>214</v>
      </c>
      <c r="B166" s="189" t="s">
        <v>317</v>
      </c>
      <c r="C166" s="190">
        <v>616.87845100000004</v>
      </c>
      <c r="D166" s="190">
        <v>22.006616645200001</v>
      </c>
      <c r="E166" s="190">
        <v>22.006616645200001</v>
      </c>
      <c r="F166" s="190">
        <v>38.508029088027101</v>
      </c>
      <c r="G166" s="190">
        <v>16.99706947525484</v>
      </c>
      <c r="H166" s="190">
        <f t="shared" si="6"/>
        <v>16.99706947525484</v>
      </c>
      <c r="I166" s="220" t="str">
        <f t="shared" si="7"/>
        <v/>
      </c>
      <c r="J166" s="220" t="str">
        <f t="shared" si="8"/>
        <v/>
      </c>
    </row>
    <row r="167" spans="1:11">
      <c r="A167" s="219" t="s">
        <v>214</v>
      </c>
      <c r="B167" s="189" t="s">
        <v>318</v>
      </c>
      <c r="C167" s="190">
        <v>38.059137</v>
      </c>
      <c r="D167" s="190">
        <v>22.006616645200001</v>
      </c>
      <c r="E167" s="190">
        <v>22.006616645200001</v>
      </c>
      <c r="F167" s="190">
        <v>28.973105410027099</v>
      </c>
      <c r="G167" s="190">
        <v>16.99706947525484</v>
      </c>
      <c r="H167" s="190">
        <f t="shared" si="6"/>
        <v>16.99706947525484</v>
      </c>
      <c r="I167" s="220" t="str">
        <f t="shared" si="7"/>
        <v/>
      </c>
      <c r="J167" s="220" t="str">
        <f t="shared" si="8"/>
        <v/>
      </c>
      <c r="K167" s="221" t="str">
        <f>IF(DAY(B167)=15,G167,"")</f>
        <v/>
      </c>
    </row>
    <row r="168" spans="1:11">
      <c r="A168" s="219" t="s">
        <v>214</v>
      </c>
      <c r="B168" s="189" t="s">
        <v>319</v>
      </c>
      <c r="C168" s="190">
        <v>37.899467999999999</v>
      </c>
      <c r="D168" s="190">
        <v>22.006616645200001</v>
      </c>
      <c r="E168" s="190">
        <v>22.006616645200001</v>
      </c>
      <c r="F168" s="190">
        <v>32.684378826027093</v>
      </c>
      <c r="G168" s="190">
        <v>16.99706947525484</v>
      </c>
      <c r="H168" s="190">
        <f t="shared" si="6"/>
        <v>16.99706947525484</v>
      </c>
      <c r="I168" s="220" t="str">
        <f t="shared" si="7"/>
        <v/>
      </c>
      <c r="J168" s="220" t="str">
        <f t="shared" si="8"/>
        <v/>
      </c>
      <c r="K168" s="221" t="str">
        <f>IF(DAY(B168)=15,G168,"")</f>
        <v/>
      </c>
    </row>
    <row r="169" spans="1:11">
      <c r="A169" s="219" t="s">
        <v>214</v>
      </c>
      <c r="B169" s="189" t="s">
        <v>320</v>
      </c>
      <c r="C169" s="190">
        <v>36.281607999999999</v>
      </c>
      <c r="D169" s="190">
        <v>22.006616645200001</v>
      </c>
      <c r="E169" s="190">
        <v>22.006616645200001</v>
      </c>
      <c r="F169" s="190">
        <v>29.522073512027099</v>
      </c>
      <c r="G169" s="190">
        <v>16.99706947525484</v>
      </c>
      <c r="H169" s="190">
        <f t="shared" si="6"/>
        <v>16.99706947525484</v>
      </c>
      <c r="I169" s="220" t="str">
        <f t="shared" si="7"/>
        <v/>
      </c>
      <c r="J169" s="220" t="str">
        <f t="shared" si="8"/>
        <v/>
      </c>
    </row>
    <row r="170" spans="1:11">
      <c r="A170" s="219" t="s">
        <v>214</v>
      </c>
      <c r="B170" s="189" t="s">
        <v>321</v>
      </c>
      <c r="C170" s="190">
        <v>33.581336999999998</v>
      </c>
      <c r="D170" s="190">
        <v>22.006616645200001</v>
      </c>
      <c r="E170" s="190">
        <v>22.006616645200001</v>
      </c>
      <c r="F170" s="190">
        <v>26.663366136181466</v>
      </c>
      <c r="G170" s="190">
        <v>16.99706947525484</v>
      </c>
      <c r="H170" s="190">
        <f t="shared" si="6"/>
        <v>16.99706947525484</v>
      </c>
      <c r="I170" s="220" t="str">
        <f t="shared" si="7"/>
        <v/>
      </c>
      <c r="J170" s="220" t="str">
        <f t="shared" si="8"/>
        <v>A</v>
      </c>
      <c r="K170" s="221">
        <f>IF(DAY(B170)=15,G170,"")</f>
        <v>16.99706947525484</v>
      </c>
    </row>
    <row r="171" spans="1:11">
      <c r="A171" s="219" t="s">
        <v>214</v>
      </c>
      <c r="B171" s="189" t="s">
        <v>322</v>
      </c>
      <c r="C171" s="190">
        <v>46.532055999999997</v>
      </c>
      <c r="D171" s="190">
        <v>22.006616645200001</v>
      </c>
      <c r="E171" s="190">
        <v>22.006616645200001</v>
      </c>
      <c r="F171" s="190">
        <v>34.920634152181464</v>
      </c>
      <c r="G171" s="190">
        <v>16.99706947525484</v>
      </c>
      <c r="H171" s="190">
        <f t="shared" si="6"/>
        <v>16.99706947525484</v>
      </c>
      <c r="I171" s="220" t="str">
        <f t="shared" si="7"/>
        <v/>
      </c>
      <c r="J171" s="220" t="str">
        <f t="shared" si="8"/>
        <v/>
      </c>
    </row>
    <row r="172" spans="1:11">
      <c r="A172" s="219" t="s">
        <v>214</v>
      </c>
      <c r="B172" s="189" t="s">
        <v>323</v>
      </c>
      <c r="C172" s="190">
        <v>-531.05451100000005</v>
      </c>
      <c r="D172" s="190">
        <v>22.006616645200001</v>
      </c>
      <c r="E172" s="190">
        <v>-531.05451100000005</v>
      </c>
      <c r="F172" s="190">
        <v>20.845326648181466</v>
      </c>
      <c r="G172" s="190">
        <v>16.99706947525484</v>
      </c>
      <c r="H172" s="190">
        <f t="shared" si="6"/>
        <v>16.99706947525484</v>
      </c>
      <c r="I172" s="220" t="str">
        <f t="shared" si="7"/>
        <v/>
      </c>
      <c r="J172" s="220" t="str">
        <f t="shared" si="8"/>
        <v/>
      </c>
    </row>
    <row r="173" spans="1:11">
      <c r="A173" s="219" t="s">
        <v>214</v>
      </c>
      <c r="B173" s="189" t="s">
        <v>324</v>
      </c>
      <c r="C173" s="190">
        <v>597.61291800000004</v>
      </c>
      <c r="D173" s="190">
        <v>22.006616645200001</v>
      </c>
      <c r="E173" s="190">
        <v>22.006616645200001</v>
      </c>
      <c r="F173" s="190">
        <v>22.25592718018147</v>
      </c>
      <c r="G173" s="190">
        <v>16.99706947525484</v>
      </c>
      <c r="H173" s="190">
        <f t="shared" si="6"/>
        <v>16.99706947525484</v>
      </c>
      <c r="I173" s="220" t="str">
        <f t="shared" si="7"/>
        <v/>
      </c>
      <c r="J173" s="220" t="str">
        <f t="shared" si="8"/>
        <v/>
      </c>
    </row>
    <row r="174" spans="1:11">
      <c r="A174" s="219" t="s">
        <v>214</v>
      </c>
      <c r="B174" s="189" t="s">
        <v>325</v>
      </c>
      <c r="C174" s="190">
        <v>31.900024999999999</v>
      </c>
      <c r="D174" s="190">
        <v>22.006616645200001</v>
      </c>
      <c r="E174" s="190">
        <v>22.006616645200001</v>
      </c>
      <c r="F174" s="190">
        <v>21.562576994183328</v>
      </c>
      <c r="G174" s="190">
        <v>16.99706947525484</v>
      </c>
      <c r="H174" s="190">
        <f t="shared" si="6"/>
        <v>16.99706947525484</v>
      </c>
      <c r="I174" s="220" t="str">
        <f t="shared" si="7"/>
        <v/>
      </c>
      <c r="J174" s="220" t="str">
        <f t="shared" si="8"/>
        <v/>
      </c>
    </row>
    <row r="175" spans="1:11">
      <c r="A175" s="219" t="s">
        <v>214</v>
      </c>
      <c r="B175" s="189" t="s">
        <v>326</v>
      </c>
      <c r="C175" s="190">
        <v>42.686787000000002</v>
      </c>
      <c r="D175" s="190">
        <v>22.006616645200001</v>
      </c>
      <c r="E175" s="190">
        <v>22.006616645200001</v>
      </c>
      <c r="F175" s="190">
        <v>52.049536474181473</v>
      </c>
      <c r="G175" s="190">
        <v>16.99706947525484</v>
      </c>
      <c r="H175" s="190">
        <f t="shared" si="6"/>
        <v>16.99706947525484</v>
      </c>
      <c r="I175" s="220" t="str">
        <f t="shared" si="7"/>
        <v/>
      </c>
      <c r="J175" s="220" t="str">
        <f t="shared" si="8"/>
        <v/>
      </c>
    </row>
    <row r="176" spans="1:11">
      <c r="A176" s="219" t="s">
        <v>214</v>
      </c>
      <c r="B176" s="189" t="s">
        <v>327</v>
      </c>
      <c r="C176" s="190">
        <v>36.290967000000002</v>
      </c>
      <c r="D176" s="190">
        <v>22.006616645200001</v>
      </c>
      <c r="E176" s="190">
        <v>22.006616645200001</v>
      </c>
      <c r="F176" s="190">
        <v>49.615551990181473</v>
      </c>
      <c r="G176" s="190">
        <v>16.99706947525484</v>
      </c>
      <c r="H176" s="190">
        <f t="shared" si="6"/>
        <v>16.99706947525484</v>
      </c>
      <c r="I176" s="220" t="str">
        <f t="shared" si="7"/>
        <v/>
      </c>
      <c r="J176" s="220" t="str">
        <f t="shared" si="8"/>
        <v/>
      </c>
    </row>
    <row r="177" spans="1:10">
      <c r="A177" s="219" t="s">
        <v>214</v>
      </c>
      <c r="B177" s="189" t="s">
        <v>328</v>
      </c>
      <c r="C177" s="190">
        <v>34.286169000000001</v>
      </c>
      <c r="D177" s="190">
        <v>22.006616645200001</v>
      </c>
      <c r="E177" s="190">
        <v>22.006616645200001</v>
      </c>
      <c r="F177" s="190">
        <v>47.516879093241599</v>
      </c>
      <c r="G177" s="190">
        <v>16.99706947525484</v>
      </c>
      <c r="H177" s="190">
        <f t="shared" si="6"/>
        <v>16.99706947525484</v>
      </c>
      <c r="I177" s="220" t="str">
        <f t="shared" si="7"/>
        <v/>
      </c>
      <c r="J177" s="220" t="str">
        <f t="shared" si="8"/>
        <v/>
      </c>
    </row>
    <row r="178" spans="1:10">
      <c r="A178" s="219" t="s">
        <v>214</v>
      </c>
      <c r="B178" s="189" t="s">
        <v>329</v>
      </c>
      <c r="C178" s="190">
        <v>-509.05148000000003</v>
      </c>
      <c r="D178" s="190">
        <v>22.006616645200001</v>
      </c>
      <c r="E178" s="190">
        <v>-509.05148000000003</v>
      </c>
      <c r="F178" s="190">
        <v>48.318055417243464</v>
      </c>
      <c r="G178" s="190">
        <v>16.99706947525484</v>
      </c>
      <c r="H178" s="190">
        <f t="shared" si="6"/>
        <v>16.99706947525484</v>
      </c>
      <c r="I178" s="220" t="str">
        <f t="shared" si="7"/>
        <v/>
      </c>
      <c r="J178" s="220" t="str">
        <f t="shared" si="8"/>
        <v/>
      </c>
    </row>
    <row r="179" spans="1:10">
      <c r="A179" s="219" t="s">
        <v>214</v>
      </c>
      <c r="B179" s="189" t="s">
        <v>330</v>
      </c>
      <c r="C179" s="190">
        <v>580.59360300000003</v>
      </c>
      <c r="D179" s="190">
        <v>22.006616645200001</v>
      </c>
      <c r="E179" s="190">
        <v>22.006616645200001</v>
      </c>
      <c r="F179" s="190">
        <v>30.095850563243467</v>
      </c>
      <c r="G179" s="190">
        <v>16.99706947525484</v>
      </c>
      <c r="H179" s="190">
        <f t="shared" si="6"/>
        <v>16.99706947525484</v>
      </c>
      <c r="I179" s="220" t="str">
        <f t="shared" si="7"/>
        <v/>
      </c>
      <c r="J179" s="220" t="str">
        <f t="shared" si="8"/>
        <v/>
      </c>
    </row>
    <row r="180" spans="1:10">
      <c r="A180" s="219" t="s">
        <v>214</v>
      </c>
      <c r="B180" s="189" t="s">
        <v>331</v>
      </c>
      <c r="C180" s="190">
        <v>42.544953999999997</v>
      </c>
      <c r="D180" s="190">
        <v>22.006616645200001</v>
      </c>
      <c r="E180" s="190">
        <v>22.006616645200001</v>
      </c>
      <c r="F180" s="190">
        <v>11.079852043241605</v>
      </c>
      <c r="G180" s="190">
        <v>16.99706947525484</v>
      </c>
      <c r="H180" s="190">
        <f t="shared" si="6"/>
        <v>11.079852043241605</v>
      </c>
      <c r="I180" s="220" t="str">
        <f t="shared" si="7"/>
        <v/>
      </c>
      <c r="J180" s="220" t="str">
        <f t="shared" si="8"/>
        <v/>
      </c>
    </row>
    <row r="181" spans="1:10">
      <c r="A181" s="219" t="s">
        <v>214</v>
      </c>
      <c r="B181" s="189" t="s">
        <v>332</v>
      </c>
      <c r="C181" s="190">
        <v>30.316991000000002</v>
      </c>
      <c r="D181" s="190">
        <v>22.006616645200001</v>
      </c>
      <c r="E181" s="190">
        <v>22.006616645200001</v>
      </c>
      <c r="F181" s="190">
        <v>13.51483384924347</v>
      </c>
      <c r="G181" s="190">
        <v>16.99706947525484</v>
      </c>
      <c r="H181" s="190">
        <f t="shared" si="6"/>
        <v>13.51483384924347</v>
      </c>
      <c r="I181" s="220" t="str">
        <f t="shared" si="7"/>
        <v/>
      </c>
      <c r="J181" s="220" t="str">
        <f t="shared" si="8"/>
        <v/>
      </c>
    </row>
    <row r="182" spans="1:10">
      <c r="A182" s="219" t="s">
        <v>214</v>
      </c>
      <c r="B182" s="189" t="s">
        <v>333</v>
      </c>
      <c r="C182" s="190">
        <v>35.620179</v>
      </c>
      <c r="D182" s="190">
        <v>22.006616645200001</v>
      </c>
      <c r="E182" s="190">
        <v>22.006616645200001</v>
      </c>
      <c r="F182" s="190">
        <v>46.487615559243466</v>
      </c>
      <c r="G182" s="190">
        <v>16.99706947525484</v>
      </c>
      <c r="H182" s="190">
        <f t="shared" si="6"/>
        <v>16.99706947525484</v>
      </c>
      <c r="I182" s="220" t="str">
        <f t="shared" si="7"/>
        <v/>
      </c>
      <c r="J182" s="220" t="str">
        <f t="shared" si="8"/>
        <v/>
      </c>
    </row>
    <row r="183" spans="1:10">
      <c r="A183" s="219" t="s">
        <v>214</v>
      </c>
      <c r="B183" s="189" t="s">
        <v>334</v>
      </c>
      <c r="C183" s="190">
        <v>48.870659000000003</v>
      </c>
      <c r="D183" s="190">
        <v>22.006616645200001</v>
      </c>
      <c r="E183" s="190">
        <v>22.006616645200001</v>
      </c>
      <c r="F183" s="190">
        <v>40.74981700924161</v>
      </c>
      <c r="G183" s="190">
        <v>16.99706947525484</v>
      </c>
      <c r="H183" s="190">
        <f t="shared" si="6"/>
        <v>16.99706947525484</v>
      </c>
      <c r="I183" s="220" t="str">
        <f t="shared" si="7"/>
        <v/>
      </c>
      <c r="J183" s="220" t="str">
        <f t="shared" si="8"/>
        <v/>
      </c>
    </row>
    <row r="184" spans="1:10">
      <c r="A184" s="219" t="s">
        <v>214</v>
      </c>
      <c r="B184" s="189" t="s">
        <v>335</v>
      </c>
      <c r="C184" s="190">
        <v>43.263671000000002</v>
      </c>
      <c r="D184" s="190">
        <v>22.006616645200001</v>
      </c>
      <c r="E184" s="190">
        <v>22.006616645200001</v>
      </c>
      <c r="F184" s="190">
        <v>34.859788490035747</v>
      </c>
      <c r="G184" s="190">
        <v>16.99706947525484</v>
      </c>
      <c r="H184" s="190">
        <f t="shared" si="6"/>
        <v>16.99706947525484</v>
      </c>
      <c r="I184" s="220" t="str">
        <f t="shared" si="7"/>
        <v/>
      </c>
      <c r="J184" s="220" t="str">
        <f t="shared" si="8"/>
        <v/>
      </c>
    </row>
    <row r="185" spans="1:10">
      <c r="A185" s="219" t="s">
        <v>214</v>
      </c>
      <c r="B185" s="189" t="s">
        <v>336</v>
      </c>
      <c r="C185" s="190">
        <v>37.098412000000003</v>
      </c>
      <c r="D185" s="190">
        <v>22.006616645200001</v>
      </c>
      <c r="E185" s="190">
        <v>22.006616645200001</v>
      </c>
      <c r="F185" s="190">
        <v>43.858392152035741</v>
      </c>
      <c r="G185" s="190">
        <v>16.99706947525484</v>
      </c>
      <c r="H185" s="190">
        <f t="shared" si="6"/>
        <v>16.99706947525484</v>
      </c>
      <c r="I185" s="220" t="str">
        <f t="shared" si="7"/>
        <v/>
      </c>
      <c r="J185" s="220" t="str">
        <f t="shared" si="8"/>
        <v/>
      </c>
    </row>
    <row r="186" spans="1:10">
      <c r="A186" s="219" t="s">
        <v>214</v>
      </c>
      <c r="B186" s="189" t="s">
        <v>337</v>
      </c>
      <c r="C186" s="190">
        <v>-511.82141100000001</v>
      </c>
      <c r="D186" s="190">
        <v>22.006616645200001</v>
      </c>
      <c r="E186" s="190">
        <v>-511.82141100000001</v>
      </c>
      <c r="F186" s="190">
        <v>28.651377582033877</v>
      </c>
      <c r="G186" s="190">
        <v>16.99706947525484</v>
      </c>
      <c r="H186" s="190">
        <f t="shared" si="6"/>
        <v>16.99706947525484</v>
      </c>
      <c r="I186" s="220" t="str">
        <f t="shared" si="7"/>
        <v/>
      </c>
      <c r="J186" s="220" t="str">
        <f t="shared" si="8"/>
        <v/>
      </c>
    </row>
    <row r="187" spans="1:10">
      <c r="A187" s="219" t="s">
        <v>774</v>
      </c>
      <c r="B187" s="189" t="s">
        <v>775</v>
      </c>
      <c r="C187" s="190">
        <v>55.036499999999997</v>
      </c>
      <c r="D187" s="190">
        <v>68.8019146667</v>
      </c>
      <c r="E187" s="190">
        <v>55.036499999999997</v>
      </c>
      <c r="F187" s="190">
        <v>16.292057982035747</v>
      </c>
      <c r="G187" s="190">
        <v>22.743378673520009</v>
      </c>
      <c r="H187" s="190">
        <f t="shared" si="6"/>
        <v>16.292057982035747</v>
      </c>
      <c r="I187" s="220">
        <f t="shared" si="7"/>
        <v>600</v>
      </c>
      <c r="J187" s="220" t="str">
        <f t="shared" si="8"/>
        <v/>
      </c>
    </row>
    <row r="188" spans="1:10">
      <c r="A188" s="219" t="s">
        <v>774</v>
      </c>
      <c r="B188" s="189" t="s">
        <v>776</v>
      </c>
      <c r="C188" s="190">
        <v>67.711579999999998</v>
      </c>
      <c r="D188" s="190">
        <v>68.8019146667</v>
      </c>
      <c r="E188" s="190">
        <v>67.711579999999998</v>
      </c>
      <c r="F188" s="190">
        <v>28.81470031603574</v>
      </c>
      <c r="G188" s="190">
        <v>22.743378673520009</v>
      </c>
      <c r="H188" s="190">
        <f t="shared" si="6"/>
        <v>22.743378673520009</v>
      </c>
      <c r="I188" s="220" t="str">
        <f t="shared" si="7"/>
        <v/>
      </c>
      <c r="J188" s="220" t="str">
        <f t="shared" si="8"/>
        <v/>
      </c>
    </row>
    <row r="189" spans="1:10">
      <c r="A189" s="219" t="s">
        <v>774</v>
      </c>
      <c r="B189" s="189" t="s">
        <v>777</v>
      </c>
      <c r="C189" s="190">
        <v>82.169539999999998</v>
      </c>
      <c r="D189" s="190">
        <v>68.8019146667</v>
      </c>
      <c r="E189" s="190">
        <v>68.8019146667</v>
      </c>
      <c r="F189" s="190">
        <v>39.482491496035742</v>
      </c>
      <c r="G189" s="190">
        <v>22.743378673520009</v>
      </c>
      <c r="H189" s="190">
        <f t="shared" si="6"/>
        <v>22.743378673520009</v>
      </c>
      <c r="I189" s="220" t="str">
        <f t="shared" si="7"/>
        <v/>
      </c>
      <c r="J189" s="220" t="str">
        <f t="shared" si="8"/>
        <v/>
      </c>
    </row>
    <row r="190" spans="1:10">
      <c r="A190" s="219" t="s">
        <v>774</v>
      </c>
      <c r="B190" s="189" t="s">
        <v>778</v>
      </c>
      <c r="C190" s="190">
        <v>72.360820000000004</v>
      </c>
      <c r="D190" s="190">
        <v>68.8019146667</v>
      </c>
      <c r="E190" s="190">
        <v>68.8019146667</v>
      </c>
      <c r="F190" s="190">
        <v>33.947607858035745</v>
      </c>
      <c r="G190" s="190">
        <v>22.743378673520009</v>
      </c>
      <c r="H190" s="190">
        <f t="shared" si="6"/>
        <v>22.743378673520009</v>
      </c>
      <c r="I190" s="220" t="str">
        <f t="shared" si="7"/>
        <v/>
      </c>
      <c r="J190" s="220" t="str">
        <f t="shared" si="8"/>
        <v/>
      </c>
    </row>
    <row r="191" spans="1:10">
      <c r="A191" s="219" t="s">
        <v>774</v>
      </c>
      <c r="B191" s="189" t="s">
        <v>779</v>
      </c>
      <c r="C191" s="190">
        <v>71.138000000000005</v>
      </c>
      <c r="D191" s="190">
        <v>68.8019146667</v>
      </c>
      <c r="E191" s="190">
        <v>68.8019146667</v>
      </c>
      <c r="F191" s="190">
        <v>37.366073555248455</v>
      </c>
      <c r="G191" s="190">
        <v>22.743378673520009</v>
      </c>
      <c r="H191" s="190">
        <f t="shared" si="6"/>
        <v>22.743378673520009</v>
      </c>
      <c r="I191" s="220" t="str">
        <f t="shared" si="7"/>
        <v/>
      </c>
      <c r="J191" s="220" t="str">
        <f t="shared" si="8"/>
        <v/>
      </c>
    </row>
    <row r="192" spans="1:10">
      <c r="A192" s="219" t="s">
        <v>774</v>
      </c>
      <c r="B192" s="189" t="s">
        <v>780</v>
      </c>
      <c r="C192" s="190">
        <v>58.530419999999999</v>
      </c>
      <c r="D192" s="190">
        <v>68.8019146667</v>
      </c>
      <c r="E192" s="190">
        <v>58.530419999999999</v>
      </c>
      <c r="F192" s="190">
        <v>26.666166277248458</v>
      </c>
      <c r="G192" s="190">
        <v>22.743378673520009</v>
      </c>
      <c r="H192" s="190">
        <f t="shared" si="6"/>
        <v>22.743378673520009</v>
      </c>
      <c r="I192" s="220" t="str">
        <f t="shared" si="7"/>
        <v/>
      </c>
      <c r="J192" s="220" t="str">
        <f t="shared" si="8"/>
        <v/>
      </c>
    </row>
    <row r="193" spans="1:11">
      <c r="A193" s="219" t="s">
        <v>774</v>
      </c>
      <c r="B193" s="189" t="s">
        <v>781</v>
      </c>
      <c r="C193" s="190">
        <v>59.095440000000004</v>
      </c>
      <c r="D193" s="190">
        <v>68.8019146667</v>
      </c>
      <c r="E193" s="190">
        <v>59.095440000000004</v>
      </c>
      <c r="F193" s="190">
        <v>24.865338769250318</v>
      </c>
      <c r="G193" s="190">
        <v>22.743378673520009</v>
      </c>
      <c r="H193" s="190">
        <f t="shared" si="6"/>
        <v>22.743378673520009</v>
      </c>
      <c r="I193" s="220" t="str">
        <f t="shared" si="7"/>
        <v/>
      </c>
      <c r="J193" s="220" t="str">
        <f t="shared" si="8"/>
        <v/>
      </c>
    </row>
    <row r="194" spans="1:11">
      <c r="A194" s="219" t="s">
        <v>774</v>
      </c>
      <c r="B194" s="189" t="s">
        <v>782</v>
      </c>
      <c r="C194" s="190">
        <v>64.739220000000003</v>
      </c>
      <c r="D194" s="190">
        <v>68.8019146667</v>
      </c>
      <c r="E194" s="190">
        <v>64.739220000000003</v>
      </c>
      <c r="F194" s="190">
        <v>29.209192431248454</v>
      </c>
      <c r="G194" s="190">
        <v>22.743378673520009</v>
      </c>
      <c r="H194" s="190">
        <f t="shared" si="6"/>
        <v>22.743378673520009</v>
      </c>
      <c r="I194" s="220" t="str">
        <f t="shared" si="7"/>
        <v/>
      </c>
      <c r="J194" s="220" t="str">
        <f t="shared" si="8"/>
        <v/>
      </c>
    </row>
    <row r="195" spans="1:11">
      <c r="A195" s="219" t="s">
        <v>774</v>
      </c>
      <c r="B195" s="189" t="s">
        <v>783</v>
      </c>
      <c r="C195" s="190">
        <v>54.17756</v>
      </c>
      <c r="D195" s="190">
        <v>68.8019146667</v>
      </c>
      <c r="E195" s="190">
        <v>54.17756</v>
      </c>
      <c r="F195" s="190">
        <v>19.454866435248455</v>
      </c>
      <c r="G195" s="190">
        <v>22.743378673520009</v>
      </c>
      <c r="H195" s="190">
        <f t="shared" si="6"/>
        <v>19.454866435248455</v>
      </c>
      <c r="I195" s="220" t="str">
        <f t="shared" si="7"/>
        <v/>
      </c>
      <c r="J195" s="220" t="str">
        <f t="shared" si="8"/>
        <v/>
      </c>
    </row>
    <row r="196" spans="1:11">
      <c r="A196" s="219" t="s">
        <v>774</v>
      </c>
      <c r="B196" s="189" t="s">
        <v>784</v>
      </c>
      <c r="C196" s="190">
        <v>70.096879999999999</v>
      </c>
      <c r="D196" s="190">
        <v>68.8019146667</v>
      </c>
      <c r="E196" s="190">
        <v>68.8019146667</v>
      </c>
      <c r="F196" s="190">
        <v>34.97460958325032</v>
      </c>
      <c r="G196" s="190">
        <v>22.743378673520009</v>
      </c>
      <c r="H196" s="190">
        <f t="shared" ref="H196:H259" si="9">IF(F196&lt;G196,F196,G196)</f>
        <v>22.743378673520009</v>
      </c>
      <c r="I196" s="220" t="str">
        <f t="shared" ref="I196:I259" si="10">IF(DAY(B196)=1,600,"")</f>
        <v/>
      </c>
      <c r="J196" s="220" t="str">
        <f t="shared" ref="J196:J259" si="11">IF(DAY(B196)=15,MID(A196,1,1),"")</f>
        <v/>
      </c>
    </row>
    <row r="197" spans="1:11">
      <c r="A197" s="219" t="s">
        <v>774</v>
      </c>
      <c r="B197" s="189" t="s">
        <v>785</v>
      </c>
      <c r="C197" s="190">
        <v>88.052880000000002</v>
      </c>
      <c r="D197" s="190">
        <v>68.8019146667</v>
      </c>
      <c r="E197" s="190">
        <v>68.8019146667</v>
      </c>
      <c r="F197" s="190">
        <v>52.271077133248461</v>
      </c>
      <c r="G197" s="190">
        <v>22.743378673520009</v>
      </c>
      <c r="H197" s="190">
        <f t="shared" si="9"/>
        <v>22.743378673520009</v>
      </c>
      <c r="I197" s="220" t="str">
        <f t="shared" si="10"/>
        <v/>
      </c>
      <c r="J197" s="220" t="str">
        <f t="shared" si="11"/>
        <v/>
      </c>
    </row>
    <row r="198" spans="1:11">
      <c r="A198" s="219" t="s">
        <v>774</v>
      </c>
      <c r="B198" s="189" t="s">
        <v>786</v>
      </c>
      <c r="C198" s="190">
        <v>98.592299999999994</v>
      </c>
      <c r="D198" s="190">
        <v>68.8019146667</v>
      </c>
      <c r="E198" s="190">
        <v>68.8019146667</v>
      </c>
      <c r="F198" s="190">
        <v>55.014708317802551</v>
      </c>
      <c r="G198" s="190">
        <v>22.743378673520009</v>
      </c>
      <c r="H198" s="190">
        <f t="shared" si="9"/>
        <v>22.743378673520009</v>
      </c>
      <c r="I198" s="220" t="str">
        <f t="shared" si="10"/>
        <v/>
      </c>
      <c r="J198" s="220" t="str">
        <f t="shared" si="11"/>
        <v/>
      </c>
      <c r="K198" s="221" t="str">
        <f>IF(DAY(B198)=15,G198,"")</f>
        <v/>
      </c>
    </row>
    <row r="199" spans="1:11">
      <c r="A199" s="219" t="s">
        <v>774</v>
      </c>
      <c r="B199" s="189" t="s">
        <v>787</v>
      </c>
      <c r="C199" s="190">
        <v>92.414699999999996</v>
      </c>
      <c r="D199" s="190">
        <v>68.8019146667</v>
      </c>
      <c r="E199" s="190">
        <v>68.8019146667</v>
      </c>
      <c r="F199" s="190">
        <v>51.861687353802552</v>
      </c>
      <c r="G199" s="190">
        <v>22.743378673520009</v>
      </c>
      <c r="H199" s="190">
        <f t="shared" si="9"/>
        <v>22.743378673520009</v>
      </c>
      <c r="I199" s="220" t="str">
        <f t="shared" si="10"/>
        <v/>
      </c>
      <c r="J199" s="220" t="str">
        <f t="shared" si="11"/>
        <v/>
      </c>
      <c r="K199" s="221" t="str">
        <f>IF(DAY(B199)=15,G199,"")</f>
        <v/>
      </c>
    </row>
    <row r="200" spans="1:11">
      <c r="A200" s="219" t="s">
        <v>774</v>
      </c>
      <c r="B200" s="189" t="s">
        <v>788</v>
      </c>
      <c r="C200" s="190">
        <v>78.779539999999997</v>
      </c>
      <c r="D200" s="190">
        <v>68.8019146667</v>
      </c>
      <c r="E200" s="190">
        <v>68.8019146667</v>
      </c>
      <c r="F200" s="190">
        <v>36.703183287802545</v>
      </c>
      <c r="G200" s="190">
        <v>22.743378673520009</v>
      </c>
      <c r="H200" s="190">
        <f t="shared" si="9"/>
        <v>22.743378673520009</v>
      </c>
      <c r="I200" s="220" t="str">
        <f t="shared" si="10"/>
        <v/>
      </c>
      <c r="J200" s="220" t="str">
        <f t="shared" si="11"/>
        <v/>
      </c>
    </row>
    <row r="201" spans="1:11">
      <c r="A201" s="219" t="s">
        <v>774</v>
      </c>
      <c r="B201" s="189" t="s">
        <v>789</v>
      </c>
      <c r="C201" s="190">
        <v>58.495739999999998</v>
      </c>
      <c r="D201" s="190">
        <v>68.8019146667</v>
      </c>
      <c r="E201" s="190">
        <v>58.495739999999998</v>
      </c>
      <c r="F201" s="190">
        <v>15.31814298380255</v>
      </c>
      <c r="G201" s="190">
        <v>22.743378673520009</v>
      </c>
      <c r="H201" s="190">
        <f t="shared" si="9"/>
        <v>15.31814298380255</v>
      </c>
      <c r="I201" s="220" t="str">
        <f t="shared" si="10"/>
        <v/>
      </c>
      <c r="J201" s="220" t="str">
        <f t="shared" si="11"/>
        <v>S</v>
      </c>
      <c r="K201" s="221">
        <f>IF(DAY(B201)=15,G201,"")</f>
        <v>22.743378673520009</v>
      </c>
    </row>
    <row r="202" spans="1:11">
      <c r="A202" s="219" t="s">
        <v>774</v>
      </c>
      <c r="B202" s="189" t="s">
        <v>790</v>
      </c>
      <c r="C202" s="190">
        <v>55.172739999999997</v>
      </c>
      <c r="D202" s="190">
        <v>68.8019146667</v>
      </c>
      <c r="E202" s="190">
        <v>55.172739999999997</v>
      </c>
      <c r="F202" s="190">
        <v>8.5638278258025533</v>
      </c>
      <c r="G202" s="190">
        <v>22.743378673520009</v>
      </c>
      <c r="H202" s="190">
        <f t="shared" si="9"/>
        <v>8.5638278258025533</v>
      </c>
      <c r="I202" s="220" t="str">
        <f t="shared" si="10"/>
        <v/>
      </c>
      <c r="J202" s="220" t="str">
        <f t="shared" si="11"/>
        <v/>
      </c>
    </row>
    <row r="203" spans="1:11">
      <c r="A203" s="219" t="s">
        <v>774</v>
      </c>
      <c r="B203" s="189" t="s">
        <v>791</v>
      </c>
      <c r="C203" s="190">
        <v>61.463639999999998</v>
      </c>
      <c r="D203" s="190">
        <v>68.8019146667</v>
      </c>
      <c r="E203" s="190">
        <v>61.463639999999998</v>
      </c>
      <c r="F203" s="190">
        <v>14.358251075802553</v>
      </c>
      <c r="G203" s="190">
        <v>22.743378673520009</v>
      </c>
      <c r="H203" s="190">
        <f t="shared" si="9"/>
        <v>14.358251075802553</v>
      </c>
      <c r="I203" s="220" t="str">
        <f t="shared" si="10"/>
        <v/>
      </c>
      <c r="J203" s="220" t="str">
        <f t="shared" si="11"/>
        <v/>
      </c>
    </row>
    <row r="204" spans="1:11">
      <c r="A204" s="219" t="s">
        <v>774</v>
      </c>
      <c r="B204" s="189" t="s">
        <v>792</v>
      </c>
      <c r="C204" s="190">
        <v>74.273840000000007</v>
      </c>
      <c r="D204" s="190">
        <v>68.8019146667</v>
      </c>
      <c r="E204" s="190">
        <v>68.8019146667</v>
      </c>
      <c r="F204" s="190">
        <v>28.288171725802545</v>
      </c>
      <c r="G204" s="190">
        <v>22.743378673520009</v>
      </c>
      <c r="H204" s="190">
        <f t="shared" si="9"/>
        <v>22.743378673520009</v>
      </c>
      <c r="I204" s="220" t="str">
        <f t="shared" si="10"/>
        <v/>
      </c>
      <c r="J204" s="220" t="str">
        <f t="shared" si="11"/>
        <v/>
      </c>
    </row>
    <row r="205" spans="1:11">
      <c r="A205" s="219" t="s">
        <v>774</v>
      </c>
      <c r="B205" s="189" t="s">
        <v>793</v>
      </c>
      <c r="C205" s="190">
        <v>97.185100000000006</v>
      </c>
      <c r="D205" s="190">
        <v>68.8019146667</v>
      </c>
      <c r="E205" s="190">
        <v>68.8019146667</v>
      </c>
      <c r="F205" s="190">
        <v>52.468209541696432</v>
      </c>
      <c r="G205" s="190">
        <v>22.743378673520009</v>
      </c>
      <c r="H205" s="190">
        <f t="shared" si="9"/>
        <v>22.743378673520009</v>
      </c>
      <c r="I205" s="220" t="str">
        <f t="shared" si="10"/>
        <v/>
      </c>
      <c r="J205" s="220" t="str">
        <f t="shared" si="11"/>
        <v/>
      </c>
    </row>
    <row r="206" spans="1:11">
      <c r="A206" s="219" t="s">
        <v>774</v>
      </c>
      <c r="B206" s="189" t="s">
        <v>794</v>
      </c>
      <c r="C206" s="190">
        <v>96.121560000000002</v>
      </c>
      <c r="D206" s="190">
        <v>68.8019146667</v>
      </c>
      <c r="E206" s="190">
        <v>68.8019146667</v>
      </c>
      <c r="F206" s="190">
        <v>48.68029413969829</v>
      </c>
      <c r="G206" s="190">
        <v>22.743378673520009</v>
      </c>
      <c r="H206" s="190">
        <f t="shared" si="9"/>
        <v>22.743378673520009</v>
      </c>
      <c r="I206" s="220" t="str">
        <f t="shared" si="10"/>
        <v/>
      </c>
      <c r="J206" s="220" t="str">
        <f t="shared" si="11"/>
        <v/>
      </c>
    </row>
    <row r="207" spans="1:11">
      <c r="A207" s="219" t="s">
        <v>774</v>
      </c>
      <c r="B207" s="189" t="s">
        <v>795</v>
      </c>
      <c r="C207" s="190">
        <v>86.373819999999995</v>
      </c>
      <c r="D207" s="190">
        <v>68.8019146667</v>
      </c>
      <c r="E207" s="190">
        <v>68.8019146667</v>
      </c>
      <c r="F207" s="190">
        <v>41.433091311696437</v>
      </c>
      <c r="G207" s="190">
        <v>22.743378673520009</v>
      </c>
      <c r="H207" s="190">
        <f t="shared" si="9"/>
        <v>22.743378673520009</v>
      </c>
      <c r="I207" s="220" t="str">
        <f t="shared" si="10"/>
        <v/>
      </c>
      <c r="J207" s="220" t="str">
        <f t="shared" si="11"/>
        <v/>
      </c>
    </row>
    <row r="208" spans="1:11">
      <c r="A208" s="219" t="s">
        <v>774</v>
      </c>
      <c r="B208" s="189" t="s">
        <v>796</v>
      </c>
      <c r="C208" s="190">
        <v>59.760240000000003</v>
      </c>
      <c r="D208" s="190">
        <v>68.8019146667</v>
      </c>
      <c r="E208" s="190">
        <v>59.760240000000003</v>
      </c>
      <c r="F208" s="190">
        <v>15.696338941696435</v>
      </c>
      <c r="G208" s="190">
        <v>22.743378673520009</v>
      </c>
      <c r="H208" s="190">
        <f t="shared" si="9"/>
        <v>15.696338941696435</v>
      </c>
      <c r="I208" s="220" t="str">
        <f t="shared" si="10"/>
        <v/>
      </c>
      <c r="J208" s="220" t="str">
        <f t="shared" si="11"/>
        <v/>
      </c>
    </row>
    <row r="209" spans="1:10">
      <c r="A209" s="219" t="s">
        <v>774</v>
      </c>
      <c r="B209" s="189" t="s">
        <v>797</v>
      </c>
      <c r="C209" s="190">
        <v>51.168320000000001</v>
      </c>
      <c r="D209" s="190">
        <v>68.8019146667</v>
      </c>
      <c r="E209" s="190">
        <v>51.168320000000001</v>
      </c>
      <c r="F209" s="190">
        <v>5.7461719036982979</v>
      </c>
      <c r="G209" s="190">
        <v>22.743378673520009</v>
      </c>
      <c r="H209" s="190">
        <f t="shared" si="9"/>
        <v>5.7461719036982979</v>
      </c>
      <c r="I209" s="220" t="str">
        <f t="shared" si="10"/>
        <v/>
      </c>
      <c r="J209" s="220" t="str">
        <f t="shared" si="11"/>
        <v/>
      </c>
    </row>
    <row r="210" spans="1:10">
      <c r="A210" s="219" t="s">
        <v>774</v>
      </c>
      <c r="B210" s="189" t="s">
        <v>773</v>
      </c>
      <c r="C210" s="190">
        <v>64.472859999999997</v>
      </c>
      <c r="D210" s="190">
        <v>68.8019146667</v>
      </c>
      <c r="E210" s="190">
        <v>64.472859999999997</v>
      </c>
      <c r="F210" s="190">
        <v>18.109064911696436</v>
      </c>
      <c r="G210" s="190">
        <v>22.743378673520009</v>
      </c>
      <c r="H210" s="190">
        <f t="shared" si="9"/>
        <v>18.109064911696436</v>
      </c>
      <c r="I210" s="220" t="str">
        <f t="shared" si="10"/>
        <v/>
      </c>
      <c r="J210" s="220" t="str">
        <f t="shared" si="11"/>
        <v/>
      </c>
    </row>
    <row r="211" spans="1:10">
      <c r="A211" s="219" t="s">
        <v>774</v>
      </c>
      <c r="B211" s="189" t="s">
        <v>798</v>
      </c>
      <c r="C211" s="190">
        <v>64.131600000000006</v>
      </c>
      <c r="D211" s="190">
        <v>68.8019146667</v>
      </c>
      <c r="E211" s="190">
        <v>64.131600000000006</v>
      </c>
      <c r="F211" s="190">
        <v>18.974976891696439</v>
      </c>
      <c r="G211" s="190">
        <v>22.743378673520009</v>
      </c>
      <c r="H211" s="190">
        <f t="shared" si="9"/>
        <v>18.974976891696439</v>
      </c>
      <c r="I211" s="220" t="str">
        <f t="shared" si="10"/>
        <v/>
      </c>
      <c r="J211" s="220" t="str">
        <f t="shared" si="11"/>
        <v/>
      </c>
    </row>
    <row r="212" spans="1:10">
      <c r="A212" s="219" t="s">
        <v>774</v>
      </c>
      <c r="B212" s="189" t="s">
        <v>799</v>
      </c>
      <c r="C212" s="190">
        <v>57.663240000000002</v>
      </c>
      <c r="D212" s="190">
        <v>68.8019146667</v>
      </c>
      <c r="E212" s="190">
        <v>57.663240000000002</v>
      </c>
      <c r="F212" s="190">
        <v>10.52124702121337</v>
      </c>
      <c r="G212" s="190">
        <v>22.743378673520009</v>
      </c>
      <c r="H212" s="190">
        <f t="shared" si="9"/>
        <v>10.52124702121337</v>
      </c>
      <c r="I212" s="220" t="str">
        <f t="shared" si="10"/>
        <v/>
      </c>
      <c r="J212" s="220" t="str">
        <f t="shared" si="11"/>
        <v/>
      </c>
    </row>
    <row r="213" spans="1:10">
      <c r="A213" s="219" t="s">
        <v>774</v>
      </c>
      <c r="B213" s="189" t="s">
        <v>800</v>
      </c>
      <c r="C213" s="190">
        <v>76.825199999999995</v>
      </c>
      <c r="D213" s="190">
        <v>68.8019146667</v>
      </c>
      <c r="E213" s="190">
        <v>68.8019146667</v>
      </c>
      <c r="F213" s="190">
        <v>10.045401815213365</v>
      </c>
      <c r="G213" s="190">
        <v>22.743378673520009</v>
      </c>
      <c r="H213" s="190">
        <f t="shared" si="9"/>
        <v>10.045401815213365</v>
      </c>
      <c r="I213" s="220" t="str">
        <f t="shared" si="10"/>
        <v/>
      </c>
      <c r="J213" s="220" t="str">
        <f t="shared" si="11"/>
        <v/>
      </c>
    </row>
    <row r="214" spans="1:10">
      <c r="A214" s="219" t="s">
        <v>774</v>
      </c>
      <c r="B214" s="189" t="s">
        <v>801</v>
      </c>
      <c r="C214" s="190">
        <v>66.038960000000003</v>
      </c>
      <c r="D214" s="190">
        <v>68.8019146667</v>
      </c>
      <c r="E214" s="190">
        <v>66.038960000000003</v>
      </c>
      <c r="F214" s="190">
        <v>10.143655751212435</v>
      </c>
      <c r="G214" s="190">
        <v>22.743378673520009</v>
      </c>
      <c r="H214" s="190">
        <f t="shared" si="9"/>
        <v>10.143655751212435</v>
      </c>
      <c r="I214" s="220" t="str">
        <f t="shared" si="10"/>
        <v/>
      </c>
      <c r="J214" s="220" t="str">
        <f t="shared" si="11"/>
        <v/>
      </c>
    </row>
    <row r="215" spans="1:10">
      <c r="A215" s="219" t="s">
        <v>774</v>
      </c>
      <c r="B215" s="189" t="s">
        <v>802</v>
      </c>
      <c r="C215" s="190">
        <v>40.079099999999997</v>
      </c>
      <c r="D215" s="190">
        <v>68.8019146667</v>
      </c>
      <c r="E215" s="190">
        <v>40.079099999999997</v>
      </c>
      <c r="F215" s="190">
        <v>8.887261627213368</v>
      </c>
      <c r="G215" s="190">
        <v>22.743378673520009</v>
      </c>
      <c r="H215" s="190">
        <f t="shared" si="9"/>
        <v>8.887261627213368</v>
      </c>
      <c r="I215" s="220" t="str">
        <f t="shared" si="10"/>
        <v/>
      </c>
      <c r="J215" s="220" t="str">
        <f t="shared" si="11"/>
        <v/>
      </c>
    </row>
    <row r="216" spans="1:10">
      <c r="A216" s="219" t="s">
        <v>774</v>
      </c>
      <c r="B216" s="189" t="s">
        <v>803</v>
      </c>
      <c r="C216" s="190">
        <v>41.936100000000003</v>
      </c>
      <c r="D216" s="190">
        <v>68.8019146667</v>
      </c>
      <c r="E216" s="190">
        <v>41.936100000000003</v>
      </c>
      <c r="F216" s="190">
        <v>8.1643874632124351</v>
      </c>
      <c r="G216" s="190">
        <v>22.743378673520009</v>
      </c>
      <c r="H216" s="190">
        <f t="shared" si="9"/>
        <v>8.1643874632124351</v>
      </c>
      <c r="I216" s="220" t="str">
        <f t="shared" si="10"/>
        <v/>
      </c>
      <c r="J216" s="220" t="str">
        <f t="shared" si="11"/>
        <v/>
      </c>
    </row>
    <row r="217" spans="1:10">
      <c r="A217" s="219" t="s">
        <v>804</v>
      </c>
      <c r="B217" s="189" t="s">
        <v>805</v>
      </c>
      <c r="C217" s="190">
        <v>55.465274000000001</v>
      </c>
      <c r="D217" s="190">
        <v>14.249703354799999</v>
      </c>
      <c r="E217" s="190">
        <v>14.249703354799999</v>
      </c>
      <c r="F217" s="190">
        <v>7.4252774952133693</v>
      </c>
      <c r="G217" s="190">
        <v>45.741764250654825</v>
      </c>
      <c r="H217" s="190">
        <f t="shared" si="9"/>
        <v>7.4252774952133693</v>
      </c>
      <c r="I217" s="220">
        <f t="shared" si="10"/>
        <v>600</v>
      </c>
      <c r="J217" s="220" t="str">
        <f t="shared" si="11"/>
        <v/>
      </c>
    </row>
    <row r="218" spans="1:10">
      <c r="A218" s="219" t="s">
        <v>804</v>
      </c>
      <c r="B218" s="189" t="s">
        <v>806</v>
      </c>
      <c r="C218" s="190">
        <v>-784.13088000000005</v>
      </c>
      <c r="D218" s="190">
        <v>14.249703354799999</v>
      </c>
      <c r="E218" s="190">
        <v>-784.13088000000005</v>
      </c>
      <c r="F218" s="190">
        <v>4.6113332072124393</v>
      </c>
      <c r="G218" s="190">
        <v>45.741764250654825</v>
      </c>
      <c r="H218" s="190">
        <f t="shared" si="9"/>
        <v>4.6113332072124393</v>
      </c>
      <c r="I218" s="220" t="str">
        <f t="shared" si="10"/>
        <v/>
      </c>
      <c r="J218" s="220" t="str">
        <f t="shared" si="11"/>
        <v/>
      </c>
    </row>
    <row r="219" spans="1:10">
      <c r="A219" s="219" t="s">
        <v>804</v>
      </c>
      <c r="B219" s="189" t="s">
        <v>807</v>
      </c>
      <c r="C219" s="190">
        <v>15.346591</v>
      </c>
      <c r="D219" s="190">
        <v>14.249703354799999</v>
      </c>
      <c r="E219" s="190">
        <v>14.249703354799999</v>
      </c>
      <c r="F219" s="190">
        <v>2.4112627607003305</v>
      </c>
      <c r="G219" s="190">
        <v>45.741764250654825</v>
      </c>
      <c r="H219" s="190">
        <f t="shared" si="9"/>
        <v>2.4112627607003305</v>
      </c>
      <c r="I219" s="220" t="str">
        <f t="shared" si="10"/>
        <v/>
      </c>
      <c r="J219" s="220" t="str">
        <f t="shared" si="11"/>
        <v/>
      </c>
    </row>
    <row r="220" spans="1:10">
      <c r="A220" s="219" t="s">
        <v>804</v>
      </c>
      <c r="B220" s="189" t="s">
        <v>808</v>
      </c>
      <c r="C220" s="190">
        <v>849.50688300000002</v>
      </c>
      <c r="D220" s="190">
        <v>14.249703354799999</v>
      </c>
      <c r="E220" s="190">
        <v>14.249703354799999</v>
      </c>
      <c r="F220" s="190">
        <v>7.0308852647012605</v>
      </c>
      <c r="G220" s="190">
        <v>45.741764250654825</v>
      </c>
      <c r="H220" s="190">
        <f t="shared" si="9"/>
        <v>7.0308852647012605</v>
      </c>
      <c r="I220" s="220" t="str">
        <f t="shared" si="10"/>
        <v/>
      </c>
      <c r="J220" s="220" t="str">
        <f t="shared" si="11"/>
        <v/>
      </c>
    </row>
    <row r="221" spans="1:10">
      <c r="A221" s="219" t="s">
        <v>804</v>
      </c>
      <c r="B221" s="189" t="s">
        <v>809</v>
      </c>
      <c r="C221" s="190">
        <v>-483.79501699999997</v>
      </c>
      <c r="D221" s="190">
        <v>14.249703354799999</v>
      </c>
      <c r="E221" s="190">
        <v>-483.79501699999997</v>
      </c>
      <c r="F221" s="190">
        <v>5.9319190727003299</v>
      </c>
      <c r="G221" s="190">
        <v>45.741764250654825</v>
      </c>
      <c r="H221" s="190">
        <f t="shared" si="9"/>
        <v>5.9319190727003299</v>
      </c>
      <c r="I221" s="220" t="str">
        <f t="shared" si="10"/>
        <v/>
      </c>
      <c r="J221" s="220" t="str">
        <f t="shared" si="11"/>
        <v/>
      </c>
    </row>
    <row r="222" spans="1:10">
      <c r="A222" s="219" t="s">
        <v>804</v>
      </c>
      <c r="B222" s="189" t="s">
        <v>810</v>
      </c>
      <c r="C222" s="190">
        <v>541.37677299999996</v>
      </c>
      <c r="D222" s="190">
        <v>14.249703354799999</v>
      </c>
      <c r="E222" s="190">
        <v>14.249703354799999</v>
      </c>
      <c r="F222" s="190">
        <v>3.946247852700326</v>
      </c>
      <c r="G222" s="190">
        <v>45.741764250654825</v>
      </c>
      <c r="H222" s="190">
        <f t="shared" si="9"/>
        <v>3.946247852700326</v>
      </c>
      <c r="I222" s="220" t="str">
        <f t="shared" si="10"/>
        <v/>
      </c>
      <c r="J222" s="220" t="str">
        <f t="shared" si="11"/>
        <v/>
      </c>
    </row>
    <row r="223" spans="1:10">
      <c r="A223" s="219" t="s">
        <v>804</v>
      </c>
      <c r="B223" s="189" t="s">
        <v>811</v>
      </c>
      <c r="C223" s="190">
        <v>129.404303</v>
      </c>
      <c r="D223" s="190">
        <v>14.249703354799999</v>
      </c>
      <c r="E223" s="190">
        <v>14.249703354799999</v>
      </c>
      <c r="F223" s="190">
        <v>1.9682216107003296</v>
      </c>
      <c r="G223" s="190">
        <v>45.741764250654825</v>
      </c>
      <c r="H223" s="190">
        <f t="shared" si="9"/>
        <v>1.9682216107003296</v>
      </c>
      <c r="I223" s="220" t="str">
        <f t="shared" si="10"/>
        <v/>
      </c>
      <c r="J223" s="220" t="str">
        <f t="shared" si="11"/>
        <v/>
      </c>
    </row>
    <row r="224" spans="1:10">
      <c r="A224" s="219" t="s">
        <v>804</v>
      </c>
      <c r="B224" s="189" t="s">
        <v>812</v>
      </c>
      <c r="C224" s="190">
        <v>-307.48012999999997</v>
      </c>
      <c r="D224" s="190">
        <v>14.249703354799999</v>
      </c>
      <c r="E224" s="190">
        <v>-307.48012999999997</v>
      </c>
      <c r="F224" s="190">
        <v>2.5057455447012615</v>
      </c>
      <c r="G224" s="190">
        <v>45.741764250654825</v>
      </c>
      <c r="H224" s="190">
        <f t="shared" si="9"/>
        <v>2.5057455447012615</v>
      </c>
      <c r="I224" s="220" t="str">
        <f t="shared" si="10"/>
        <v/>
      </c>
      <c r="J224" s="220" t="str">
        <f t="shared" si="11"/>
        <v/>
      </c>
    </row>
    <row r="225" spans="1:11">
      <c r="A225" s="219" t="s">
        <v>804</v>
      </c>
      <c r="B225" s="189" t="s">
        <v>813</v>
      </c>
      <c r="C225" s="190">
        <v>37.763893000000003</v>
      </c>
      <c r="D225" s="190">
        <v>14.249703354799999</v>
      </c>
      <c r="E225" s="190">
        <v>14.249703354799999</v>
      </c>
      <c r="F225" s="190">
        <v>4.9099687527003262</v>
      </c>
      <c r="G225" s="190">
        <v>45.741764250654825</v>
      </c>
      <c r="H225" s="190">
        <f t="shared" si="9"/>
        <v>4.9099687527003262</v>
      </c>
      <c r="I225" s="220" t="str">
        <f t="shared" si="10"/>
        <v/>
      </c>
      <c r="J225" s="220" t="str">
        <f t="shared" si="11"/>
        <v/>
      </c>
    </row>
    <row r="226" spans="1:11">
      <c r="A226" s="219" t="s">
        <v>804</v>
      </c>
      <c r="B226" s="189" t="s">
        <v>814</v>
      </c>
      <c r="C226" s="190">
        <v>27.204934999999999</v>
      </c>
      <c r="D226" s="190">
        <v>14.249703354799999</v>
      </c>
      <c r="E226" s="190">
        <v>14.249703354799999</v>
      </c>
      <c r="F226" s="190">
        <v>29.922283912888815</v>
      </c>
      <c r="G226" s="190">
        <v>45.741764250654825</v>
      </c>
      <c r="H226" s="190">
        <f t="shared" si="9"/>
        <v>29.922283912888815</v>
      </c>
      <c r="I226" s="220" t="str">
        <f t="shared" si="10"/>
        <v/>
      </c>
      <c r="J226" s="220" t="str">
        <f t="shared" si="11"/>
        <v/>
      </c>
    </row>
    <row r="227" spans="1:11">
      <c r="A227" s="219" t="s">
        <v>804</v>
      </c>
      <c r="B227" s="189" t="s">
        <v>815</v>
      </c>
      <c r="C227" s="190">
        <v>-3943.9422679999998</v>
      </c>
      <c r="D227" s="190">
        <v>14.249703354799999</v>
      </c>
      <c r="E227" s="190">
        <v>-3943.9422679999998</v>
      </c>
      <c r="F227" s="190">
        <v>25.401274768888818</v>
      </c>
      <c r="G227" s="190">
        <v>45.741764250654825</v>
      </c>
      <c r="H227" s="190">
        <f t="shared" si="9"/>
        <v>25.401274768888818</v>
      </c>
      <c r="I227" s="220" t="str">
        <f t="shared" si="10"/>
        <v/>
      </c>
      <c r="J227" s="220" t="str">
        <f t="shared" si="11"/>
        <v/>
      </c>
    </row>
    <row r="228" spans="1:11">
      <c r="A228" s="219" t="s">
        <v>804</v>
      </c>
      <c r="B228" s="189" t="s">
        <v>816</v>
      </c>
      <c r="C228" s="190">
        <v>3789.3217890000001</v>
      </c>
      <c r="D228" s="190">
        <v>14.249703354799999</v>
      </c>
      <c r="E228" s="190">
        <v>14.249703354799999</v>
      </c>
      <c r="F228" s="190">
        <v>26.291245220888815</v>
      </c>
      <c r="G228" s="190">
        <v>45.741764250654825</v>
      </c>
      <c r="H228" s="190">
        <f t="shared" si="9"/>
        <v>26.291245220888815</v>
      </c>
      <c r="I228" s="220" t="str">
        <f t="shared" si="10"/>
        <v/>
      </c>
      <c r="J228" s="220" t="str">
        <f t="shared" si="11"/>
        <v/>
      </c>
    </row>
    <row r="229" spans="1:11">
      <c r="A229" s="219" t="s">
        <v>804</v>
      </c>
      <c r="B229" s="189" t="s">
        <v>817</v>
      </c>
      <c r="C229" s="190">
        <v>603.88822500000003</v>
      </c>
      <c r="D229" s="190">
        <v>14.249703354799999</v>
      </c>
      <c r="E229" s="190">
        <v>14.249703354799999</v>
      </c>
      <c r="F229" s="190">
        <v>14.202770838888817</v>
      </c>
      <c r="G229" s="190">
        <v>45.741764250654825</v>
      </c>
      <c r="H229" s="190">
        <f t="shared" si="9"/>
        <v>14.202770838888817</v>
      </c>
      <c r="I229" s="220" t="str">
        <f t="shared" si="10"/>
        <v/>
      </c>
      <c r="J229" s="220" t="str">
        <f t="shared" si="11"/>
        <v/>
      </c>
      <c r="K229" s="221" t="str">
        <f>IF(DAY(B229)=15,G229,"")</f>
        <v/>
      </c>
    </row>
    <row r="230" spans="1:11">
      <c r="A230" s="219" t="s">
        <v>804</v>
      </c>
      <c r="B230" s="189" t="s">
        <v>818</v>
      </c>
      <c r="C230" s="190">
        <v>60.343373</v>
      </c>
      <c r="D230" s="190">
        <v>14.249703354799999</v>
      </c>
      <c r="E230" s="190">
        <v>14.249703354799999</v>
      </c>
      <c r="F230" s="190">
        <v>17.409148476889747</v>
      </c>
      <c r="G230" s="190">
        <v>45.741764250654825</v>
      </c>
      <c r="H230" s="190">
        <f t="shared" si="9"/>
        <v>17.409148476889747</v>
      </c>
      <c r="I230" s="220" t="str">
        <f t="shared" si="10"/>
        <v/>
      </c>
      <c r="J230" s="220" t="str">
        <f t="shared" si="11"/>
        <v/>
      </c>
    </row>
    <row r="231" spans="1:11">
      <c r="A231" s="219" t="s">
        <v>804</v>
      </c>
      <c r="B231" s="189" t="s">
        <v>819</v>
      </c>
      <c r="C231" s="190">
        <v>-2.0796009999999998</v>
      </c>
      <c r="D231" s="190">
        <v>14.249703354799999</v>
      </c>
      <c r="E231" s="190">
        <v>-2.0796009999999998</v>
      </c>
      <c r="F231" s="190">
        <v>36.150228392888813</v>
      </c>
      <c r="G231" s="190">
        <v>45.741764250654825</v>
      </c>
      <c r="H231" s="190">
        <f t="shared" si="9"/>
        <v>36.150228392888813</v>
      </c>
      <c r="I231" s="220" t="str">
        <f t="shared" si="10"/>
        <v/>
      </c>
      <c r="J231" s="220" t="str">
        <f t="shared" si="11"/>
        <v>O</v>
      </c>
      <c r="K231" s="221">
        <f>IF(DAY(B231)=15,G231,"")</f>
        <v>45.741764250654825</v>
      </c>
    </row>
    <row r="232" spans="1:11">
      <c r="A232" s="219" t="s">
        <v>804</v>
      </c>
      <c r="B232" s="189" t="s">
        <v>820</v>
      </c>
      <c r="C232" s="190">
        <v>-763.84490600000004</v>
      </c>
      <c r="D232" s="190">
        <v>14.249703354799999</v>
      </c>
      <c r="E232" s="190">
        <v>-763.84490600000004</v>
      </c>
      <c r="F232" s="190">
        <v>65.735409520888822</v>
      </c>
      <c r="G232" s="190">
        <v>45.741764250654825</v>
      </c>
      <c r="H232" s="190">
        <f t="shared" si="9"/>
        <v>45.741764250654825</v>
      </c>
      <c r="I232" s="220" t="str">
        <f t="shared" si="10"/>
        <v/>
      </c>
      <c r="J232" s="220" t="str">
        <f t="shared" si="11"/>
        <v/>
      </c>
    </row>
    <row r="233" spans="1:11">
      <c r="A233" s="219" t="s">
        <v>804</v>
      </c>
      <c r="B233" s="189" t="s">
        <v>821</v>
      </c>
      <c r="C233" s="190">
        <v>50.959777000000003</v>
      </c>
      <c r="D233" s="190">
        <v>14.249703354799999</v>
      </c>
      <c r="E233" s="190">
        <v>14.249703354799999</v>
      </c>
      <c r="F233" s="190">
        <v>73.439336114986489</v>
      </c>
      <c r="G233" s="190">
        <v>45.741764250654825</v>
      </c>
      <c r="H233" s="190">
        <f t="shared" si="9"/>
        <v>45.741764250654825</v>
      </c>
      <c r="I233" s="220" t="str">
        <f t="shared" si="10"/>
        <v/>
      </c>
      <c r="J233" s="220" t="str">
        <f t="shared" si="11"/>
        <v/>
      </c>
    </row>
    <row r="234" spans="1:11">
      <c r="A234" s="219" t="s">
        <v>804</v>
      </c>
      <c r="B234" s="189" t="s">
        <v>822</v>
      </c>
      <c r="C234" s="190">
        <v>860.86082899999997</v>
      </c>
      <c r="D234" s="190">
        <v>14.249703354799999</v>
      </c>
      <c r="E234" s="190">
        <v>14.249703354799999</v>
      </c>
      <c r="F234" s="190">
        <v>45.994974128986492</v>
      </c>
      <c r="G234" s="190">
        <v>45.741764250654825</v>
      </c>
      <c r="H234" s="190">
        <f t="shared" si="9"/>
        <v>45.741764250654825</v>
      </c>
      <c r="I234" s="220" t="str">
        <f t="shared" si="10"/>
        <v/>
      </c>
      <c r="J234" s="220" t="str">
        <f t="shared" si="11"/>
        <v/>
      </c>
    </row>
    <row r="235" spans="1:11">
      <c r="A235" s="219" t="s">
        <v>804</v>
      </c>
      <c r="B235" s="189" t="s">
        <v>823</v>
      </c>
      <c r="C235" s="190">
        <v>-456.83230200000003</v>
      </c>
      <c r="D235" s="190">
        <v>14.249703354799999</v>
      </c>
      <c r="E235" s="190">
        <v>-456.83230200000003</v>
      </c>
      <c r="F235" s="190">
        <v>49.237889926986483</v>
      </c>
      <c r="G235" s="190">
        <v>45.741764250654825</v>
      </c>
      <c r="H235" s="190">
        <f t="shared" si="9"/>
        <v>45.741764250654825</v>
      </c>
      <c r="I235" s="220" t="str">
        <f t="shared" si="10"/>
        <v/>
      </c>
      <c r="J235" s="220" t="str">
        <f t="shared" si="11"/>
        <v/>
      </c>
    </row>
    <row r="236" spans="1:11">
      <c r="A236" s="219" t="s">
        <v>804</v>
      </c>
      <c r="B236" s="189" t="s">
        <v>824</v>
      </c>
      <c r="C236" s="190">
        <v>565.732305</v>
      </c>
      <c r="D236" s="190">
        <v>14.249703354799999</v>
      </c>
      <c r="E236" s="190">
        <v>14.249703354799999</v>
      </c>
      <c r="F236" s="190">
        <v>45.339922974987424</v>
      </c>
      <c r="G236" s="190">
        <v>45.741764250654825</v>
      </c>
      <c r="H236" s="190">
        <f t="shared" si="9"/>
        <v>45.339922974987424</v>
      </c>
      <c r="I236" s="220" t="str">
        <f t="shared" si="10"/>
        <v/>
      </c>
      <c r="J236" s="220" t="str">
        <f t="shared" si="11"/>
        <v/>
      </c>
    </row>
    <row r="237" spans="1:11">
      <c r="A237" s="219" t="s">
        <v>804</v>
      </c>
      <c r="B237" s="189" t="s">
        <v>825</v>
      </c>
      <c r="C237" s="190">
        <v>96.425351000000006</v>
      </c>
      <c r="D237" s="190">
        <v>14.249703354799999</v>
      </c>
      <c r="E237" s="190">
        <v>14.249703354799999</v>
      </c>
      <c r="F237" s="190">
        <v>45.968826122986485</v>
      </c>
      <c r="G237" s="190">
        <v>45.741764250654825</v>
      </c>
      <c r="H237" s="190">
        <f t="shared" si="9"/>
        <v>45.741764250654825</v>
      </c>
      <c r="I237" s="220" t="str">
        <f t="shared" si="10"/>
        <v/>
      </c>
      <c r="J237" s="220" t="str">
        <f t="shared" si="11"/>
        <v/>
      </c>
    </row>
    <row r="238" spans="1:11">
      <c r="A238" s="219" t="s">
        <v>804</v>
      </c>
      <c r="B238" s="189" t="s">
        <v>826</v>
      </c>
      <c r="C238" s="190">
        <v>-10.864236999999999</v>
      </c>
      <c r="D238" s="190">
        <v>14.249703354799999</v>
      </c>
      <c r="E238" s="190">
        <v>-10.864236999999999</v>
      </c>
      <c r="F238" s="190">
        <v>44.118682864986489</v>
      </c>
      <c r="G238" s="190">
        <v>45.741764250654825</v>
      </c>
      <c r="H238" s="190">
        <f t="shared" si="9"/>
        <v>44.118682864986489</v>
      </c>
      <c r="I238" s="220" t="str">
        <f t="shared" si="10"/>
        <v/>
      </c>
      <c r="J238" s="220" t="str">
        <f t="shared" si="11"/>
        <v/>
      </c>
    </row>
    <row r="239" spans="1:11">
      <c r="A239" s="219" t="s">
        <v>804</v>
      </c>
      <c r="B239" s="189" t="s">
        <v>827</v>
      </c>
      <c r="C239" s="190">
        <v>-291.38006000000001</v>
      </c>
      <c r="D239" s="190">
        <v>14.249703354799999</v>
      </c>
      <c r="E239" s="190">
        <v>-291.38006000000001</v>
      </c>
      <c r="F239" s="190">
        <v>42.551666610986487</v>
      </c>
      <c r="G239" s="190">
        <v>45.741764250654825</v>
      </c>
      <c r="H239" s="190">
        <f t="shared" si="9"/>
        <v>42.551666610986487</v>
      </c>
      <c r="I239" s="220" t="str">
        <f t="shared" si="10"/>
        <v/>
      </c>
      <c r="J239" s="220" t="str">
        <f t="shared" si="11"/>
        <v/>
      </c>
    </row>
    <row r="240" spans="1:11">
      <c r="A240" s="219" t="s">
        <v>804</v>
      </c>
      <c r="B240" s="189" t="s">
        <v>828</v>
      </c>
      <c r="C240" s="190">
        <v>31.157261999999999</v>
      </c>
      <c r="D240" s="190">
        <v>14.249703354799999</v>
      </c>
      <c r="E240" s="190">
        <v>14.249703354799999</v>
      </c>
      <c r="F240" s="190">
        <v>32.040779314450049</v>
      </c>
      <c r="G240" s="190">
        <v>45.741764250654825</v>
      </c>
      <c r="H240" s="190">
        <f t="shared" si="9"/>
        <v>32.040779314450049</v>
      </c>
      <c r="I240" s="220" t="str">
        <f t="shared" si="10"/>
        <v/>
      </c>
      <c r="J240" s="220" t="str">
        <f t="shared" si="11"/>
        <v/>
      </c>
    </row>
    <row r="241" spans="1:10">
      <c r="A241" s="219" t="s">
        <v>804</v>
      </c>
      <c r="B241" s="189" t="s">
        <v>829</v>
      </c>
      <c r="C241" s="190">
        <v>339.26141999999999</v>
      </c>
      <c r="D241" s="190">
        <v>14.249703354799999</v>
      </c>
      <c r="E241" s="190">
        <v>14.249703354799999</v>
      </c>
      <c r="F241" s="190">
        <v>46.540701682450049</v>
      </c>
      <c r="G241" s="190">
        <v>45.741764250654825</v>
      </c>
      <c r="H241" s="190">
        <f t="shared" si="9"/>
        <v>45.741764250654825</v>
      </c>
      <c r="I241" s="220" t="str">
        <f t="shared" si="10"/>
        <v/>
      </c>
      <c r="J241" s="220" t="str">
        <f t="shared" si="11"/>
        <v/>
      </c>
    </row>
    <row r="242" spans="1:10">
      <c r="A242" s="219" t="s">
        <v>804</v>
      </c>
      <c r="B242" s="189" t="s">
        <v>830</v>
      </c>
      <c r="C242" s="190">
        <v>-465.27228700000001</v>
      </c>
      <c r="D242" s="190">
        <v>14.249703354799999</v>
      </c>
      <c r="E242" s="190">
        <v>-465.27228700000001</v>
      </c>
      <c r="F242" s="190">
        <v>49.272894104450053</v>
      </c>
      <c r="G242" s="190">
        <v>45.741764250654825</v>
      </c>
      <c r="H242" s="190">
        <f t="shared" si="9"/>
        <v>45.741764250654825</v>
      </c>
      <c r="I242" s="220" t="str">
        <f t="shared" si="10"/>
        <v/>
      </c>
      <c r="J242" s="220" t="str">
        <f t="shared" si="11"/>
        <v/>
      </c>
    </row>
    <row r="243" spans="1:10">
      <c r="A243" s="219" t="s">
        <v>804</v>
      </c>
      <c r="B243" s="189" t="s">
        <v>831</v>
      </c>
      <c r="C243" s="190">
        <v>562.40848100000005</v>
      </c>
      <c r="D243" s="190">
        <v>14.249703354799999</v>
      </c>
      <c r="E243" s="190">
        <v>14.249703354799999</v>
      </c>
      <c r="F243" s="190">
        <v>19.379339686450045</v>
      </c>
      <c r="G243" s="190">
        <v>45.741764250654825</v>
      </c>
      <c r="H243" s="190">
        <f t="shared" si="9"/>
        <v>19.379339686450045</v>
      </c>
      <c r="I243" s="220" t="str">
        <f t="shared" si="10"/>
        <v/>
      </c>
      <c r="J243" s="220" t="str">
        <f t="shared" si="11"/>
        <v/>
      </c>
    </row>
    <row r="244" spans="1:10">
      <c r="A244" s="219" t="s">
        <v>804</v>
      </c>
      <c r="B244" s="189" t="s">
        <v>832</v>
      </c>
      <c r="C244" s="190">
        <v>-797.67250100000001</v>
      </c>
      <c r="D244" s="190">
        <v>14.249703354799999</v>
      </c>
      <c r="E244" s="190">
        <v>-797.67250100000001</v>
      </c>
      <c r="F244" s="190">
        <v>11.525720718450048</v>
      </c>
      <c r="G244" s="190">
        <v>45.741764250654825</v>
      </c>
      <c r="H244" s="190">
        <f t="shared" si="9"/>
        <v>11.525720718450048</v>
      </c>
      <c r="I244" s="220" t="str">
        <f t="shared" si="10"/>
        <v/>
      </c>
      <c r="J244" s="220" t="str">
        <f t="shared" si="11"/>
        <v/>
      </c>
    </row>
    <row r="245" spans="1:10">
      <c r="A245" s="219" t="s">
        <v>804</v>
      </c>
      <c r="B245" s="189" t="s">
        <v>833</v>
      </c>
      <c r="C245" s="190">
        <v>873.63542099999995</v>
      </c>
      <c r="D245" s="190">
        <v>14.249703354799999</v>
      </c>
      <c r="E245" s="190">
        <v>14.249703354799999</v>
      </c>
      <c r="F245" s="190">
        <v>16.507644544450049</v>
      </c>
      <c r="G245" s="190">
        <v>45.741764250654825</v>
      </c>
      <c r="H245" s="190">
        <f t="shared" si="9"/>
        <v>16.507644544450049</v>
      </c>
      <c r="I245" s="220" t="str">
        <f t="shared" si="10"/>
        <v/>
      </c>
      <c r="J245" s="220" t="str">
        <f t="shared" si="11"/>
        <v/>
      </c>
    </row>
    <row r="246" spans="1:10">
      <c r="A246" s="219" t="s">
        <v>804</v>
      </c>
      <c r="B246" s="189" t="s">
        <v>834</v>
      </c>
      <c r="C246" s="190">
        <v>-793.27111600000001</v>
      </c>
      <c r="D246" s="190">
        <v>14.249703354799999</v>
      </c>
      <c r="E246" s="190">
        <v>-793.27111600000001</v>
      </c>
      <c r="F246" s="190">
        <v>45.906121108450051</v>
      </c>
      <c r="G246" s="190">
        <v>45.741764250654825</v>
      </c>
      <c r="H246" s="190">
        <f t="shared" si="9"/>
        <v>45.741764250654825</v>
      </c>
      <c r="I246" s="220" t="str">
        <f t="shared" si="10"/>
        <v/>
      </c>
      <c r="J246" s="220" t="str">
        <f t="shared" si="11"/>
        <v/>
      </c>
    </row>
    <row r="247" spans="1:10">
      <c r="A247" s="219" t="s">
        <v>804</v>
      </c>
      <c r="B247" s="189" t="s">
        <v>835</v>
      </c>
      <c r="C247" s="190">
        <v>52.243223999999998</v>
      </c>
      <c r="D247" s="190">
        <v>14.249703354799999</v>
      </c>
      <c r="E247" s="190">
        <v>14.249703354799999</v>
      </c>
      <c r="F247" s="190">
        <v>75.911397372363609</v>
      </c>
      <c r="G247" s="190">
        <v>45.741764250654825</v>
      </c>
      <c r="H247" s="190">
        <f t="shared" si="9"/>
        <v>45.741764250654825</v>
      </c>
      <c r="I247" s="220" t="str">
        <f t="shared" si="10"/>
        <v/>
      </c>
      <c r="J247" s="220" t="str">
        <f t="shared" si="11"/>
        <v/>
      </c>
    </row>
    <row r="248" spans="1:10">
      <c r="A248" s="219" t="s">
        <v>836</v>
      </c>
      <c r="B248" s="189" t="s">
        <v>837</v>
      </c>
      <c r="C248" s="190">
        <v>47.572679999999998</v>
      </c>
      <c r="D248" s="190">
        <v>76.210257999999996</v>
      </c>
      <c r="E248" s="190">
        <v>47.572679999999998</v>
      </c>
      <c r="F248" s="190">
        <v>43.424325616363625</v>
      </c>
      <c r="G248" s="190">
        <v>80.413851096189973</v>
      </c>
      <c r="H248" s="190">
        <f t="shared" si="9"/>
        <v>43.424325616363625</v>
      </c>
      <c r="I248" s="220">
        <f t="shared" si="10"/>
        <v>600</v>
      </c>
      <c r="J248" s="220" t="str">
        <f t="shared" si="11"/>
        <v/>
      </c>
    </row>
    <row r="249" spans="1:10">
      <c r="A249" s="219" t="s">
        <v>836</v>
      </c>
      <c r="B249" s="189" t="s">
        <v>838</v>
      </c>
      <c r="C249" s="190">
        <v>51.124119999999998</v>
      </c>
      <c r="D249" s="190">
        <v>76.210257999999996</v>
      </c>
      <c r="E249" s="190">
        <v>51.124119999999998</v>
      </c>
      <c r="F249" s="190">
        <v>47.082433798362693</v>
      </c>
      <c r="G249" s="190">
        <v>80.413851096189973</v>
      </c>
      <c r="H249" s="190">
        <f t="shared" si="9"/>
        <v>47.082433798362693</v>
      </c>
      <c r="I249" s="220" t="str">
        <f t="shared" si="10"/>
        <v/>
      </c>
      <c r="J249" s="220" t="str">
        <f t="shared" si="11"/>
        <v/>
      </c>
    </row>
    <row r="250" spans="1:10">
      <c r="A250" s="219" t="s">
        <v>836</v>
      </c>
      <c r="B250" s="189" t="s">
        <v>839</v>
      </c>
      <c r="C250" s="190">
        <v>50.896259999999998</v>
      </c>
      <c r="D250" s="190">
        <v>76.210257999999996</v>
      </c>
      <c r="E250" s="190">
        <v>50.896259999999998</v>
      </c>
      <c r="F250" s="190">
        <v>47.249854606363627</v>
      </c>
      <c r="G250" s="190">
        <v>80.413851096189973</v>
      </c>
      <c r="H250" s="190">
        <f t="shared" si="9"/>
        <v>47.249854606363627</v>
      </c>
      <c r="I250" s="220" t="str">
        <f t="shared" si="10"/>
        <v/>
      </c>
      <c r="J250" s="220" t="str">
        <f t="shared" si="11"/>
        <v/>
      </c>
    </row>
    <row r="251" spans="1:10">
      <c r="A251" s="219" t="s">
        <v>836</v>
      </c>
      <c r="B251" s="189" t="s">
        <v>840</v>
      </c>
      <c r="C251" s="190">
        <v>48.290999999999997</v>
      </c>
      <c r="D251" s="190">
        <v>76.210257999999996</v>
      </c>
      <c r="E251" s="190">
        <v>48.290999999999997</v>
      </c>
      <c r="F251" s="190">
        <v>43.322870924363627</v>
      </c>
      <c r="G251" s="190">
        <v>80.413851096189973</v>
      </c>
      <c r="H251" s="190">
        <f t="shared" si="9"/>
        <v>43.322870924363627</v>
      </c>
      <c r="I251" s="220" t="str">
        <f t="shared" si="10"/>
        <v/>
      </c>
      <c r="J251" s="220" t="str">
        <f t="shared" si="11"/>
        <v/>
      </c>
    </row>
    <row r="252" spans="1:10">
      <c r="A252" s="219" t="s">
        <v>836</v>
      </c>
      <c r="B252" s="189" t="s">
        <v>841</v>
      </c>
      <c r="C252" s="190">
        <v>64.126360000000005</v>
      </c>
      <c r="D252" s="190">
        <v>76.210257999999996</v>
      </c>
      <c r="E252" s="190">
        <v>64.126360000000005</v>
      </c>
      <c r="F252" s="190">
        <v>57.86399866236269</v>
      </c>
      <c r="G252" s="190">
        <v>80.413851096189973</v>
      </c>
      <c r="H252" s="190">
        <f t="shared" si="9"/>
        <v>57.86399866236269</v>
      </c>
      <c r="I252" s="220" t="str">
        <f t="shared" si="10"/>
        <v/>
      </c>
      <c r="J252" s="220" t="str">
        <f t="shared" si="11"/>
        <v/>
      </c>
    </row>
    <row r="253" spans="1:10">
      <c r="A253" s="219" t="s">
        <v>836</v>
      </c>
      <c r="B253" s="189" t="s">
        <v>842</v>
      </c>
      <c r="C253" s="190">
        <v>55.402819999999998</v>
      </c>
      <c r="D253" s="190">
        <v>76.210257999999996</v>
      </c>
      <c r="E253" s="190">
        <v>55.402819999999998</v>
      </c>
      <c r="F253" s="190">
        <v>48.883623674363626</v>
      </c>
      <c r="G253" s="190">
        <v>80.413851096189973</v>
      </c>
      <c r="H253" s="190">
        <f t="shared" si="9"/>
        <v>48.883623674363626</v>
      </c>
      <c r="I253" s="220" t="str">
        <f t="shared" si="10"/>
        <v/>
      </c>
      <c r="J253" s="220" t="str">
        <f t="shared" si="11"/>
        <v/>
      </c>
    </row>
    <row r="254" spans="1:10">
      <c r="A254" s="219" t="s">
        <v>836</v>
      </c>
      <c r="B254" s="189" t="s">
        <v>843</v>
      </c>
      <c r="C254" s="190">
        <v>63.890360000000001</v>
      </c>
      <c r="D254" s="190">
        <v>76.210257999999996</v>
      </c>
      <c r="E254" s="190">
        <v>63.890360000000001</v>
      </c>
      <c r="F254" s="190">
        <v>86.697215459148893</v>
      </c>
      <c r="G254" s="190">
        <v>80.413851096189973</v>
      </c>
      <c r="H254" s="190">
        <f t="shared" si="9"/>
        <v>80.413851096189973</v>
      </c>
      <c r="I254" s="220" t="str">
        <f t="shared" si="10"/>
        <v/>
      </c>
      <c r="J254" s="220" t="str">
        <f t="shared" si="11"/>
        <v/>
      </c>
    </row>
    <row r="255" spans="1:10">
      <c r="A255" s="219" t="s">
        <v>836</v>
      </c>
      <c r="B255" s="189" t="s">
        <v>844</v>
      </c>
      <c r="C255" s="190">
        <v>76.126720000000006</v>
      </c>
      <c r="D255" s="190">
        <v>76.210257999999996</v>
      </c>
      <c r="E255" s="190">
        <v>76.126720000000006</v>
      </c>
      <c r="F255" s="190">
        <v>90.698029073148874</v>
      </c>
      <c r="G255" s="190">
        <v>80.413851096189973</v>
      </c>
      <c r="H255" s="190">
        <f t="shared" si="9"/>
        <v>80.413851096189973</v>
      </c>
      <c r="I255" s="220" t="str">
        <f t="shared" si="10"/>
        <v/>
      </c>
      <c r="J255" s="220" t="str">
        <f t="shared" si="11"/>
        <v/>
      </c>
    </row>
    <row r="256" spans="1:10">
      <c r="A256" s="219" t="s">
        <v>836</v>
      </c>
      <c r="B256" s="189" t="s">
        <v>845</v>
      </c>
      <c r="C256" s="190">
        <v>77.863979999999998</v>
      </c>
      <c r="D256" s="190">
        <v>76.210257999999996</v>
      </c>
      <c r="E256" s="190">
        <v>76.210257999999996</v>
      </c>
      <c r="F256" s="190">
        <v>92.800830639148884</v>
      </c>
      <c r="G256" s="190">
        <v>80.413851096189973</v>
      </c>
      <c r="H256" s="190">
        <f t="shared" si="9"/>
        <v>80.413851096189973</v>
      </c>
      <c r="I256" s="220" t="str">
        <f t="shared" si="10"/>
        <v/>
      </c>
      <c r="J256" s="220" t="str">
        <f t="shared" si="11"/>
        <v/>
      </c>
    </row>
    <row r="257" spans="1:11">
      <c r="A257" s="219" t="s">
        <v>836</v>
      </c>
      <c r="B257" s="189" t="s">
        <v>846</v>
      </c>
      <c r="C257" s="190">
        <v>71.255740000000003</v>
      </c>
      <c r="D257" s="190">
        <v>76.210257999999996</v>
      </c>
      <c r="E257" s="190">
        <v>71.255740000000003</v>
      </c>
      <c r="F257" s="190">
        <v>94.999431411147953</v>
      </c>
      <c r="G257" s="190">
        <v>80.413851096189973</v>
      </c>
      <c r="H257" s="190">
        <f t="shared" si="9"/>
        <v>80.413851096189973</v>
      </c>
      <c r="I257" s="220" t="str">
        <f t="shared" si="10"/>
        <v/>
      </c>
      <c r="J257" s="220" t="str">
        <f t="shared" si="11"/>
        <v/>
      </c>
    </row>
    <row r="258" spans="1:11">
      <c r="A258" s="219" t="s">
        <v>836</v>
      </c>
      <c r="B258" s="189" t="s">
        <v>847</v>
      </c>
      <c r="C258" s="190">
        <v>75.645740000000004</v>
      </c>
      <c r="D258" s="190">
        <v>76.210257999999996</v>
      </c>
      <c r="E258" s="190">
        <v>75.645740000000004</v>
      </c>
      <c r="F258" s="190">
        <v>98.088628529148892</v>
      </c>
      <c r="G258" s="190">
        <v>80.413851096189973</v>
      </c>
      <c r="H258" s="190">
        <f t="shared" si="9"/>
        <v>80.413851096189973</v>
      </c>
      <c r="I258" s="220" t="str">
        <f t="shared" si="10"/>
        <v/>
      </c>
      <c r="J258" s="220" t="str">
        <f t="shared" si="11"/>
        <v/>
      </c>
    </row>
    <row r="259" spans="1:11">
      <c r="A259" s="219" t="s">
        <v>836</v>
      </c>
      <c r="B259" s="189" t="s">
        <v>848</v>
      </c>
      <c r="C259" s="190">
        <v>101.14073999999999</v>
      </c>
      <c r="D259" s="190">
        <v>76.210257999999996</v>
      </c>
      <c r="E259" s="190">
        <v>76.210257999999996</v>
      </c>
      <c r="F259" s="190">
        <v>121.64598552914887</v>
      </c>
      <c r="G259" s="190">
        <v>80.413851096189973</v>
      </c>
      <c r="H259" s="190">
        <f t="shared" si="9"/>
        <v>80.413851096189973</v>
      </c>
      <c r="I259" s="220" t="str">
        <f t="shared" si="10"/>
        <v/>
      </c>
      <c r="J259" s="220" t="str">
        <f t="shared" si="11"/>
        <v/>
      </c>
      <c r="K259" s="221" t="str">
        <f>IF(DAY(B259)=15,G259,"")</f>
        <v/>
      </c>
    </row>
    <row r="260" spans="1:11">
      <c r="A260" s="219" t="s">
        <v>836</v>
      </c>
      <c r="B260" s="189" t="s">
        <v>849</v>
      </c>
      <c r="C260" s="190">
        <v>92.501840000000001</v>
      </c>
      <c r="D260" s="190">
        <v>76.210257999999996</v>
      </c>
      <c r="E260" s="190">
        <v>76.210257999999996</v>
      </c>
      <c r="F260" s="190">
        <v>115.91468230914887</v>
      </c>
      <c r="G260" s="190">
        <v>80.413851096189973</v>
      </c>
      <c r="H260" s="190">
        <f t="shared" ref="H260:H323" si="12">IF(F260&lt;G260,F260,G260)</f>
        <v>80.413851096189973</v>
      </c>
      <c r="I260" s="220" t="str">
        <f t="shared" ref="I260:I323" si="13">IF(DAY(B260)=1,600,"")</f>
        <v/>
      </c>
      <c r="J260" s="220" t="str">
        <f t="shared" ref="J260:J323" si="14">IF(DAY(B260)=15,MID(A260,1,1),"")</f>
        <v/>
      </c>
      <c r="K260" s="221" t="str">
        <f>IF(DAY(B260)=15,G260,"")</f>
        <v/>
      </c>
    </row>
    <row r="261" spans="1:11">
      <c r="A261" s="219" t="s">
        <v>836</v>
      </c>
      <c r="B261" s="189" t="s">
        <v>850</v>
      </c>
      <c r="C261" s="190">
        <v>84.735060000000004</v>
      </c>
      <c r="D261" s="190">
        <v>76.210257999999996</v>
      </c>
      <c r="E261" s="190">
        <v>76.210257999999996</v>
      </c>
      <c r="F261" s="190">
        <v>92.822247129739196</v>
      </c>
      <c r="G261" s="190">
        <v>80.413851096189973</v>
      </c>
      <c r="H261" s="190">
        <f t="shared" si="12"/>
        <v>80.413851096189973</v>
      </c>
      <c r="I261" s="220" t="str">
        <f t="shared" si="13"/>
        <v/>
      </c>
      <c r="J261" s="220" t="str">
        <f t="shared" si="14"/>
        <v/>
      </c>
    </row>
    <row r="262" spans="1:11">
      <c r="A262" s="219" t="s">
        <v>836</v>
      </c>
      <c r="B262" s="189" t="s">
        <v>851</v>
      </c>
      <c r="C262" s="190">
        <v>90.743459999999999</v>
      </c>
      <c r="D262" s="190">
        <v>76.210257999999996</v>
      </c>
      <c r="E262" s="190">
        <v>76.210257999999996</v>
      </c>
      <c r="F262" s="190">
        <v>99.529775713739184</v>
      </c>
      <c r="G262" s="190">
        <v>80.413851096189973</v>
      </c>
      <c r="H262" s="190">
        <f t="shared" si="12"/>
        <v>80.413851096189973</v>
      </c>
      <c r="I262" s="220" t="str">
        <f t="shared" si="13"/>
        <v/>
      </c>
      <c r="J262" s="220" t="str">
        <f t="shared" si="14"/>
        <v>N</v>
      </c>
      <c r="K262" s="221">
        <f>IF(DAY(B262)=15,G262,"")</f>
        <v>80.413851096189973</v>
      </c>
    </row>
    <row r="263" spans="1:11">
      <c r="A263" s="219" t="s">
        <v>836</v>
      </c>
      <c r="B263" s="189" t="s">
        <v>852</v>
      </c>
      <c r="C263" s="190">
        <v>88.589659999999995</v>
      </c>
      <c r="D263" s="190">
        <v>76.210257999999996</v>
      </c>
      <c r="E263" s="190">
        <v>76.210257999999996</v>
      </c>
      <c r="F263" s="190">
        <v>100.60126806573825</v>
      </c>
      <c r="G263" s="190">
        <v>80.413851096189973</v>
      </c>
      <c r="H263" s="190">
        <f t="shared" si="12"/>
        <v>80.413851096189973</v>
      </c>
      <c r="I263" s="220" t="str">
        <f t="shared" si="13"/>
        <v/>
      </c>
      <c r="J263" s="220" t="str">
        <f t="shared" si="14"/>
        <v/>
      </c>
    </row>
    <row r="264" spans="1:11">
      <c r="A264" s="219" t="s">
        <v>836</v>
      </c>
      <c r="B264" s="189" t="s">
        <v>853</v>
      </c>
      <c r="C264" s="190">
        <v>62.309820000000002</v>
      </c>
      <c r="D264" s="190">
        <v>76.210257999999996</v>
      </c>
      <c r="E264" s="190">
        <v>62.309820000000002</v>
      </c>
      <c r="F264" s="190">
        <v>76.288862461739186</v>
      </c>
      <c r="G264" s="190">
        <v>80.413851096189973</v>
      </c>
      <c r="H264" s="190">
        <f t="shared" si="12"/>
        <v>76.288862461739186</v>
      </c>
      <c r="I264" s="220" t="str">
        <f t="shared" si="13"/>
        <v/>
      </c>
      <c r="J264" s="220" t="str">
        <f t="shared" si="14"/>
        <v/>
      </c>
    </row>
    <row r="265" spans="1:11">
      <c r="A265" s="219" t="s">
        <v>836</v>
      </c>
      <c r="B265" s="189" t="s">
        <v>854</v>
      </c>
      <c r="C265" s="190">
        <v>61.46396</v>
      </c>
      <c r="D265" s="190">
        <v>76.210257999999996</v>
      </c>
      <c r="E265" s="190">
        <v>61.46396</v>
      </c>
      <c r="F265" s="190">
        <v>72.252963381739193</v>
      </c>
      <c r="G265" s="190">
        <v>80.413851096189973</v>
      </c>
      <c r="H265" s="190">
        <f t="shared" si="12"/>
        <v>72.252963381739193</v>
      </c>
      <c r="I265" s="220" t="str">
        <f t="shared" si="13"/>
        <v/>
      </c>
      <c r="J265" s="220" t="str">
        <f t="shared" si="14"/>
        <v/>
      </c>
    </row>
    <row r="266" spans="1:11">
      <c r="A266" s="219" t="s">
        <v>836</v>
      </c>
      <c r="B266" s="189" t="s">
        <v>855</v>
      </c>
      <c r="C266" s="190">
        <v>107.42314</v>
      </c>
      <c r="D266" s="190">
        <v>76.210257999999996</v>
      </c>
      <c r="E266" s="190">
        <v>76.210257999999996</v>
      </c>
      <c r="F266" s="190">
        <v>107.83111573573917</v>
      </c>
      <c r="G266" s="190">
        <v>80.413851096189973</v>
      </c>
      <c r="H266" s="190">
        <f t="shared" si="12"/>
        <v>80.413851096189973</v>
      </c>
      <c r="I266" s="220" t="str">
        <f t="shared" si="13"/>
        <v/>
      </c>
      <c r="J266" s="220" t="str">
        <f t="shared" si="14"/>
        <v/>
      </c>
    </row>
    <row r="267" spans="1:11">
      <c r="A267" s="219" t="s">
        <v>836</v>
      </c>
      <c r="B267" s="189" t="s">
        <v>856</v>
      </c>
      <c r="C267" s="190">
        <v>81.613200000000006</v>
      </c>
      <c r="D267" s="190">
        <v>76.210257999999996</v>
      </c>
      <c r="E267" s="190">
        <v>76.210257999999996</v>
      </c>
      <c r="F267" s="190">
        <v>95.253191345739182</v>
      </c>
      <c r="G267" s="190">
        <v>80.413851096189973</v>
      </c>
      <c r="H267" s="190">
        <f t="shared" si="12"/>
        <v>80.413851096189973</v>
      </c>
      <c r="I267" s="220" t="str">
        <f t="shared" si="13"/>
        <v/>
      </c>
      <c r="J267" s="220" t="str">
        <f t="shared" si="14"/>
        <v/>
      </c>
    </row>
    <row r="268" spans="1:11">
      <c r="A268" s="219" t="s">
        <v>836</v>
      </c>
      <c r="B268" s="189" t="s">
        <v>857</v>
      </c>
      <c r="C268" s="190">
        <v>78.0886</v>
      </c>
      <c r="D268" s="190">
        <v>76.210257999999996</v>
      </c>
      <c r="E268" s="190">
        <v>76.210257999999996</v>
      </c>
      <c r="F268" s="190">
        <v>84.215728363572993</v>
      </c>
      <c r="G268" s="190">
        <v>80.413851096189973</v>
      </c>
      <c r="H268" s="190">
        <f t="shared" si="12"/>
        <v>80.413851096189973</v>
      </c>
      <c r="I268" s="220" t="str">
        <f t="shared" si="13"/>
        <v/>
      </c>
      <c r="J268" s="220" t="str">
        <f t="shared" si="14"/>
        <v/>
      </c>
    </row>
    <row r="269" spans="1:11">
      <c r="A269" s="219" t="s">
        <v>836</v>
      </c>
      <c r="B269" s="189" t="s">
        <v>858</v>
      </c>
      <c r="C269" s="190">
        <v>93.597999999999999</v>
      </c>
      <c r="D269" s="190">
        <v>76.210257999999996</v>
      </c>
      <c r="E269" s="190">
        <v>76.210257999999996</v>
      </c>
      <c r="F269" s="190">
        <v>100.02718760957394</v>
      </c>
      <c r="G269" s="190">
        <v>80.413851096189973</v>
      </c>
      <c r="H269" s="190">
        <f t="shared" si="12"/>
        <v>80.413851096189973</v>
      </c>
      <c r="I269" s="220" t="str">
        <f t="shared" si="13"/>
        <v/>
      </c>
      <c r="J269" s="220" t="str">
        <f t="shared" si="14"/>
        <v/>
      </c>
    </row>
    <row r="270" spans="1:11">
      <c r="A270" s="219" t="s">
        <v>836</v>
      </c>
      <c r="B270" s="189" t="s">
        <v>859</v>
      </c>
      <c r="C270" s="190">
        <v>89.971199999999996</v>
      </c>
      <c r="D270" s="190">
        <v>76.210257999999996</v>
      </c>
      <c r="E270" s="190">
        <v>76.210257999999996</v>
      </c>
      <c r="F270" s="190">
        <v>93.96939724957393</v>
      </c>
      <c r="G270" s="190">
        <v>80.413851096189973</v>
      </c>
      <c r="H270" s="190">
        <f t="shared" si="12"/>
        <v>80.413851096189973</v>
      </c>
      <c r="I270" s="220" t="str">
        <f t="shared" si="13"/>
        <v/>
      </c>
      <c r="J270" s="220" t="str">
        <f t="shared" si="14"/>
        <v/>
      </c>
    </row>
    <row r="271" spans="1:11">
      <c r="A271" s="219" t="s">
        <v>836</v>
      </c>
      <c r="B271" s="189" t="s">
        <v>860</v>
      </c>
      <c r="C271" s="190">
        <v>65.0017</v>
      </c>
      <c r="D271" s="190">
        <v>76.210257999999996</v>
      </c>
      <c r="E271" s="190">
        <v>65.0017</v>
      </c>
      <c r="F271" s="190">
        <v>71.461598399573006</v>
      </c>
      <c r="G271" s="190">
        <v>80.413851096189973</v>
      </c>
      <c r="H271" s="190">
        <f t="shared" si="12"/>
        <v>71.461598399573006</v>
      </c>
      <c r="I271" s="220" t="str">
        <f t="shared" si="13"/>
        <v/>
      </c>
      <c r="J271" s="220" t="str">
        <f t="shared" si="14"/>
        <v/>
      </c>
    </row>
    <row r="272" spans="1:11">
      <c r="A272" s="219" t="s">
        <v>836</v>
      </c>
      <c r="B272" s="189" t="s">
        <v>861</v>
      </c>
      <c r="C272" s="190">
        <v>70.799899999999994</v>
      </c>
      <c r="D272" s="190">
        <v>76.210257999999996</v>
      </c>
      <c r="E272" s="190">
        <v>70.799899999999994</v>
      </c>
      <c r="F272" s="190">
        <v>73.549878463573933</v>
      </c>
      <c r="G272" s="190">
        <v>80.413851096189973</v>
      </c>
      <c r="H272" s="190">
        <f t="shared" si="12"/>
        <v>73.549878463573933</v>
      </c>
      <c r="I272" s="220" t="str">
        <f t="shared" si="13"/>
        <v/>
      </c>
      <c r="J272" s="220" t="str">
        <f t="shared" si="14"/>
        <v/>
      </c>
    </row>
    <row r="273" spans="1:10">
      <c r="A273" s="219" t="s">
        <v>836</v>
      </c>
      <c r="B273" s="189" t="s">
        <v>862</v>
      </c>
      <c r="C273" s="190">
        <v>82.575699999999998</v>
      </c>
      <c r="D273" s="190">
        <v>76.210257999999996</v>
      </c>
      <c r="E273" s="190">
        <v>76.210257999999996</v>
      </c>
      <c r="F273" s="190">
        <v>89.025708399573006</v>
      </c>
      <c r="G273" s="190">
        <v>80.413851096189973</v>
      </c>
      <c r="H273" s="190">
        <f t="shared" si="12"/>
        <v>80.413851096189973</v>
      </c>
      <c r="I273" s="220" t="str">
        <f t="shared" si="13"/>
        <v/>
      </c>
      <c r="J273" s="220" t="str">
        <f t="shared" si="14"/>
        <v/>
      </c>
    </row>
    <row r="274" spans="1:10">
      <c r="A274" s="219" t="s">
        <v>836</v>
      </c>
      <c r="B274" s="189" t="s">
        <v>863</v>
      </c>
      <c r="C274" s="190">
        <v>82.895399999999995</v>
      </c>
      <c r="D274" s="190">
        <v>76.210257999999996</v>
      </c>
      <c r="E274" s="190">
        <v>76.210257999999996</v>
      </c>
      <c r="F274" s="190">
        <v>91.790635073573938</v>
      </c>
      <c r="G274" s="190">
        <v>80.413851096189973</v>
      </c>
      <c r="H274" s="190">
        <f t="shared" si="12"/>
        <v>80.413851096189973</v>
      </c>
      <c r="I274" s="220" t="str">
        <f t="shared" si="13"/>
        <v/>
      </c>
      <c r="J274" s="220" t="str">
        <f t="shared" si="14"/>
        <v/>
      </c>
    </row>
    <row r="275" spans="1:10">
      <c r="A275" s="219" t="s">
        <v>836</v>
      </c>
      <c r="B275" s="189" t="s">
        <v>864</v>
      </c>
      <c r="C275" s="190">
        <v>85.537300000000002</v>
      </c>
      <c r="D275" s="190">
        <v>76.210257999999996</v>
      </c>
      <c r="E275" s="190">
        <v>76.210257999999996</v>
      </c>
      <c r="F275" s="190">
        <v>100.62520183628585</v>
      </c>
      <c r="G275" s="190">
        <v>80.413851096189973</v>
      </c>
      <c r="H275" s="190">
        <f t="shared" si="12"/>
        <v>80.413851096189973</v>
      </c>
      <c r="I275" s="220" t="str">
        <f t="shared" si="13"/>
        <v/>
      </c>
      <c r="J275" s="220" t="str">
        <f t="shared" si="14"/>
        <v/>
      </c>
    </row>
    <row r="276" spans="1:10">
      <c r="A276" s="219" t="s">
        <v>836</v>
      </c>
      <c r="B276" s="189" t="s">
        <v>865</v>
      </c>
      <c r="C276" s="190">
        <v>98.198800000000006</v>
      </c>
      <c r="D276" s="190">
        <v>76.210257999999996</v>
      </c>
      <c r="E276" s="190">
        <v>76.210257999999996</v>
      </c>
      <c r="F276" s="190">
        <v>105.98470700028585</v>
      </c>
      <c r="G276" s="190">
        <v>80.413851096189973</v>
      </c>
      <c r="H276" s="190">
        <f t="shared" si="12"/>
        <v>80.413851096189973</v>
      </c>
      <c r="I276" s="220" t="str">
        <f t="shared" si="13"/>
        <v/>
      </c>
      <c r="J276" s="220" t="str">
        <f t="shared" si="14"/>
        <v/>
      </c>
    </row>
    <row r="277" spans="1:10">
      <c r="A277" s="219" t="s">
        <v>836</v>
      </c>
      <c r="B277" s="189" t="s">
        <v>866</v>
      </c>
      <c r="C277" s="190">
        <v>86.924480000000003</v>
      </c>
      <c r="D277" s="190">
        <v>76.210257999999996</v>
      </c>
      <c r="E277" s="190">
        <v>76.210257999999996</v>
      </c>
      <c r="F277" s="190">
        <v>97.383650356285855</v>
      </c>
      <c r="G277" s="190">
        <v>80.413851096189973</v>
      </c>
      <c r="H277" s="190">
        <f t="shared" si="12"/>
        <v>80.413851096189973</v>
      </c>
      <c r="I277" s="220" t="str">
        <f t="shared" si="13"/>
        <v/>
      </c>
      <c r="J277" s="220" t="str">
        <f t="shared" si="14"/>
        <v/>
      </c>
    </row>
    <row r="278" spans="1:10">
      <c r="A278" s="219" t="s">
        <v>867</v>
      </c>
      <c r="B278" s="189" t="s">
        <v>868</v>
      </c>
      <c r="C278" s="190">
        <v>80.224119999999999</v>
      </c>
      <c r="D278" s="190">
        <v>85.936829677399999</v>
      </c>
      <c r="E278" s="190">
        <v>80.224119999999999</v>
      </c>
      <c r="F278" s="190">
        <v>90.394212360286787</v>
      </c>
      <c r="G278" s="190">
        <v>101.95753277636452</v>
      </c>
      <c r="H278" s="190">
        <f t="shared" si="12"/>
        <v>90.394212360286787</v>
      </c>
      <c r="I278" s="220">
        <f t="shared" si="13"/>
        <v>600</v>
      </c>
      <c r="J278" s="220" t="str">
        <f t="shared" si="14"/>
        <v/>
      </c>
    </row>
    <row r="279" spans="1:10">
      <c r="A279" s="219" t="s">
        <v>867</v>
      </c>
      <c r="B279" s="189" t="s">
        <v>869</v>
      </c>
      <c r="C279" s="190">
        <v>73.228840000000005</v>
      </c>
      <c r="D279" s="190">
        <v>85.936829677399999</v>
      </c>
      <c r="E279" s="190">
        <v>73.228840000000005</v>
      </c>
      <c r="F279" s="190">
        <v>84.866914290285848</v>
      </c>
      <c r="G279" s="190">
        <v>101.95753277636452</v>
      </c>
      <c r="H279" s="190">
        <f t="shared" si="12"/>
        <v>84.866914290285848</v>
      </c>
      <c r="I279" s="220" t="str">
        <f t="shared" si="13"/>
        <v/>
      </c>
      <c r="J279" s="220" t="str">
        <f t="shared" si="14"/>
        <v/>
      </c>
    </row>
    <row r="280" spans="1:10">
      <c r="A280" s="219" t="s">
        <v>867</v>
      </c>
      <c r="B280" s="189" t="s">
        <v>870</v>
      </c>
      <c r="C280" s="190">
        <v>98.972040000000007</v>
      </c>
      <c r="D280" s="190">
        <v>85.936829677399999</v>
      </c>
      <c r="E280" s="190">
        <v>85.936829677399999</v>
      </c>
      <c r="F280" s="190">
        <v>108.37415833628584</v>
      </c>
      <c r="G280" s="190">
        <v>101.95753277636452</v>
      </c>
      <c r="H280" s="190">
        <f t="shared" si="12"/>
        <v>101.95753277636452</v>
      </c>
      <c r="I280" s="220" t="str">
        <f t="shared" si="13"/>
        <v/>
      </c>
      <c r="J280" s="220" t="str">
        <f t="shared" si="14"/>
        <v/>
      </c>
    </row>
    <row r="281" spans="1:10">
      <c r="A281" s="219" t="s">
        <v>867</v>
      </c>
      <c r="B281" s="189" t="s">
        <v>871</v>
      </c>
      <c r="C281" s="190">
        <v>112.39934</v>
      </c>
      <c r="D281" s="190">
        <v>85.936829677399999</v>
      </c>
      <c r="E281" s="190">
        <v>85.936829677399999</v>
      </c>
      <c r="F281" s="190">
        <v>126.38090736228585</v>
      </c>
      <c r="G281" s="190">
        <v>101.95753277636452</v>
      </c>
      <c r="H281" s="190">
        <f t="shared" si="12"/>
        <v>101.95753277636452</v>
      </c>
      <c r="I281" s="220" t="str">
        <f t="shared" si="13"/>
        <v/>
      </c>
      <c r="J281" s="220" t="str">
        <f t="shared" si="14"/>
        <v/>
      </c>
    </row>
    <row r="282" spans="1:10">
      <c r="A282" s="219" t="s">
        <v>867</v>
      </c>
      <c r="B282" s="189" t="s">
        <v>872</v>
      </c>
      <c r="C282" s="190">
        <v>91.058099999999996</v>
      </c>
      <c r="D282" s="190">
        <v>85.936829677399999</v>
      </c>
      <c r="E282" s="190">
        <v>85.936829677399999</v>
      </c>
      <c r="F282" s="190">
        <v>87.515008344428594</v>
      </c>
      <c r="G282" s="190">
        <v>101.95753277636452</v>
      </c>
      <c r="H282" s="190">
        <f t="shared" si="12"/>
        <v>87.515008344428594</v>
      </c>
      <c r="I282" s="220" t="str">
        <f t="shared" si="13"/>
        <v/>
      </c>
      <c r="J282" s="220" t="str">
        <f t="shared" si="14"/>
        <v/>
      </c>
    </row>
    <row r="283" spans="1:10">
      <c r="A283" s="219" t="s">
        <v>867</v>
      </c>
      <c r="B283" s="189" t="s">
        <v>873</v>
      </c>
      <c r="C283" s="190">
        <v>83.696520000000007</v>
      </c>
      <c r="D283" s="190">
        <v>85.936829677399999</v>
      </c>
      <c r="E283" s="190">
        <v>83.696520000000007</v>
      </c>
      <c r="F283" s="190">
        <v>77.782506294428586</v>
      </c>
      <c r="G283" s="190">
        <v>101.95753277636452</v>
      </c>
      <c r="H283" s="190">
        <f t="shared" si="12"/>
        <v>77.782506294428586</v>
      </c>
      <c r="I283" s="220" t="str">
        <f t="shared" si="13"/>
        <v/>
      </c>
      <c r="J283" s="220" t="str">
        <f t="shared" si="14"/>
        <v/>
      </c>
    </row>
    <row r="284" spans="1:10">
      <c r="A284" s="219" t="s">
        <v>867</v>
      </c>
      <c r="B284" s="189" t="s">
        <v>874</v>
      </c>
      <c r="C284" s="190">
        <v>67.359859999999998</v>
      </c>
      <c r="D284" s="190">
        <v>85.936829677399999</v>
      </c>
      <c r="E284" s="190">
        <v>67.359859999999998</v>
      </c>
      <c r="F284" s="190">
        <v>62.18230000042859</v>
      </c>
      <c r="G284" s="190">
        <v>101.95753277636452</v>
      </c>
      <c r="H284" s="190">
        <f t="shared" si="12"/>
        <v>62.18230000042859</v>
      </c>
      <c r="I284" s="220" t="str">
        <f t="shared" si="13"/>
        <v/>
      </c>
      <c r="J284" s="220" t="str">
        <f t="shared" si="14"/>
        <v/>
      </c>
    </row>
    <row r="285" spans="1:10">
      <c r="A285" s="219" t="s">
        <v>867</v>
      </c>
      <c r="B285" s="189" t="s">
        <v>875</v>
      </c>
      <c r="C285" s="190">
        <v>59.757100000000001</v>
      </c>
      <c r="D285" s="190">
        <v>85.936829677399999</v>
      </c>
      <c r="E285" s="190">
        <v>59.757100000000001</v>
      </c>
      <c r="F285" s="190">
        <v>55.709332724428592</v>
      </c>
      <c r="G285" s="190">
        <v>101.95753277636452</v>
      </c>
      <c r="H285" s="190">
        <f t="shared" si="12"/>
        <v>55.709332724428592</v>
      </c>
      <c r="I285" s="220" t="str">
        <f t="shared" si="13"/>
        <v/>
      </c>
      <c r="J285" s="220" t="str">
        <f t="shared" si="14"/>
        <v/>
      </c>
    </row>
    <row r="286" spans="1:10">
      <c r="A286" s="219" t="s">
        <v>867</v>
      </c>
      <c r="B286" s="189" t="s">
        <v>876</v>
      </c>
      <c r="C286" s="190">
        <v>59.639600000000002</v>
      </c>
      <c r="D286" s="190">
        <v>85.936829677399999</v>
      </c>
      <c r="E286" s="190">
        <v>59.639600000000002</v>
      </c>
      <c r="F286" s="190">
        <v>55.556556698428594</v>
      </c>
      <c r="G286" s="190">
        <v>101.95753277636452</v>
      </c>
      <c r="H286" s="190">
        <f t="shared" si="12"/>
        <v>55.556556698428594</v>
      </c>
      <c r="I286" s="220" t="str">
        <f t="shared" si="13"/>
        <v/>
      </c>
      <c r="J286" s="220" t="str">
        <f t="shared" si="14"/>
        <v/>
      </c>
    </row>
    <row r="287" spans="1:10">
      <c r="A287" s="219" t="s">
        <v>867</v>
      </c>
      <c r="B287" s="189" t="s">
        <v>877</v>
      </c>
      <c r="C287" s="190">
        <v>68.694000000000003</v>
      </c>
      <c r="D287" s="190">
        <v>85.936829677399999</v>
      </c>
      <c r="E287" s="190">
        <v>68.694000000000003</v>
      </c>
      <c r="F287" s="190">
        <v>67.053807550428601</v>
      </c>
      <c r="G287" s="190">
        <v>101.95753277636452</v>
      </c>
      <c r="H287" s="190">
        <f t="shared" si="12"/>
        <v>67.053807550428601</v>
      </c>
      <c r="I287" s="220" t="str">
        <f t="shared" si="13"/>
        <v/>
      </c>
      <c r="J287" s="220" t="str">
        <f t="shared" si="14"/>
        <v/>
      </c>
    </row>
    <row r="288" spans="1:10">
      <c r="A288" s="219" t="s">
        <v>867</v>
      </c>
      <c r="B288" s="189" t="s">
        <v>878</v>
      </c>
      <c r="C288" s="190">
        <v>110.3451</v>
      </c>
      <c r="D288" s="190">
        <v>85.936829677399999</v>
      </c>
      <c r="E288" s="190">
        <v>85.936829677399999</v>
      </c>
      <c r="F288" s="190">
        <v>96.102252704428594</v>
      </c>
      <c r="G288" s="190">
        <v>101.95753277636452</v>
      </c>
      <c r="H288" s="190">
        <f t="shared" si="12"/>
        <v>96.102252704428594</v>
      </c>
      <c r="I288" s="220" t="str">
        <f t="shared" si="13"/>
        <v/>
      </c>
      <c r="J288" s="220" t="str">
        <f t="shared" si="14"/>
        <v/>
      </c>
    </row>
    <row r="289" spans="1:11">
      <c r="A289" s="219" t="s">
        <v>867</v>
      </c>
      <c r="B289" s="189" t="s">
        <v>879</v>
      </c>
      <c r="C289" s="190">
        <v>116.5838</v>
      </c>
      <c r="D289" s="190">
        <v>85.936829677399999</v>
      </c>
      <c r="E289" s="190">
        <v>85.936829677399999</v>
      </c>
      <c r="F289" s="190">
        <v>108.87868366227644</v>
      </c>
      <c r="G289" s="190">
        <v>101.95753277636452</v>
      </c>
      <c r="H289" s="190">
        <f t="shared" si="12"/>
        <v>101.95753277636452</v>
      </c>
      <c r="I289" s="220" t="str">
        <f t="shared" si="13"/>
        <v/>
      </c>
      <c r="J289" s="220" t="str">
        <f t="shared" si="14"/>
        <v/>
      </c>
    </row>
    <row r="290" spans="1:11">
      <c r="A290" s="219" t="s">
        <v>867</v>
      </c>
      <c r="B290" s="189" t="s">
        <v>880</v>
      </c>
      <c r="C290" s="190">
        <v>76.055899999999994</v>
      </c>
      <c r="D290" s="190">
        <v>85.936829677399999</v>
      </c>
      <c r="E290" s="190">
        <v>76.055899999999994</v>
      </c>
      <c r="F290" s="190">
        <v>84.353938072275511</v>
      </c>
      <c r="G290" s="190">
        <v>101.95753277636452</v>
      </c>
      <c r="H290" s="190">
        <f t="shared" si="12"/>
        <v>84.353938072275511</v>
      </c>
      <c r="I290" s="220" t="str">
        <f t="shared" si="13"/>
        <v/>
      </c>
      <c r="J290" s="220" t="str">
        <f t="shared" si="14"/>
        <v/>
      </c>
      <c r="K290" s="221" t="str">
        <f>IF(DAY(B290)=15,G290,"")</f>
        <v/>
      </c>
    </row>
    <row r="291" spans="1:11">
      <c r="A291" s="219" t="s">
        <v>867</v>
      </c>
      <c r="B291" s="189" t="s">
        <v>881</v>
      </c>
      <c r="C291" s="190">
        <v>80.947599999999994</v>
      </c>
      <c r="D291" s="190">
        <v>85.936829677399999</v>
      </c>
      <c r="E291" s="190">
        <v>80.947599999999994</v>
      </c>
      <c r="F291" s="190">
        <v>86.425479054275513</v>
      </c>
      <c r="G291" s="190">
        <v>101.95753277636452</v>
      </c>
      <c r="H291" s="190">
        <f t="shared" si="12"/>
        <v>86.425479054275513</v>
      </c>
      <c r="I291" s="220" t="str">
        <f t="shared" si="13"/>
        <v/>
      </c>
      <c r="J291" s="220" t="str">
        <f t="shared" si="14"/>
        <v/>
      </c>
      <c r="K291" s="221" t="str">
        <f>IF(DAY(B291)=15,G291,"")</f>
        <v/>
      </c>
    </row>
    <row r="292" spans="1:11">
      <c r="A292" s="219" t="s">
        <v>867</v>
      </c>
      <c r="B292" s="189" t="s">
        <v>882</v>
      </c>
      <c r="C292" s="190">
        <v>68.056799999999996</v>
      </c>
      <c r="D292" s="190">
        <v>85.936829677399999</v>
      </c>
      <c r="E292" s="190">
        <v>68.056799999999996</v>
      </c>
      <c r="F292" s="190">
        <v>74.544494642275509</v>
      </c>
      <c r="G292" s="190">
        <v>101.95753277636452</v>
      </c>
      <c r="H292" s="190">
        <f t="shared" si="12"/>
        <v>74.544494642275509</v>
      </c>
      <c r="I292" s="220" t="str">
        <f t="shared" si="13"/>
        <v/>
      </c>
      <c r="J292" s="220" t="str">
        <f t="shared" si="14"/>
        <v>D</v>
      </c>
      <c r="K292" s="221">
        <f>IF(DAY(B292)=15,G292,"")</f>
        <v>101.95753277636452</v>
      </c>
    </row>
    <row r="293" spans="1:11">
      <c r="A293" s="219" t="s">
        <v>867</v>
      </c>
      <c r="B293" s="189" t="s">
        <v>883</v>
      </c>
      <c r="C293" s="190">
        <v>65.1755</v>
      </c>
      <c r="D293" s="190">
        <v>85.936829677399999</v>
      </c>
      <c r="E293" s="190">
        <v>65.1755</v>
      </c>
      <c r="F293" s="190">
        <v>69.967279598275525</v>
      </c>
      <c r="G293" s="190">
        <v>101.95753277636452</v>
      </c>
      <c r="H293" s="190">
        <f t="shared" si="12"/>
        <v>69.967279598275525</v>
      </c>
      <c r="I293" s="220" t="str">
        <f t="shared" si="13"/>
        <v/>
      </c>
      <c r="J293" s="220" t="str">
        <f t="shared" si="14"/>
        <v/>
      </c>
    </row>
    <row r="294" spans="1:11">
      <c r="A294" s="219" t="s">
        <v>867</v>
      </c>
      <c r="B294" s="189" t="s">
        <v>884</v>
      </c>
      <c r="C294" s="190">
        <v>117.4653</v>
      </c>
      <c r="D294" s="190">
        <v>85.936829677399999</v>
      </c>
      <c r="E294" s="190">
        <v>85.936829677399999</v>
      </c>
      <c r="F294" s="190">
        <v>111.34327048227644</v>
      </c>
      <c r="G294" s="190">
        <v>101.95753277636452</v>
      </c>
      <c r="H294" s="190">
        <f t="shared" si="12"/>
        <v>101.95753277636452</v>
      </c>
      <c r="I294" s="220" t="str">
        <f t="shared" si="13"/>
        <v/>
      </c>
      <c r="J294" s="220" t="str">
        <f t="shared" si="14"/>
        <v/>
      </c>
    </row>
    <row r="295" spans="1:11">
      <c r="A295" s="219" t="s">
        <v>867</v>
      </c>
      <c r="B295" s="189" t="s">
        <v>885</v>
      </c>
      <c r="C295" s="190">
        <v>85.877099999999999</v>
      </c>
      <c r="D295" s="190">
        <v>85.936829677399999</v>
      </c>
      <c r="E295" s="190">
        <v>85.877099999999999</v>
      </c>
      <c r="F295" s="190">
        <v>93.932545482275515</v>
      </c>
      <c r="G295" s="190">
        <v>101.95753277636452</v>
      </c>
      <c r="H295" s="190">
        <f t="shared" si="12"/>
        <v>93.932545482275515</v>
      </c>
      <c r="I295" s="220" t="str">
        <f t="shared" si="13"/>
        <v/>
      </c>
      <c r="J295" s="220" t="str">
        <f t="shared" si="14"/>
        <v/>
      </c>
    </row>
    <row r="296" spans="1:11">
      <c r="A296" s="219" t="s">
        <v>867</v>
      </c>
      <c r="B296" s="189" t="s">
        <v>886</v>
      </c>
      <c r="C296" s="190">
        <v>92.708699999999993</v>
      </c>
      <c r="D296" s="190">
        <v>85.936829677399999</v>
      </c>
      <c r="E296" s="190">
        <v>85.936829677399999</v>
      </c>
      <c r="F296" s="190">
        <v>100.38242194998713</v>
      </c>
      <c r="G296" s="190">
        <v>101.95753277636452</v>
      </c>
      <c r="H296" s="190">
        <f t="shared" si="12"/>
        <v>100.38242194998713</v>
      </c>
      <c r="I296" s="220" t="str">
        <f t="shared" si="13"/>
        <v/>
      </c>
      <c r="J296" s="220" t="str">
        <f t="shared" si="14"/>
        <v/>
      </c>
    </row>
    <row r="297" spans="1:11">
      <c r="A297" s="219" t="s">
        <v>867</v>
      </c>
      <c r="B297" s="189" t="s">
        <v>887</v>
      </c>
      <c r="C297" s="190">
        <v>98.085400000000007</v>
      </c>
      <c r="D297" s="190">
        <v>85.936829677399999</v>
      </c>
      <c r="E297" s="190">
        <v>85.936829677399999</v>
      </c>
      <c r="F297" s="190">
        <v>105.40698662998713</v>
      </c>
      <c r="G297" s="190">
        <v>101.95753277636452</v>
      </c>
      <c r="H297" s="190">
        <f t="shared" si="12"/>
        <v>101.95753277636452</v>
      </c>
      <c r="I297" s="220" t="str">
        <f t="shared" si="13"/>
        <v/>
      </c>
      <c r="J297" s="220" t="str">
        <f t="shared" si="14"/>
        <v/>
      </c>
    </row>
    <row r="298" spans="1:11">
      <c r="A298" s="219" t="s">
        <v>867</v>
      </c>
      <c r="B298" s="189" t="s">
        <v>888</v>
      </c>
      <c r="C298" s="190">
        <v>86.043239999999997</v>
      </c>
      <c r="D298" s="190">
        <v>85.936829677399999</v>
      </c>
      <c r="E298" s="190">
        <v>85.936829677399999</v>
      </c>
      <c r="F298" s="190">
        <v>94.165243369987138</v>
      </c>
      <c r="G298" s="190">
        <v>101.95753277636452</v>
      </c>
      <c r="H298" s="190">
        <f t="shared" si="12"/>
        <v>94.165243369987138</v>
      </c>
      <c r="I298" s="220" t="str">
        <f t="shared" si="13"/>
        <v/>
      </c>
      <c r="J298" s="220" t="str">
        <f t="shared" si="14"/>
        <v/>
      </c>
    </row>
    <row r="299" spans="1:11">
      <c r="A299" s="219" t="s">
        <v>867</v>
      </c>
      <c r="B299" s="189" t="s">
        <v>889</v>
      </c>
      <c r="C299" s="190">
        <v>93.8994</v>
      </c>
      <c r="D299" s="190">
        <v>85.936829677399999</v>
      </c>
      <c r="E299" s="190">
        <v>85.936829677399999</v>
      </c>
      <c r="F299" s="190">
        <v>95.940931389987128</v>
      </c>
      <c r="G299" s="190">
        <v>101.95753277636452</v>
      </c>
      <c r="H299" s="190">
        <f t="shared" si="12"/>
        <v>95.940931389987128</v>
      </c>
      <c r="I299" s="220" t="str">
        <f t="shared" si="13"/>
        <v/>
      </c>
      <c r="J299" s="220" t="str">
        <f t="shared" si="14"/>
        <v/>
      </c>
    </row>
    <row r="300" spans="1:11">
      <c r="A300" s="219" t="s">
        <v>867</v>
      </c>
      <c r="B300" s="189" t="s">
        <v>890</v>
      </c>
      <c r="C300" s="190">
        <v>86.299099999999996</v>
      </c>
      <c r="D300" s="190">
        <v>85.936829677399999</v>
      </c>
      <c r="E300" s="190">
        <v>85.936829677399999</v>
      </c>
      <c r="F300" s="190">
        <v>90.126315709987125</v>
      </c>
      <c r="G300" s="190">
        <v>101.95753277636452</v>
      </c>
      <c r="H300" s="190">
        <f t="shared" si="12"/>
        <v>90.126315709987125</v>
      </c>
      <c r="I300" s="220" t="str">
        <f t="shared" si="13"/>
        <v/>
      </c>
      <c r="J300" s="220" t="str">
        <f t="shared" si="14"/>
        <v/>
      </c>
    </row>
    <row r="301" spans="1:11">
      <c r="A301" s="219" t="s">
        <v>867</v>
      </c>
      <c r="B301" s="189" t="s">
        <v>891</v>
      </c>
      <c r="C301" s="190">
        <v>93.118020000000001</v>
      </c>
      <c r="D301" s="190">
        <v>85.936829677399999</v>
      </c>
      <c r="E301" s="190">
        <v>85.936829677399999</v>
      </c>
      <c r="F301" s="190">
        <v>92.583022409987137</v>
      </c>
      <c r="G301" s="190">
        <v>101.95753277636452</v>
      </c>
      <c r="H301" s="190">
        <f t="shared" si="12"/>
        <v>92.583022409987137</v>
      </c>
      <c r="I301" s="220" t="str">
        <f t="shared" si="13"/>
        <v/>
      </c>
      <c r="J301" s="220" t="str">
        <f t="shared" si="14"/>
        <v/>
      </c>
    </row>
    <row r="302" spans="1:11">
      <c r="A302" s="219" t="s">
        <v>867</v>
      </c>
      <c r="B302" s="189" t="s">
        <v>892</v>
      </c>
      <c r="C302" s="190">
        <v>73.936580000000006</v>
      </c>
      <c r="D302" s="190">
        <v>85.936829677399999</v>
      </c>
      <c r="E302" s="190">
        <v>73.936580000000006</v>
      </c>
      <c r="F302" s="190">
        <v>78.185484777987128</v>
      </c>
      <c r="G302" s="190">
        <v>101.95753277636452</v>
      </c>
      <c r="H302" s="190">
        <f t="shared" si="12"/>
        <v>78.185484777987128</v>
      </c>
      <c r="I302" s="220" t="str">
        <f t="shared" si="13"/>
        <v/>
      </c>
      <c r="J302" s="220" t="str">
        <f t="shared" si="14"/>
        <v/>
      </c>
    </row>
    <row r="303" spans="1:11">
      <c r="A303" s="219" t="s">
        <v>867</v>
      </c>
      <c r="B303" s="189" t="s">
        <v>893</v>
      </c>
      <c r="C303" s="190">
        <v>93.687799999999996</v>
      </c>
      <c r="D303" s="190">
        <v>85.936829677399999</v>
      </c>
      <c r="E303" s="190">
        <v>85.936829677399999</v>
      </c>
      <c r="F303" s="190">
        <v>80.373116800517693</v>
      </c>
      <c r="G303" s="190">
        <v>101.95753277636452</v>
      </c>
      <c r="H303" s="190">
        <f t="shared" si="12"/>
        <v>80.373116800517693</v>
      </c>
      <c r="I303" s="220" t="str">
        <f t="shared" si="13"/>
        <v/>
      </c>
      <c r="J303" s="220" t="str">
        <f t="shared" si="14"/>
        <v/>
      </c>
    </row>
    <row r="304" spans="1:11">
      <c r="A304" s="219" t="s">
        <v>867</v>
      </c>
      <c r="B304" s="189" t="s">
        <v>894</v>
      </c>
      <c r="C304" s="190">
        <v>121.56618</v>
      </c>
      <c r="D304" s="190">
        <v>85.936829677399999</v>
      </c>
      <c r="E304" s="190">
        <v>85.936829677399999</v>
      </c>
      <c r="F304" s="190">
        <v>100.59527395651676</v>
      </c>
      <c r="G304" s="190">
        <v>101.95753277636452</v>
      </c>
      <c r="H304" s="190">
        <f t="shared" si="12"/>
        <v>100.59527395651676</v>
      </c>
      <c r="I304" s="220" t="str">
        <f t="shared" si="13"/>
        <v/>
      </c>
      <c r="J304" s="220" t="str">
        <f t="shared" si="14"/>
        <v/>
      </c>
    </row>
    <row r="305" spans="1:11">
      <c r="A305" s="219" t="s">
        <v>867</v>
      </c>
      <c r="B305" s="189" t="s">
        <v>895</v>
      </c>
      <c r="C305" s="190">
        <v>88.988600000000005</v>
      </c>
      <c r="D305" s="190">
        <v>85.936829677399999</v>
      </c>
      <c r="E305" s="190">
        <v>85.936829677399999</v>
      </c>
      <c r="F305" s="190">
        <v>78.486777536517678</v>
      </c>
      <c r="G305" s="190">
        <v>101.95753277636452</v>
      </c>
      <c r="H305" s="190">
        <f t="shared" si="12"/>
        <v>78.486777536517678</v>
      </c>
      <c r="I305" s="220" t="str">
        <f t="shared" si="13"/>
        <v/>
      </c>
      <c r="J305" s="220" t="str">
        <f t="shared" si="14"/>
        <v/>
      </c>
    </row>
    <row r="306" spans="1:11">
      <c r="A306" s="219" t="s">
        <v>867</v>
      </c>
      <c r="B306" s="189" t="s">
        <v>896</v>
      </c>
      <c r="C306" s="190">
        <v>69.831299999999999</v>
      </c>
      <c r="D306" s="190">
        <v>85.936829677399999</v>
      </c>
      <c r="E306" s="190">
        <v>69.831299999999999</v>
      </c>
      <c r="F306" s="190">
        <v>61.710580186517689</v>
      </c>
      <c r="G306" s="190">
        <v>101.95753277636452</v>
      </c>
      <c r="H306" s="190">
        <f t="shared" si="12"/>
        <v>61.710580186517689</v>
      </c>
      <c r="I306" s="220" t="str">
        <f t="shared" si="13"/>
        <v/>
      </c>
      <c r="J306" s="220" t="str">
        <f t="shared" si="14"/>
        <v/>
      </c>
    </row>
    <row r="307" spans="1:11">
      <c r="A307" s="219" t="s">
        <v>867</v>
      </c>
      <c r="B307" s="189" t="s">
        <v>897</v>
      </c>
      <c r="C307" s="190">
        <v>72.792019999999994</v>
      </c>
      <c r="D307" s="190">
        <v>85.936829677399999</v>
      </c>
      <c r="E307" s="190">
        <v>72.792019999999994</v>
      </c>
      <c r="F307" s="190">
        <v>62.105505364517683</v>
      </c>
      <c r="G307" s="190">
        <v>101.95753277636452</v>
      </c>
      <c r="H307" s="190">
        <f t="shared" si="12"/>
        <v>62.105505364517683</v>
      </c>
      <c r="I307" s="220" t="str">
        <f t="shared" si="13"/>
        <v/>
      </c>
      <c r="J307" s="220" t="str">
        <f t="shared" si="14"/>
        <v/>
      </c>
    </row>
    <row r="308" spans="1:11">
      <c r="A308" s="219" t="s">
        <v>867</v>
      </c>
      <c r="B308" s="189" t="s">
        <v>898</v>
      </c>
      <c r="C308" s="190">
        <v>77.548760000000001</v>
      </c>
      <c r="D308" s="190">
        <v>85.936829677399999</v>
      </c>
      <c r="E308" s="190">
        <v>77.548760000000001</v>
      </c>
      <c r="F308" s="190">
        <v>67.689349472517691</v>
      </c>
      <c r="G308" s="190">
        <v>101.95753277636452</v>
      </c>
      <c r="H308" s="190">
        <f t="shared" si="12"/>
        <v>67.689349472517691</v>
      </c>
      <c r="I308" s="220" t="str">
        <f t="shared" si="13"/>
        <v/>
      </c>
      <c r="J308" s="220" t="str">
        <f t="shared" si="14"/>
        <v/>
      </c>
    </row>
    <row r="309" spans="1:11">
      <c r="A309" s="219" t="s">
        <v>899</v>
      </c>
      <c r="B309" s="189" t="s">
        <v>900</v>
      </c>
      <c r="C309" s="190">
        <v>60.243139999999997</v>
      </c>
      <c r="D309" s="190">
        <v>76.329742580599998</v>
      </c>
      <c r="E309" s="190">
        <v>60.243139999999997</v>
      </c>
      <c r="F309" s="190">
        <v>48.068592146517688</v>
      </c>
      <c r="G309" s="190">
        <v>120.59631724353227</v>
      </c>
      <c r="H309" s="190">
        <f t="shared" si="12"/>
        <v>48.068592146517688</v>
      </c>
      <c r="I309" s="220">
        <f t="shared" si="13"/>
        <v>600</v>
      </c>
      <c r="J309" s="220" t="str">
        <f t="shared" si="14"/>
        <v/>
      </c>
    </row>
    <row r="310" spans="1:11">
      <c r="A310" s="219" t="s">
        <v>899</v>
      </c>
      <c r="B310" s="189" t="s">
        <v>901</v>
      </c>
      <c r="C310" s="190">
        <v>72.038179999999997</v>
      </c>
      <c r="D310" s="190">
        <v>76.329742580599998</v>
      </c>
      <c r="E310" s="190">
        <v>72.038179999999997</v>
      </c>
      <c r="F310" s="190">
        <v>42.615807521668224</v>
      </c>
      <c r="G310" s="190">
        <v>120.59631724353227</v>
      </c>
      <c r="H310" s="190">
        <f t="shared" si="12"/>
        <v>42.615807521668224</v>
      </c>
      <c r="I310" s="220" t="str">
        <f t="shared" si="13"/>
        <v/>
      </c>
      <c r="J310" s="220" t="str">
        <f t="shared" si="14"/>
        <v/>
      </c>
    </row>
    <row r="311" spans="1:11">
      <c r="A311" s="219" t="s">
        <v>899</v>
      </c>
      <c r="B311" s="189" t="s">
        <v>902</v>
      </c>
      <c r="C311" s="190">
        <v>95.614900000000006</v>
      </c>
      <c r="D311" s="190">
        <v>76.329742580599998</v>
      </c>
      <c r="E311" s="190">
        <v>76.329742580599998</v>
      </c>
      <c r="F311" s="190">
        <v>64.309700971668221</v>
      </c>
      <c r="G311" s="190">
        <v>120.59631724353227</v>
      </c>
      <c r="H311" s="190">
        <f t="shared" si="12"/>
        <v>64.309700971668221</v>
      </c>
      <c r="I311" s="220" t="str">
        <f t="shared" si="13"/>
        <v/>
      </c>
      <c r="J311" s="220" t="str">
        <f t="shared" si="14"/>
        <v/>
      </c>
    </row>
    <row r="312" spans="1:11">
      <c r="A312" s="219" t="s">
        <v>899</v>
      </c>
      <c r="B312" s="189" t="s">
        <v>903</v>
      </c>
      <c r="C312" s="190">
        <v>109.2741</v>
      </c>
      <c r="D312" s="190">
        <v>76.329742580599998</v>
      </c>
      <c r="E312" s="190">
        <v>76.329742580599998</v>
      </c>
      <c r="F312" s="190">
        <v>75.620503243669148</v>
      </c>
      <c r="G312" s="190">
        <v>120.59631724353227</v>
      </c>
      <c r="H312" s="190">
        <f t="shared" si="12"/>
        <v>75.620503243669148</v>
      </c>
      <c r="I312" s="220" t="str">
        <f t="shared" si="13"/>
        <v/>
      </c>
      <c r="J312" s="220" t="str">
        <f t="shared" si="14"/>
        <v/>
      </c>
    </row>
    <row r="313" spans="1:11">
      <c r="A313" s="219" t="s">
        <v>899</v>
      </c>
      <c r="B313" s="189" t="s">
        <v>904</v>
      </c>
      <c r="C313" s="190">
        <v>62.76088</v>
      </c>
      <c r="D313" s="190">
        <v>76.329742580599998</v>
      </c>
      <c r="E313" s="190">
        <v>62.76088</v>
      </c>
      <c r="F313" s="190">
        <v>40.133924683668226</v>
      </c>
      <c r="G313" s="190">
        <v>120.59631724353227</v>
      </c>
      <c r="H313" s="190">
        <f t="shared" si="12"/>
        <v>40.133924683668226</v>
      </c>
      <c r="I313" s="220" t="str">
        <f t="shared" si="13"/>
        <v/>
      </c>
      <c r="J313" s="220" t="str">
        <f t="shared" si="14"/>
        <v/>
      </c>
    </row>
    <row r="314" spans="1:11">
      <c r="A314" s="219" t="s">
        <v>899</v>
      </c>
      <c r="B314" s="189" t="s">
        <v>905</v>
      </c>
      <c r="C314" s="190">
        <v>43.00168</v>
      </c>
      <c r="D314" s="190">
        <v>76.329742580599998</v>
      </c>
      <c r="E314" s="190">
        <v>43.00168</v>
      </c>
      <c r="F314" s="190">
        <v>23.390913041669155</v>
      </c>
      <c r="G314" s="190">
        <v>120.59631724353227</v>
      </c>
      <c r="H314" s="190">
        <f t="shared" si="12"/>
        <v>23.390913041669155</v>
      </c>
      <c r="I314" s="220" t="str">
        <f t="shared" si="13"/>
        <v/>
      </c>
      <c r="J314" s="220" t="str">
        <f t="shared" si="14"/>
        <v/>
      </c>
    </row>
    <row r="315" spans="1:11">
      <c r="A315" s="219" t="s">
        <v>899</v>
      </c>
      <c r="B315" s="189" t="s">
        <v>906</v>
      </c>
      <c r="C315" s="190">
        <v>69.367180000000005</v>
      </c>
      <c r="D315" s="190">
        <v>76.329742580599998</v>
      </c>
      <c r="E315" s="190">
        <v>69.367180000000005</v>
      </c>
      <c r="F315" s="190">
        <v>48.036317631668219</v>
      </c>
      <c r="G315" s="190">
        <v>120.59631724353227</v>
      </c>
      <c r="H315" s="190">
        <f t="shared" si="12"/>
        <v>48.036317631668219</v>
      </c>
      <c r="I315" s="220" t="str">
        <f t="shared" si="13"/>
        <v/>
      </c>
      <c r="J315" s="220" t="str">
        <f t="shared" si="14"/>
        <v/>
      </c>
    </row>
    <row r="316" spans="1:11">
      <c r="A316" s="219" t="s">
        <v>899</v>
      </c>
      <c r="B316" s="189" t="s">
        <v>907</v>
      </c>
      <c r="C316" s="190">
        <v>77.023300000000006</v>
      </c>
      <c r="D316" s="190">
        <v>76.329742580599998</v>
      </c>
      <c r="E316" s="190">
        <v>76.329742580599998</v>
      </c>
      <c r="F316" s="190">
        <v>49.370644037669159</v>
      </c>
      <c r="G316" s="190">
        <v>120.59631724353227</v>
      </c>
      <c r="H316" s="190">
        <f t="shared" si="12"/>
        <v>49.370644037669159</v>
      </c>
      <c r="I316" s="220" t="str">
        <f t="shared" si="13"/>
        <v/>
      </c>
      <c r="J316" s="220" t="str">
        <f t="shared" si="14"/>
        <v/>
      </c>
    </row>
    <row r="317" spans="1:11">
      <c r="A317" s="219" t="s">
        <v>899</v>
      </c>
      <c r="B317" s="189" t="s">
        <v>908</v>
      </c>
      <c r="C317" s="190">
        <v>56.961199999999998</v>
      </c>
      <c r="D317" s="190">
        <v>76.329742580599998</v>
      </c>
      <c r="E317" s="190">
        <v>56.961199999999998</v>
      </c>
      <c r="F317" s="190">
        <v>33.700837509775035</v>
      </c>
      <c r="G317" s="190">
        <v>120.59631724353227</v>
      </c>
      <c r="H317" s="190">
        <f t="shared" si="12"/>
        <v>33.700837509775035</v>
      </c>
      <c r="I317" s="220" t="str">
        <f t="shared" si="13"/>
        <v/>
      </c>
      <c r="J317" s="220" t="str">
        <f t="shared" si="14"/>
        <v/>
      </c>
    </row>
    <row r="318" spans="1:11">
      <c r="A318" s="219" t="s">
        <v>899</v>
      </c>
      <c r="B318" s="189" t="s">
        <v>909</v>
      </c>
      <c r="C318" s="190">
        <v>70.069640000000007</v>
      </c>
      <c r="D318" s="190">
        <v>76.329742580599998</v>
      </c>
      <c r="E318" s="190">
        <v>70.069640000000007</v>
      </c>
      <c r="F318" s="190">
        <v>47.27281380377503</v>
      </c>
      <c r="G318" s="190">
        <v>120.59631724353227</v>
      </c>
      <c r="H318" s="190">
        <f t="shared" si="12"/>
        <v>47.27281380377503</v>
      </c>
      <c r="I318" s="220" t="str">
        <f t="shared" si="13"/>
        <v/>
      </c>
      <c r="J318" s="220" t="str">
        <f t="shared" si="14"/>
        <v/>
      </c>
    </row>
    <row r="319" spans="1:11">
      <c r="A319" s="219" t="s">
        <v>899</v>
      </c>
      <c r="B319" s="189" t="s">
        <v>910</v>
      </c>
      <c r="C319" s="190">
        <v>76.885000000000005</v>
      </c>
      <c r="D319" s="190">
        <v>76.329742580599998</v>
      </c>
      <c r="E319" s="190">
        <v>76.329742580599998</v>
      </c>
      <c r="F319" s="190">
        <v>49.296374171775028</v>
      </c>
      <c r="G319" s="190">
        <v>120.59631724353227</v>
      </c>
      <c r="H319" s="190">
        <f t="shared" si="12"/>
        <v>49.296374171775028</v>
      </c>
      <c r="I319" s="220" t="str">
        <f t="shared" si="13"/>
        <v/>
      </c>
      <c r="J319" s="220" t="str">
        <f t="shared" si="14"/>
        <v/>
      </c>
    </row>
    <row r="320" spans="1:11">
      <c r="A320" s="219" t="s">
        <v>899</v>
      </c>
      <c r="B320" s="189" t="s">
        <v>911</v>
      </c>
      <c r="C320" s="190">
        <v>46.024299999999997</v>
      </c>
      <c r="D320" s="190">
        <v>76.329742580599998</v>
      </c>
      <c r="E320" s="190">
        <v>46.024299999999997</v>
      </c>
      <c r="F320" s="190">
        <v>21.408725821775029</v>
      </c>
      <c r="G320" s="190">
        <v>120.59631724353227</v>
      </c>
      <c r="H320" s="190">
        <f t="shared" si="12"/>
        <v>21.408725821775029</v>
      </c>
      <c r="I320" s="220" t="str">
        <f t="shared" si="13"/>
        <v/>
      </c>
      <c r="J320" s="220" t="str">
        <f t="shared" si="14"/>
        <v/>
      </c>
      <c r="K320" s="221" t="str">
        <f>IF(DAY(B320)=15,G320,"")</f>
        <v/>
      </c>
    </row>
    <row r="321" spans="1:11">
      <c r="A321" s="219" t="s">
        <v>899</v>
      </c>
      <c r="B321" s="189" t="s">
        <v>912</v>
      </c>
      <c r="C321" s="190">
        <v>53.643340000000002</v>
      </c>
      <c r="D321" s="190">
        <v>76.329742580599998</v>
      </c>
      <c r="E321" s="190">
        <v>53.643340000000002</v>
      </c>
      <c r="F321" s="190">
        <v>27.360376911775028</v>
      </c>
      <c r="G321" s="190">
        <v>120.59631724353227</v>
      </c>
      <c r="H321" s="190">
        <f t="shared" si="12"/>
        <v>27.360376911775028</v>
      </c>
      <c r="I321" s="220" t="str">
        <f t="shared" si="13"/>
        <v/>
      </c>
      <c r="J321" s="220" t="str">
        <f t="shared" si="14"/>
        <v/>
      </c>
      <c r="K321" s="221" t="str">
        <f>IF(DAY(B321)=15,G321,"")</f>
        <v/>
      </c>
    </row>
    <row r="322" spans="1:11">
      <c r="A322" s="219" t="s">
        <v>899</v>
      </c>
      <c r="B322" s="189" t="s">
        <v>913</v>
      </c>
      <c r="C322" s="190">
        <v>61.617339999999999</v>
      </c>
      <c r="D322" s="190">
        <v>76.329742580599998</v>
      </c>
      <c r="E322" s="190">
        <v>61.617339999999999</v>
      </c>
      <c r="F322" s="190">
        <v>38.587384241775027</v>
      </c>
      <c r="G322" s="190">
        <v>120.59631724353227</v>
      </c>
      <c r="H322" s="190">
        <f t="shared" si="12"/>
        <v>38.587384241775027</v>
      </c>
      <c r="I322" s="220" t="str">
        <f t="shared" si="13"/>
        <v/>
      </c>
      <c r="J322" s="220" t="str">
        <f t="shared" si="14"/>
        <v/>
      </c>
    </row>
    <row r="323" spans="1:11">
      <c r="A323" s="219" t="s">
        <v>899</v>
      </c>
      <c r="B323" s="189" t="s">
        <v>914</v>
      </c>
      <c r="C323" s="190">
        <v>92.096159999999998</v>
      </c>
      <c r="D323" s="190">
        <v>76.329742580599998</v>
      </c>
      <c r="E323" s="190">
        <v>76.329742580599998</v>
      </c>
      <c r="F323" s="190">
        <v>66.252320331775962</v>
      </c>
      <c r="G323" s="190">
        <v>120.59631724353227</v>
      </c>
      <c r="H323" s="190">
        <f t="shared" si="12"/>
        <v>66.252320331775962</v>
      </c>
      <c r="I323" s="220" t="str">
        <f t="shared" si="13"/>
        <v/>
      </c>
      <c r="J323" s="220" t="str">
        <f t="shared" si="14"/>
        <v>E</v>
      </c>
      <c r="K323" s="221">
        <f>IF(DAY(B323)=15,G323,"")</f>
        <v>120.59631724353227</v>
      </c>
    </row>
    <row r="324" spans="1:11">
      <c r="A324" s="219" t="s">
        <v>899</v>
      </c>
      <c r="B324" s="189" t="s">
        <v>915</v>
      </c>
      <c r="C324" s="190">
        <v>92.739760000000004</v>
      </c>
      <c r="D324" s="190">
        <v>76.329742580599998</v>
      </c>
      <c r="E324" s="190">
        <v>76.329742580599998</v>
      </c>
      <c r="F324" s="190">
        <v>57.027257584857985</v>
      </c>
      <c r="G324" s="190">
        <v>120.59631724353227</v>
      </c>
      <c r="H324" s="190">
        <f t="shared" ref="H324:H387" si="15">IF(F324&lt;G324,F324,G324)</f>
        <v>57.027257584857985</v>
      </c>
      <c r="I324" s="220" t="str">
        <f t="shared" ref="I324:I387" si="16">IF(DAY(B324)=1,600,"")</f>
        <v/>
      </c>
      <c r="J324" s="220" t="str">
        <f t="shared" ref="J324:J387" si="17">IF(DAY(B324)=15,MID(A324,1,1),"")</f>
        <v/>
      </c>
    </row>
    <row r="325" spans="1:11">
      <c r="A325" s="219" t="s">
        <v>899</v>
      </c>
      <c r="B325" s="189" t="s">
        <v>916</v>
      </c>
      <c r="C325" s="190">
        <v>79.081400000000002</v>
      </c>
      <c r="D325" s="190">
        <v>76.329742580599998</v>
      </c>
      <c r="E325" s="190">
        <v>76.329742580599998</v>
      </c>
      <c r="F325" s="190">
        <v>47.062798530858927</v>
      </c>
      <c r="G325" s="190">
        <v>120.59631724353227</v>
      </c>
      <c r="H325" s="190">
        <f t="shared" si="15"/>
        <v>47.062798530858927</v>
      </c>
      <c r="I325" s="220" t="str">
        <f t="shared" si="16"/>
        <v/>
      </c>
      <c r="J325" s="220" t="str">
        <f t="shared" si="17"/>
        <v/>
      </c>
    </row>
    <row r="326" spans="1:11">
      <c r="A326" s="219" t="s">
        <v>899</v>
      </c>
      <c r="B326" s="189" t="s">
        <v>917</v>
      </c>
      <c r="C326" s="190">
        <v>108.5834</v>
      </c>
      <c r="D326" s="190">
        <v>76.329742580599998</v>
      </c>
      <c r="E326" s="190">
        <v>76.329742580599998</v>
      </c>
      <c r="F326" s="190">
        <v>75.701436858857988</v>
      </c>
      <c r="G326" s="190">
        <v>120.59631724353227</v>
      </c>
      <c r="H326" s="190">
        <f t="shared" si="15"/>
        <v>75.701436858857988</v>
      </c>
      <c r="I326" s="220" t="str">
        <f t="shared" si="16"/>
        <v/>
      </c>
      <c r="J326" s="220" t="str">
        <f t="shared" si="17"/>
        <v/>
      </c>
    </row>
    <row r="327" spans="1:11">
      <c r="A327" s="219" t="s">
        <v>899</v>
      </c>
      <c r="B327" s="189" t="s">
        <v>918</v>
      </c>
      <c r="C327" s="190">
        <v>71.010099999999994</v>
      </c>
      <c r="D327" s="190">
        <v>76.329742580599998</v>
      </c>
      <c r="E327" s="190">
        <v>71.010099999999994</v>
      </c>
      <c r="F327" s="190">
        <v>43.346754048857981</v>
      </c>
      <c r="G327" s="190">
        <v>120.59631724353227</v>
      </c>
      <c r="H327" s="190">
        <f t="shared" si="15"/>
        <v>43.346754048857981</v>
      </c>
      <c r="I327" s="220" t="str">
        <f t="shared" si="16"/>
        <v/>
      </c>
      <c r="J327" s="220" t="str">
        <f t="shared" si="17"/>
        <v/>
      </c>
    </row>
    <row r="328" spans="1:11">
      <c r="A328" s="219" t="s">
        <v>899</v>
      </c>
      <c r="B328" s="189" t="s">
        <v>919</v>
      </c>
      <c r="C328" s="190">
        <v>47.786099999999998</v>
      </c>
      <c r="D328" s="190">
        <v>76.329742580599998</v>
      </c>
      <c r="E328" s="190">
        <v>47.786099999999998</v>
      </c>
      <c r="F328" s="190">
        <v>21.807561468858918</v>
      </c>
      <c r="G328" s="190">
        <v>120.59631724353227</v>
      </c>
      <c r="H328" s="190">
        <f t="shared" si="15"/>
        <v>21.807561468858918</v>
      </c>
      <c r="I328" s="220" t="str">
        <f t="shared" si="16"/>
        <v/>
      </c>
      <c r="J328" s="220" t="str">
        <f t="shared" si="17"/>
        <v/>
      </c>
    </row>
    <row r="329" spans="1:11">
      <c r="A329" s="219" t="s">
        <v>899</v>
      </c>
      <c r="B329" s="189" t="s">
        <v>920</v>
      </c>
      <c r="C329" s="190">
        <v>97.134299999999996</v>
      </c>
      <c r="D329" s="190">
        <v>76.329742580599998</v>
      </c>
      <c r="E329" s="190">
        <v>76.329742580599998</v>
      </c>
      <c r="F329" s="190">
        <v>65.364543698857986</v>
      </c>
      <c r="G329" s="190">
        <v>120.59631724353227</v>
      </c>
      <c r="H329" s="190">
        <f t="shared" si="15"/>
        <v>65.364543698857986</v>
      </c>
      <c r="I329" s="220" t="str">
        <f t="shared" si="16"/>
        <v/>
      </c>
      <c r="J329" s="220" t="str">
        <f t="shared" si="17"/>
        <v/>
      </c>
    </row>
    <row r="330" spans="1:11">
      <c r="A330" s="219" t="s">
        <v>899</v>
      </c>
      <c r="B330" s="189" t="s">
        <v>921</v>
      </c>
      <c r="C330" s="190">
        <v>77.193100000000001</v>
      </c>
      <c r="D330" s="190">
        <v>76.329742580599998</v>
      </c>
      <c r="E330" s="190">
        <v>76.329742580599998</v>
      </c>
      <c r="F330" s="190">
        <v>50.36005404885892</v>
      </c>
      <c r="G330" s="190">
        <v>120.59631724353227</v>
      </c>
      <c r="H330" s="190">
        <f t="shared" si="15"/>
        <v>50.36005404885892</v>
      </c>
      <c r="I330" s="220" t="str">
        <f t="shared" si="16"/>
        <v/>
      </c>
      <c r="J330" s="220" t="str">
        <f t="shared" si="17"/>
        <v/>
      </c>
    </row>
    <row r="331" spans="1:11">
      <c r="A331" s="219" t="s">
        <v>899</v>
      </c>
      <c r="B331" s="189" t="s">
        <v>922</v>
      </c>
      <c r="C331" s="190">
        <v>65.680300000000003</v>
      </c>
      <c r="D331" s="190">
        <v>76.329742580599998</v>
      </c>
      <c r="E331" s="190">
        <v>65.680300000000003</v>
      </c>
      <c r="F331" s="190">
        <v>86.895238344620054</v>
      </c>
      <c r="G331" s="190">
        <v>120.59631724353227</v>
      </c>
      <c r="H331" s="190">
        <f t="shared" si="15"/>
        <v>86.895238344620054</v>
      </c>
      <c r="I331" s="220" t="str">
        <f t="shared" si="16"/>
        <v/>
      </c>
      <c r="J331" s="220" t="str">
        <f t="shared" si="17"/>
        <v/>
      </c>
    </row>
    <row r="332" spans="1:11">
      <c r="A332" s="219" t="s">
        <v>899</v>
      </c>
      <c r="B332" s="189" t="s">
        <v>923</v>
      </c>
      <c r="C332" s="190">
        <v>73.126900000000006</v>
      </c>
      <c r="D332" s="190">
        <v>76.329742580599998</v>
      </c>
      <c r="E332" s="190">
        <v>73.126900000000006</v>
      </c>
      <c r="F332" s="190">
        <v>94.050985926620982</v>
      </c>
      <c r="G332" s="190">
        <v>120.59631724353227</v>
      </c>
      <c r="H332" s="190">
        <f t="shared" si="15"/>
        <v>94.050985926620982</v>
      </c>
      <c r="I332" s="220" t="str">
        <f t="shared" si="16"/>
        <v/>
      </c>
      <c r="J332" s="220" t="str">
        <f t="shared" si="17"/>
        <v/>
      </c>
    </row>
    <row r="333" spans="1:11">
      <c r="A333" s="219" t="s">
        <v>899</v>
      </c>
      <c r="B333" s="189" t="s">
        <v>924</v>
      </c>
      <c r="C333" s="190">
        <v>83.181700000000006</v>
      </c>
      <c r="D333" s="190">
        <v>76.329742580599998</v>
      </c>
      <c r="E333" s="190">
        <v>76.329742580599998</v>
      </c>
      <c r="F333" s="190">
        <v>99.201661760620041</v>
      </c>
      <c r="G333" s="190">
        <v>120.59631724353227</v>
      </c>
      <c r="H333" s="190">
        <f t="shared" si="15"/>
        <v>99.201661760620041</v>
      </c>
      <c r="I333" s="220" t="str">
        <f t="shared" si="16"/>
        <v/>
      </c>
      <c r="J333" s="220" t="str">
        <f t="shared" si="17"/>
        <v/>
      </c>
    </row>
    <row r="334" spans="1:11">
      <c r="A334" s="219" t="s">
        <v>899</v>
      </c>
      <c r="B334" s="189" t="s">
        <v>925</v>
      </c>
      <c r="C334" s="190">
        <v>81.548439999999999</v>
      </c>
      <c r="D334" s="190">
        <v>76.329742580599998</v>
      </c>
      <c r="E334" s="190">
        <v>76.329742580599998</v>
      </c>
      <c r="F334" s="190">
        <v>91.475306510620058</v>
      </c>
      <c r="G334" s="190">
        <v>120.59631724353227</v>
      </c>
      <c r="H334" s="190">
        <f t="shared" si="15"/>
        <v>91.475306510620058</v>
      </c>
      <c r="I334" s="220" t="str">
        <f t="shared" si="16"/>
        <v/>
      </c>
      <c r="J334" s="220" t="str">
        <f t="shared" si="17"/>
        <v/>
      </c>
    </row>
    <row r="335" spans="1:11">
      <c r="A335" s="219" t="s">
        <v>899</v>
      </c>
      <c r="B335" s="189" t="s">
        <v>926</v>
      </c>
      <c r="C335" s="190">
        <v>70.266940000000005</v>
      </c>
      <c r="D335" s="190">
        <v>76.329742580599998</v>
      </c>
      <c r="E335" s="190">
        <v>70.266940000000005</v>
      </c>
      <c r="F335" s="190">
        <v>77.162190650621</v>
      </c>
      <c r="G335" s="190">
        <v>120.59631724353227</v>
      </c>
      <c r="H335" s="190">
        <f t="shared" si="15"/>
        <v>77.162190650621</v>
      </c>
      <c r="I335" s="220" t="str">
        <f t="shared" si="16"/>
        <v/>
      </c>
      <c r="J335" s="220" t="str">
        <f t="shared" si="17"/>
        <v/>
      </c>
    </row>
    <row r="336" spans="1:11">
      <c r="A336" s="219" t="s">
        <v>899</v>
      </c>
      <c r="B336" s="189" t="s">
        <v>927</v>
      </c>
      <c r="C336" s="190">
        <v>92.688360000000003</v>
      </c>
      <c r="D336" s="190">
        <v>76.329742580599998</v>
      </c>
      <c r="E336" s="190">
        <v>76.329742580599998</v>
      </c>
      <c r="F336" s="190">
        <v>98.826411460620051</v>
      </c>
      <c r="G336" s="190">
        <v>120.59631724353227</v>
      </c>
      <c r="H336" s="190">
        <f t="shared" si="15"/>
        <v>98.826411460620051</v>
      </c>
      <c r="I336" s="220" t="str">
        <f t="shared" si="16"/>
        <v/>
      </c>
      <c r="J336" s="220" t="str">
        <f t="shared" si="17"/>
        <v/>
      </c>
    </row>
    <row r="337" spans="1:11">
      <c r="A337" s="219" t="s">
        <v>899</v>
      </c>
      <c r="B337" s="189" t="s">
        <v>928</v>
      </c>
      <c r="C337" s="190">
        <v>85.095460000000003</v>
      </c>
      <c r="D337" s="190">
        <v>76.329742580599998</v>
      </c>
      <c r="E337" s="190">
        <v>76.329742580599998</v>
      </c>
      <c r="F337" s="190">
        <v>101.33934473062006</v>
      </c>
      <c r="G337" s="190">
        <v>120.59631724353227</v>
      </c>
      <c r="H337" s="190">
        <f t="shared" si="15"/>
        <v>101.33934473062006</v>
      </c>
      <c r="I337" s="220" t="str">
        <f t="shared" si="16"/>
        <v/>
      </c>
      <c r="J337" s="220" t="str">
        <f t="shared" si="17"/>
        <v/>
      </c>
    </row>
    <row r="338" spans="1:11">
      <c r="A338" s="219" t="s">
        <v>899</v>
      </c>
      <c r="B338" s="189" t="s">
        <v>929</v>
      </c>
      <c r="C338" s="190">
        <v>97.812439999999995</v>
      </c>
      <c r="D338" s="190">
        <v>76.329742580599998</v>
      </c>
      <c r="E338" s="190">
        <v>76.329742580599998</v>
      </c>
      <c r="F338" s="190">
        <v>167.20944858214841</v>
      </c>
      <c r="G338" s="190">
        <v>120.59631724353227</v>
      </c>
      <c r="H338" s="190">
        <f t="shared" si="15"/>
        <v>120.59631724353227</v>
      </c>
      <c r="I338" s="220" t="str">
        <f t="shared" si="16"/>
        <v/>
      </c>
      <c r="J338" s="220" t="str">
        <f t="shared" si="17"/>
        <v/>
      </c>
    </row>
    <row r="339" spans="1:11">
      <c r="A339" s="219" t="s">
        <v>899</v>
      </c>
      <c r="B339" s="189" t="s">
        <v>930</v>
      </c>
      <c r="C339" s="190">
        <v>96.672979999999995</v>
      </c>
      <c r="D339" s="190">
        <v>76.329742580599998</v>
      </c>
      <c r="E339" s="190">
        <v>76.329742580599998</v>
      </c>
      <c r="F339" s="190">
        <v>172.46520817015775</v>
      </c>
      <c r="G339" s="190">
        <v>120.59631724353227</v>
      </c>
      <c r="H339" s="190">
        <f t="shared" si="15"/>
        <v>120.59631724353227</v>
      </c>
      <c r="I339" s="220" t="str">
        <f t="shared" si="16"/>
        <v/>
      </c>
      <c r="J339" s="220" t="str">
        <f t="shared" si="17"/>
        <v/>
      </c>
    </row>
    <row r="340" spans="1:11">
      <c r="A340" s="219" t="s">
        <v>931</v>
      </c>
      <c r="B340" s="189" t="s">
        <v>932</v>
      </c>
      <c r="C340" s="190">
        <v>149.25684000000001</v>
      </c>
      <c r="D340" s="190">
        <v>99.529672142899997</v>
      </c>
      <c r="E340" s="190">
        <v>99.529672142899997</v>
      </c>
      <c r="F340" s="190">
        <v>185.53813724014654</v>
      </c>
      <c r="G340" s="190">
        <v>120.04142913099631</v>
      </c>
      <c r="H340" s="190">
        <f t="shared" si="15"/>
        <v>120.04142913099631</v>
      </c>
      <c r="I340" s="220">
        <f t="shared" si="16"/>
        <v>600</v>
      </c>
      <c r="J340" s="220" t="str">
        <f t="shared" si="17"/>
        <v/>
      </c>
    </row>
    <row r="341" spans="1:11">
      <c r="A341" s="219" t="s">
        <v>931</v>
      </c>
      <c r="B341" s="189" t="s">
        <v>933</v>
      </c>
      <c r="C341" s="190">
        <v>119.3456</v>
      </c>
      <c r="D341" s="190">
        <v>99.529672142899997</v>
      </c>
      <c r="E341" s="190">
        <v>99.529672142899997</v>
      </c>
      <c r="F341" s="190">
        <v>185.52823929814841</v>
      </c>
      <c r="G341" s="190">
        <v>120.04142913099631</v>
      </c>
      <c r="H341" s="190">
        <f t="shared" si="15"/>
        <v>120.04142913099631</v>
      </c>
      <c r="I341" s="220" t="str">
        <f t="shared" si="16"/>
        <v/>
      </c>
      <c r="J341" s="220" t="str">
        <f t="shared" si="17"/>
        <v/>
      </c>
    </row>
    <row r="342" spans="1:11">
      <c r="A342" s="219" t="s">
        <v>931</v>
      </c>
      <c r="B342" s="189" t="s">
        <v>934</v>
      </c>
      <c r="C342" s="190">
        <v>111.7225</v>
      </c>
      <c r="D342" s="190">
        <v>99.529672142899997</v>
      </c>
      <c r="E342" s="190">
        <v>99.529672142899997</v>
      </c>
      <c r="F342" s="190">
        <v>184.92263735014839</v>
      </c>
      <c r="G342" s="190">
        <v>120.04142913099631</v>
      </c>
      <c r="H342" s="190">
        <f t="shared" si="15"/>
        <v>120.04142913099631</v>
      </c>
      <c r="I342" s="220" t="str">
        <f t="shared" si="16"/>
        <v/>
      </c>
      <c r="J342" s="220" t="str">
        <f t="shared" si="17"/>
        <v/>
      </c>
    </row>
    <row r="343" spans="1:11">
      <c r="A343" s="219" t="s">
        <v>931</v>
      </c>
      <c r="B343" s="189" t="s">
        <v>935</v>
      </c>
      <c r="C343" s="190">
        <v>126.78264</v>
      </c>
      <c r="D343" s="190">
        <v>99.529672142899997</v>
      </c>
      <c r="E343" s="190">
        <v>99.529672142899997</v>
      </c>
      <c r="F343" s="190">
        <v>193.9689475941484</v>
      </c>
      <c r="G343" s="190">
        <v>120.04142913099631</v>
      </c>
      <c r="H343" s="190">
        <f t="shared" si="15"/>
        <v>120.04142913099631</v>
      </c>
      <c r="I343" s="220" t="str">
        <f t="shared" si="16"/>
        <v/>
      </c>
      <c r="J343" s="220" t="str">
        <f t="shared" si="17"/>
        <v/>
      </c>
    </row>
    <row r="344" spans="1:11">
      <c r="A344" s="219" t="s">
        <v>931</v>
      </c>
      <c r="B344" s="189" t="s">
        <v>936</v>
      </c>
      <c r="C344" s="190">
        <v>124.80134</v>
      </c>
      <c r="D344" s="190">
        <v>99.529672142899997</v>
      </c>
      <c r="E344" s="190">
        <v>99.529672142899997</v>
      </c>
      <c r="F344" s="190">
        <v>194.61638608214841</v>
      </c>
      <c r="G344" s="190">
        <v>120.04142913099631</v>
      </c>
      <c r="H344" s="190">
        <f t="shared" si="15"/>
        <v>120.04142913099631</v>
      </c>
      <c r="I344" s="220" t="str">
        <f t="shared" si="16"/>
        <v/>
      </c>
      <c r="J344" s="220" t="str">
        <f t="shared" si="17"/>
        <v/>
      </c>
    </row>
    <row r="345" spans="1:11">
      <c r="A345" s="219" t="s">
        <v>931</v>
      </c>
      <c r="B345" s="189" t="s">
        <v>937</v>
      </c>
      <c r="C345" s="190">
        <v>112.30382</v>
      </c>
      <c r="D345" s="190">
        <v>99.529672142899997</v>
      </c>
      <c r="E345" s="190">
        <v>99.529672142899997</v>
      </c>
      <c r="F345" s="190">
        <v>141.22738543784811</v>
      </c>
      <c r="G345" s="190">
        <v>120.04142913099631</v>
      </c>
      <c r="H345" s="190">
        <f t="shared" si="15"/>
        <v>120.04142913099631</v>
      </c>
      <c r="I345" s="220" t="str">
        <f t="shared" si="16"/>
        <v/>
      </c>
      <c r="J345" s="220" t="str">
        <f t="shared" si="17"/>
        <v/>
      </c>
    </row>
    <row r="346" spans="1:11">
      <c r="A346" s="219" t="s">
        <v>931</v>
      </c>
      <c r="B346" s="189" t="s">
        <v>938</v>
      </c>
      <c r="C346" s="190">
        <v>118.49054</v>
      </c>
      <c r="D346" s="190">
        <v>99.529672142899997</v>
      </c>
      <c r="E346" s="190">
        <v>99.529672142899997</v>
      </c>
      <c r="F346" s="190">
        <v>141.97113905784809</v>
      </c>
      <c r="G346" s="190">
        <v>120.04142913099631</v>
      </c>
      <c r="H346" s="190">
        <f t="shared" si="15"/>
        <v>120.04142913099631</v>
      </c>
      <c r="I346" s="220" t="str">
        <f t="shared" si="16"/>
        <v/>
      </c>
      <c r="J346" s="220" t="str">
        <f t="shared" si="17"/>
        <v/>
      </c>
    </row>
    <row r="347" spans="1:11">
      <c r="A347" s="219" t="s">
        <v>931</v>
      </c>
      <c r="B347" s="189" t="s">
        <v>939</v>
      </c>
      <c r="C347" s="190">
        <v>108.8639</v>
      </c>
      <c r="D347" s="190">
        <v>99.529672142899997</v>
      </c>
      <c r="E347" s="190">
        <v>99.529672142899997</v>
      </c>
      <c r="F347" s="190">
        <v>133.1675022198481</v>
      </c>
      <c r="G347" s="190">
        <v>120.04142913099631</v>
      </c>
      <c r="H347" s="190">
        <f t="shared" si="15"/>
        <v>120.04142913099631</v>
      </c>
      <c r="I347" s="220" t="str">
        <f t="shared" si="16"/>
        <v/>
      </c>
      <c r="J347" s="220" t="str">
        <f t="shared" si="17"/>
        <v/>
      </c>
    </row>
    <row r="348" spans="1:11">
      <c r="A348" s="219" t="s">
        <v>931</v>
      </c>
      <c r="B348" s="189" t="s">
        <v>940</v>
      </c>
      <c r="C348" s="190">
        <v>100.09056</v>
      </c>
      <c r="D348" s="190">
        <v>99.529672142899997</v>
      </c>
      <c r="E348" s="190">
        <v>99.529672142899997</v>
      </c>
      <c r="F348" s="190">
        <v>125.93214946984808</v>
      </c>
      <c r="G348" s="190">
        <v>120.04142913099631</v>
      </c>
      <c r="H348" s="190">
        <f t="shared" si="15"/>
        <v>120.04142913099631</v>
      </c>
      <c r="I348" s="220" t="str">
        <f t="shared" si="16"/>
        <v/>
      </c>
      <c r="J348" s="220" t="str">
        <f t="shared" si="17"/>
        <v/>
      </c>
    </row>
    <row r="349" spans="1:11">
      <c r="A349" s="219" t="s">
        <v>931</v>
      </c>
      <c r="B349" s="189" t="s">
        <v>941</v>
      </c>
      <c r="C349" s="190">
        <v>98.28246</v>
      </c>
      <c r="D349" s="190">
        <v>99.529672142899997</v>
      </c>
      <c r="E349" s="190">
        <v>98.28246</v>
      </c>
      <c r="F349" s="190">
        <v>114.22403854384996</v>
      </c>
      <c r="G349" s="190">
        <v>120.04142913099631</v>
      </c>
      <c r="H349" s="190">
        <f t="shared" si="15"/>
        <v>114.22403854384996</v>
      </c>
      <c r="I349" s="220" t="str">
        <f t="shared" si="16"/>
        <v/>
      </c>
      <c r="J349" s="220" t="str">
        <f t="shared" si="17"/>
        <v/>
      </c>
    </row>
    <row r="350" spans="1:11">
      <c r="A350" s="219" t="s">
        <v>931</v>
      </c>
      <c r="B350" s="189" t="s">
        <v>942</v>
      </c>
      <c r="C350" s="190">
        <v>99.447919999999996</v>
      </c>
      <c r="D350" s="190">
        <v>99.529672142899997</v>
      </c>
      <c r="E350" s="190">
        <v>99.447919999999996</v>
      </c>
      <c r="F350" s="190">
        <v>123.22072718384808</v>
      </c>
      <c r="G350" s="190">
        <v>120.04142913099631</v>
      </c>
      <c r="H350" s="190">
        <f t="shared" si="15"/>
        <v>120.04142913099631</v>
      </c>
      <c r="I350" s="220" t="str">
        <f t="shared" si="16"/>
        <v/>
      </c>
      <c r="J350" s="220" t="str">
        <f t="shared" si="17"/>
        <v/>
      </c>
    </row>
    <row r="351" spans="1:11">
      <c r="A351" s="219" t="s">
        <v>931</v>
      </c>
      <c r="B351" s="189" t="s">
        <v>943</v>
      </c>
      <c r="C351" s="190">
        <v>109.46378</v>
      </c>
      <c r="D351" s="190">
        <v>99.529672142899997</v>
      </c>
      <c r="E351" s="190">
        <v>99.529672142899997</v>
      </c>
      <c r="F351" s="190">
        <v>139.94849325384808</v>
      </c>
      <c r="G351" s="190">
        <v>120.04142913099631</v>
      </c>
      <c r="H351" s="190">
        <f t="shared" si="15"/>
        <v>120.04142913099631</v>
      </c>
      <c r="I351" s="220" t="str">
        <f t="shared" si="16"/>
        <v/>
      </c>
      <c r="J351" s="220" t="str">
        <f t="shared" si="17"/>
        <v/>
      </c>
      <c r="K351" s="221" t="str">
        <f>IF(DAY(B351)=15,G351,"")</f>
        <v/>
      </c>
    </row>
    <row r="352" spans="1:11">
      <c r="A352" s="219" t="s">
        <v>931</v>
      </c>
      <c r="B352" s="189" t="s">
        <v>944</v>
      </c>
      <c r="C352" s="190">
        <v>108.14588000000001</v>
      </c>
      <c r="D352" s="190">
        <v>99.529672142899997</v>
      </c>
      <c r="E352" s="190">
        <v>99.529672142899997</v>
      </c>
      <c r="F352" s="190">
        <v>120.49001069644542</v>
      </c>
      <c r="G352" s="190">
        <v>120.04142913099631</v>
      </c>
      <c r="H352" s="190">
        <f t="shared" si="15"/>
        <v>120.04142913099631</v>
      </c>
      <c r="I352" s="220" t="str">
        <f t="shared" si="16"/>
        <v/>
      </c>
      <c r="J352" s="220" t="str">
        <f t="shared" si="17"/>
        <v/>
      </c>
      <c r="K352" s="221" t="str">
        <f>IF(DAY(B352)=15,G352,"")</f>
        <v/>
      </c>
    </row>
    <row r="353" spans="1:11">
      <c r="A353" s="219" t="s">
        <v>931</v>
      </c>
      <c r="B353" s="189" t="s">
        <v>945</v>
      </c>
      <c r="C353" s="190">
        <v>91.138840000000002</v>
      </c>
      <c r="D353" s="190">
        <v>99.529672142899997</v>
      </c>
      <c r="E353" s="190">
        <v>91.138840000000002</v>
      </c>
      <c r="F353" s="190">
        <v>103.60191632644727</v>
      </c>
      <c r="G353" s="190">
        <v>120.04142913099631</v>
      </c>
      <c r="H353" s="190">
        <f t="shared" si="15"/>
        <v>103.60191632644727</v>
      </c>
      <c r="I353" s="220" t="str">
        <f t="shared" si="16"/>
        <v/>
      </c>
      <c r="J353" s="220" t="str">
        <f t="shared" si="17"/>
        <v/>
      </c>
    </row>
    <row r="354" spans="1:11">
      <c r="A354" s="219" t="s">
        <v>931</v>
      </c>
      <c r="B354" s="189" t="s">
        <v>946</v>
      </c>
      <c r="C354" s="190">
        <v>100.16108</v>
      </c>
      <c r="D354" s="190">
        <v>99.529672142899997</v>
      </c>
      <c r="E354" s="190">
        <v>99.529672142899997</v>
      </c>
      <c r="F354" s="190">
        <v>107.90226047844541</v>
      </c>
      <c r="G354" s="190">
        <v>120.04142913099631</v>
      </c>
      <c r="H354" s="190">
        <f t="shared" si="15"/>
        <v>107.90226047844541</v>
      </c>
      <c r="I354" s="220" t="str">
        <f t="shared" si="16"/>
        <v/>
      </c>
      <c r="J354" s="220" t="str">
        <f t="shared" si="17"/>
        <v>F</v>
      </c>
      <c r="K354" s="221">
        <f>IF(DAY(B354)=15,G354,"")</f>
        <v>120.04142913099631</v>
      </c>
    </row>
    <row r="355" spans="1:11">
      <c r="A355" s="219" t="s">
        <v>931</v>
      </c>
      <c r="B355" s="189" t="s">
        <v>947</v>
      </c>
      <c r="C355" s="190">
        <v>95.657380000000003</v>
      </c>
      <c r="D355" s="190">
        <v>99.529672142899997</v>
      </c>
      <c r="E355" s="190">
        <v>95.657380000000003</v>
      </c>
      <c r="F355" s="190">
        <v>94.640934232447279</v>
      </c>
      <c r="G355" s="190">
        <v>120.04142913099631</v>
      </c>
      <c r="H355" s="190">
        <f t="shared" si="15"/>
        <v>94.640934232447279</v>
      </c>
      <c r="I355" s="220" t="str">
        <f t="shared" si="16"/>
        <v/>
      </c>
      <c r="J355" s="220" t="str">
        <f t="shared" si="17"/>
        <v/>
      </c>
    </row>
    <row r="356" spans="1:11">
      <c r="A356" s="219" t="s">
        <v>931</v>
      </c>
      <c r="B356" s="189" t="s">
        <v>948</v>
      </c>
      <c r="C356" s="190">
        <v>78.11242</v>
      </c>
      <c r="D356" s="190">
        <v>99.529672142899997</v>
      </c>
      <c r="E356" s="190">
        <v>78.11242</v>
      </c>
      <c r="F356" s="190">
        <v>84.398183128447272</v>
      </c>
      <c r="G356" s="190">
        <v>120.04142913099631</v>
      </c>
      <c r="H356" s="190">
        <f t="shared" si="15"/>
        <v>84.398183128447272</v>
      </c>
      <c r="I356" s="220" t="str">
        <f t="shared" si="16"/>
        <v/>
      </c>
      <c r="J356" s="220" t="str">
        <f t="shared" si="17"/>
        <v/>
      </c>
    </row>
    <row r="357" spans="1:11">
      <c r="A357" s="219" t="s">
        <v>931</v>
      </c>
      <c r="B357" s="189" t="s">
        <v>949</v>
      </c>
      <c r="C357" s="190">
        <v>100.33288</v>
      </c>
      <c r="D357" s="190">
        <v>99.529672142899997</v>
      </c>
      <c r="E357" s="190">
        <v>99.529672142899997</v>
      </c>
      <c r="F357" s="190">
        <v>109.89785416244727</v>
      </c>
      <c r="G357" s="190">
        <v>120.04142913099631</v>
      </c>
      <c r="H357" s="190">
        <f t="shared" si="15"/>
        <v>109.89785416244727</v>
      </c>
      <c r="I357" s="220" t="str">
        <f t="shared" si="16"/>
        <v/>
      </c>
      <c r="J357" s="220" t="str">
        <f t="shared" si="17"/>
        <v/>
      </c>
    </row>
    <row r="358" spans="1:11">
      <c r="A358" s="219" t="s">
        <v>931</v>
      </c>
      <c r="B358" s="189" t="s">
        <v>950</v>
      </c>
      <c r="C358" s="190">
        <v>116.99896</v>
      </c>
      <c r="D358" s="190">
        <v>99.529672142899997</v>
      </c>
      <c r="E358" s="190">
        <v>99.529672142899997</v>
      </c>
      <c r="F358" s="190">
        <v>119.42379781844541</v>
      </c>
      <c r="G358" s="190">
        <v>120.04142913099631</v>
      </c>
      <c r="H358" s="190">
        <f t="shared" si="15"/>
        <v>119.42379781844541</v>
      </c>
      <c r="I358" s="220" t="str">
        <f t="shared" si="16"/>
        <v/>
      </c>
      <c r="J358" s="220" t="str">
        <f t="shared" si="17"/>
        <v/>
      </c>
    </row>
    <row r="359" spans="1:11">
      <c r="A359" s="219" t="s">
        <v>931</v>
      </c>
      <c r="B359" s="189" t="s">
        <v>951</v>
      </c>
      <c r="C359" s="190">
        <v>91.557720000000003</v>
      </c>
      <c r="D359" s="190">
        <v>99.529672142899997</v>
      </c>
      <c r="E359" s="190">
        <v>91.557720000000003</v>
      </c>
      <c r="F359" s="190">
        <v>87.619525587945773</v>
      </c>
      <c r="G359" s="190">
        <v>120.04142913099631</v>
      </c>
      <c r="H359" s="190">
        <f t="shared" si="15"/>
        <v>87.619525587945773</v>
      </c>
      <c r="I359" s="220" t="str">
        <f t="shared" si="16"/>
        <v/>
      </c>
      <c r="J359" s="220" t="str">
        <f t="shared" si="17"/>
        <v/>
      </c>
    </row>
    <row r="360" spans="1:11">
      <c r="A360" s="219" t="s">
        <v>931</v>
      </c>
      <c r="B360" s="189" t="s">
        <v>952</v>
      </c>
      <c r="C360" s="190">
        <v>80.231679999999997</v>
      </c>
      <c r="D360" s="190">
        <v>99.529672142899997</v>
      </c>
      <c r="E360" s="190">
        <v>80.231679999999997</v>
      </c>
      <c r="F360" s="190">
        <v>79.074623777947636</v>
      </c>
      <c r="G360" s="190">
        <v>120.04142913099631</v>
      </c>
      <c r="H360" s="190">
        <f t="shared" si="15"/>
        <v>79.074623777947636</v>
      </c>
      <c r="I360" s="220" t="str">
        <f t="shared" si="16"/>
        <v/>
      </c>
      <c r="J360" s="220" t="str">
        <f t="shared" si="17"/>
        <v/>
      </c>
    </row>
    <row r="361" spans="1:11">
      <c r="A361" s="219" t="s">
        <v>931</v>
      </c>
      <c r="B361" s="189" t="s">
        <v>953</v>
      </c>
      <c r="C361" s="190">
        <v>77.760580000000004</v>
      </c>
      <c r="D361" s="190">
        <v>99.529672142899997</v>
      </c>
      <c r="E361" s="190">
        <v>77.760580000000004</v>
      </c>
      <c r="F361" s="190">
        <v>75.280208477949486</v>
      </c>
      <c r="G361" s="190">
        <v>120.04142913099631</v>
      </c>
      <c r="H361" s="190">
        <f t="shared" si="15"/>
        <v>75.280208477949486</v>
      </c>
      <c r="I361" s="220" t="str">
        <f t="shared" si="16"/>
        <v/>
      </c>
      <c r="J361" s="220" t="str">
        <f t="shared" si="17"/>
        <v/>
      </c>
    </row>
    <row r="362" spans="1:11">
      <c r="A362" s="219" t="s">
        <v>931</v>
      </c>
      <c r="B362" s="189" t="s">
        <v>954</v>
      </c>
      <c r="C362" s="190">
        <v>68.627799999999993</v>
      </c>
      <c r="D362" s="190">
        <v>99.529672142899997</v>
      </c>
      <c r="E362" s="190">
        <v>68.627799999999993</v>
      </c>
      <c r="F362" s="190">
        <v>64.659085013947632</v>
      </c>
      <c r="G362" s="190">
        <v>120.04142913099631</v>
      </c>
      <c r="H362" s="190">
        <f t="shared" si="15"/>
        <v>64.659085013947632</v>
      </c>
      <c r="I362" s="220" t="str">
        <f t="shared" si="16"/>
        <v/>
      </c>
      <c r="J362" s="220" t="str">
        <f t="shared" si="17"/>
        <v/>
      </c>
    </row>
    <row r="363" spans="1:11">
      <c r="A363" s="219" t="s">
        <v>931</v>
      </c>
      <c r="B363" s="189" t="s">
        <v>955</v>
      </c>
      <c r="C363" s="190">
        <v>67.583820000000003</v>
      </c>
      <c r="D363" s="190">
        <v>99.529672142899997</v>
      </c>
      <c r="E363" s="190">
        <v>67.583820000000003</v>
      </c>
      <c r="F363" s="190">
        <v>66.535138371945763</v>
      </c>
      <c r="G363" s="190">
        <v>120.04142913099631</v>
      </c>
      <c r="H363" s="190">
        <f t="shared" si="15"/>
        <v>66.535138371945763</v>
      </c>
      <c r="I363" s="220" t="str">
        <f t="shared" si="16"/>
        <v/>
      </c>
      <c r="J363" s="220" t="str">
        <f t="shared" si="17"/>
        <v/>
      </c>
    </row>
    <row r="364" spans="1:11">
      <c r="A364" s="219" t="s">
        <v>931</v>
      </c>
      <c r="B364" s="189" t="s">
        <v>956</v>
      </c>
      <c r="C364" s="190">
        <v>99.083020000000005</v>
      </c>
      <c r="D364" s="190">
        <v>99.529672142899997</v>
      </c>
      <c r="E364" s="190">
        <v>99.083020000000005</v>
      </c>
      <c r="F364" s="190">
        <v>91.911360957949498</v>
      </c>
      <c r="G364" s="190">
        <v>120.04142913099631</v>
      </c>
      <c r="H364" s="190">
        <f t="shared" si="15"/>
        <v>91.911360957949498</v>
      </c>
      <c r="I364" s="220" t="str">
        <f t="shared" si="16"/>
        <v/>
      </c>
      <c r="J364" s="220" t="str">
        <f t="shared" si="17"/>
        <v/>
      </c>
    </row>
    <row r="365" spans="1:11">
      <c r="A365" s="219" t="s">
        <v>931</v>
      </c>
      <c r="B365" s="189" t="s">
        <v>957</v>
      </c>
      <c r="C365" s="190">
        <v>76.25224</v>
      </c>
      <c r="D365" s="190">
        <v>99.529672142899997</v>
      </c>
      <c r="E365" s="190">
        <v>76.25224</v>
      </c>
      <c r="F365" s="190">
        <v>75.498715327947636</v>
      </c>
      <c r="G365" s="190">
        <v>120.04142913099631</v>
      </c>
      <c r="H365" s="190">
        <f t="shared" si="15"/>
        <v>75.498715327947636</v>
      </c>
      <c r="I365" s="220" t="str">
        <f t="shared" si="16"/>
        <v/>
      </c>
      <c r="J365" s="220" t="str">
        <f t="shared" si="17"/>
        <v/>
      </c>
    </row>
    <row r="366" spans="1:11">
      <c r="A366" s="219" t="s">
        <v>931</v>
      </c>
      <c r="B366" s="189" t="s">
        <v>958</v>
      </c>
      <c r="C366" s="190">
        <v>81.004199999999997</v>
      </c>
      <c r="D366" s="190">
        <v>99.529672142899997</v>
      </c>
      <c r="E366" s="190">
        <v>81.004199999999997</v>
      </c>
      <c r="F366" s="190">
        <v>69.257281910232479</v>
      </c>
      <c r="G366" s="190">
        <v>120.04142913099631</v>
      </c>
      <c r="H366" s="190">
        <f t="shared" si="15"/>
        <v>69.257281910232479</v>
      </c>
      <c r="I366" s="220" t="str">
        <f t="shared" si="16"/>
        <v/>
      </c>
      <c r="J366" s="220" t="str">
        <f t="shared" si="17"/>
        <v/>
      </c>
    </row>
    <row r="367" spans="1:11">
      <c r="A367" s="219" t="s">
        <v>931</v>
      </c>
      <c r="B367" s="189" t="s">
        <v>959</v>
      </c>
      <c r="C367" s="190">
        <v>75.330420000000004</v>
      </c>
      <c r="D367" s="190">
        <v>99.529672142899997</v>
      </c>
      <c r="E367" s="190">
        <v>75.330420000000004</v>
      </c>
      <c r="F367" s="190">
        <v>63.006066326230602</v>
      </c>
      <c r="G367" s="190">
        <v>120.04142913099631</v>
      </c>
      <c r="H367" s="190">
        <f t="shared" si="15"/>
        <v>63.006066326230602</v>
      </c>
      <c r="I367" s="220" t="str">
        <f t="shared" si="16"/>
        <v/>
      </c>
      <c r="J367" s="220" t="str">
        <f t="shared" si="17"/>
        <v/>
      </c>
    </row>
    <row r="368" spans="1:11">
      <c r="A368" s="219" t="s">
        <v>960</v>
      </c>
      <c r="B368" s="189" t="s">
        <v>963</v>
      </c>
      <c r="C368" s="190">
        <v>83.341700000000003</v>
      </c>
      <c r="D368" s="190">
        <v>75.527151612899999</v>
      </c>
      <c r="E368" s="190">
        <v>75.527151612899999</v>
      </c>
      <c r="F368" s="190">
        <v>70.277278594230609</v>
      </c>
      <c r="G368" s="190">
        <v>132.90562846753875</v>
      </c>
      <c r="H368" s="190">
        <f t="shared" si="15"/>
        <v>70.277278594230609</v>
      </c>
      <c r="I368" s="220">
        <f t="shared" si="16"/>
        <v>600</v>
      </c>
      <c r="J368" s="220" t="str">
        <f t="shared" si="17"/>
        <v/>
      </c>
    </row>
    <row r="369" spans="1:11">
      <c r="A369" s="219" t="s">
        <v>960</v>
      </c>
      <c r="B369" s="189" t="s">
        <v>964</v>
      </c>
      <c r="C369" s="190">
        <v>69.5839</v>
      </c>
      <c r="D369" s="190">
        <v>75.527151612899999</v>
      </c>
      <c r="E369" s="190">
        <v>69.5839</v>
      </c>
      <c r="F369" s="190">
        <v>55.063279526230609</v>
      </c>
      <c r="G369" s="190">
        <v>132.90562846753875</v>
      </c>
      <c r="H369" s="190">
        <f t="shared" si="15"/>
        <v>55.063279526230609</v>
      </c>
      <c r="I369" s="220" t="str">
        <f t="shared" si="16"/>
        <v/>
      </c>
      <c r="J369" s="220" t="str">
        <f t="shared" si="17"/>
        <v/>
      </c>
    </row>
    <row r="370" spans="1:11">
      <c r="A370" s="219" t="s">
        <v>960</v>
      </c>
      <c r="B370" s="189" t="s">
        <v>965</v>
      </c>
      <c r="C370" s="190">
        <v>54.584400000000002</v>
      </c>
      <c r="D370" s="190">
        <v>75.527151612899999</v>
      </c>
      <c r="E370" s="190">
        <v>54.584400000000002</v>
      </c>
      <c r="F370" s="190">
        <v>40.958432326230607</v>
      </c>
      <c r="G370" s="190">
        <v>132.90562846753875</v>
      </c>
      <c r="H370" s="190">
        <f t="shared" si="15"/>
        <v>40.958432326230607</v>
      </c>
      <c r="I370" s="220" t="str">
        <f t="shared" si="16"/>
        <v/>
      </c>
      <c r="J370" s="220" t="str">
        <f t="shared" si="17"/>
        <v/>
      </c>
    </row>
    <row r="371" spans="1:11">
      <c r="A371" s="219" t="s">
        <v>960</v>
      </c>
      <c r="B371" s="189" t="s">
        <v>966</v>
      </c>
      <c r="C371" s="190">
        <v>72.322100000000006</v>
      </c>
      <c r="D371" s="190">
        <v>75.527151612899999</v>
      </c>
      <c r="E371" s="190">
        <v>72.322100000000006</v>
      </c>
      <c r="F371" s="190">
        <v>48.805438076230608</v>
      </c>
      <c r="G371" s="190">
        <v>132.90562846753875</v>
      </c>
      <c r="H371" s="190">
        <f t="shared" si="15"/>
        <v>48.805438076230608</v>
      </c>
      <c r="I371" s="220" t="str">
        <f t="shared" si="16"/>
        <v/>
      </c>
      <c r="J371" s="220" t="str">
        <f t="shared" si="17"/>
        <v/>
      </c>
    </row>
    <row r="372" spans="1:11">
      <c r="A372" s="219" t="s">
        <v>960</v>
      </c>
      <c r="B372" s="189" t="s">
        <v>967</v>
      </c>
      <c r="C372" s="190">
        <v>64.906000000000006</v>
      </c>
      <c r="D372" s="190">
        <v>75.527151612899999</v>
      </c>
      <c r="E372" s="190">
        <v>64.906000000000006</v>
      </c>
      <c r="F372" s="190">
        <v>50.547411536228744</v>
      </c>
      <c r="G372" s="190">
        <v>132.90562846753875</v>
      </c>
      <c r="H372" s="190">
        <f t="shared" si="15"/>
        <v>50.547411536228744</v>
      </c>
      <c r="I372" s="220" t="str">
        <f t="shared" si="16"/>
        <v/>
      </c>
      <c r="J372" s="220" t="str">
        <f t="shared" si="17"/>
        <v/>
      </c>
    </row>
    <row r="373" spans="1:11">
      <c r="A373" s="219" t="s">
        <v>960</v>
      </c>
      <c r="B373" s="189" t="s">
        <v>968</v>
      </c>
      <c r="C373" s="190">
        <v>62.415999999999997</v>
      </c>
      <c r="D373" s="190">
        <v>75.527151612899999</v>
      </c>
      <c r="E373" s="190">
        <v>62.415999999999997</v>
      </c>
      <c r="F373" s="190">
        <v>97.01271852355444</v>
      </c>
      <c r="G373" s="190">
        <v>132.90562846753875</v>
      </c>
      <c r="H373" s="190">
        <f t="shared" si="15"/>
        <v>97.01271852355444</v>
      </c>
      <c r="I373" s="220" t="str">
        <f t="shared" si="16"/>
        <v/>
      </c>
      <c r="J373" s="220" t="str">
        <f t="shared" si="17"/>
        <v/>
      </c>
    </row>
    <row r="374" spans="1:11">
      <c r="A374" s="219" t="s">
        <v>960</v>
      </c>
      <c r="B374" s="189" t="s">
        <v>969</v>
      </c>
      <c r="C374" s="190">
        <v>85.828500000000005</v>
      </c>
      <c r="D374" s="190">
        <v>75.527151612899999</v>
      </c>
      <c r="E374" s="190">
        <v>75.527151612899999</v>
      </c>
      <c r="F374" s="190">
        <v>113.77196696755446</v>
      </c>
      <c r="G374" s="190">
        <v>132.90562846753875</v>
      </c>
      <c r="H374" s="190">
        <f t="shared" si="15"/>
        <v>113.77196696755446</v>
      </c>
      <c r="I374" s="220" t="str">
        <f t="shared" si="16"/>
        <v/>
      </c>
      <c r="J374" s="220" t="str">
        <f t="shared" si="17"/>
        <v/>
      </c>
    </row>
    <row r="375" spans="1:11">
      <c r="A375" s="219" t="s">
        <v>960</v>
      </c>
      <c r="B375" s="189" t="s">
        <v>970</v>
      </c>
      <c r="C375" s="190">
        <v>106.3781</v>
      </c>
      <c r="D375" s="190">
        <v>75.527151612899999</v>
      </c>
      <c r="E375" s="190">
        <v>75.527151612899999</v>
      </c>
      <c r="F375" s="190">
        <v>134.49824530355446</v>
      </c>
      <c r="G375" s="190">
        <v>132.90562846753875</v>
      </c>
      <c r="H375" s="190">
        <f t="shared" si="15"/>
        <v>132.90562846753875</v>
      </c>
      <c r="I375" s="220" t="str">
        <f t="shared" si="16"/>
        <v/>
      </c>
      <c r="J375" s="220" t="str">
        <f t="shared" si="17"/>
        <v/>
      </c>
    </row>
    <row r="376" spans="1:11">
      <c r="A376" s="219" t="s">
        <v>960</v>
      </c>
      <c r="B376" s="189" t="s">
        <v>971</v>
      </c>
      <c r="C376" s="190">
        <v>102.3807</v>
      </c>
      <c r="D376" s="190">
        <v>75.527151612899999</v>
      </c>
      <c r="E376" s="190">
        <v>75.527151612899999</v>
      </c>
      <c r="F376" s="190">
        <v>133.48379254355444</v>
      </c>
      <c r="G376" s="190">
        <v>132.90562846753875</v>
      </c>
      <c r="H376" s="190">
        <f t="shared" si="15"/>
        <v>132.90562846753875</v>
      </c>
      <c r="I376" s="220" t="str">
        <f t="shared" si="16"/>
        <v/>
      </c>
      <c r="J376" s="220" t="str">
        <f t="shared" si="17"/>
        <v/>
      </c>
    </row>
    <row r="377" spans="1:11">
      <c r="A377" s="219" t="s">
        <v>960</v>
      </c>
      <c r="B377" s="189" t="s">
        <v>972</v>
      </c>
      <c r="C377" s="190">
        <v>72.381100000000004</v>
      </c>
      <c r="D377" s="190">
        <v>75.527151612899999</v>
      </c>
      <c r="E377" s="190">
        <v>72.381100000000004</v>
      </c>
      <c r="F377" s="190">
        <v>106.05562519355446</v>
      </c>
      <c r="G377" s="190">
        <v>132.90562846753875</v>
      </c>
      <c r="H377" s="190">
        <f t="shared" si="15"/>
        <v>106.05562519355446</v>
      </c>
      <c r="I377" s="220" t="str">
        <f t="shared" si="16"/>
        <v/>
      </c>
      <c r="J377" s="220" t="str">
        <f t="shared" si="17"/>
        <v/>
      </c>
    </row>
    <row r="378" spans="1:11">
      <c r="A378" s="219" t="s">
        <v>960</v>
      </c>
      <c r="B378" s="189" t="s">
        <v>973</v>
      </c>
      <c r="C378" s="190">
        <v>99.676000000000002</v>
      </c>
      <c r="D378" s="190">
        <v>75.527151612899999</v>
      </c>
      <c r="E378" s="190">
        <v>75.527151612899999</v>
      </c>
      <c r="F378" s="190">
        <v>131.23816403755447</v>
      </c>
      <c r="G378" s="190">
        <v>132.90562846753875</v>
      </c>
      <c r="H378" s="190">
        <f t="shared" si="15"/>
        <v>131.23816403755447</v>
      </c>
      <c r="I378" s="220" t="str">
        <f t="shared" si="16"/>
        <v/>
      </c>
      <c r="J378" s="220" t="str">
        <f t="shared" si="17"/>
        <v/>
      </c>
    </row>
    <row r="379" spans="1:11">
      <c r="A379" s="219" t="s">
        <v>960</v>
      </c>
      <c r="B379" s="189" t="s">
        <v>974</v>
      </c>
      <c r="C379" s="190">
        <v>88.776899999999998</v>
      </c>
      <c r="D379" s="190">
        <v>75.527151612899999</v>
      </c>
      <c r="E379" s="190">
        <v>75.527151612899999</v>
      </c>
      <c r="F379" s="190">
        <v>122.21529737355259</v>
      </c>
      <c r="G379" s="190">
        <v>132.90562846753875</v>
      </c>
      <c r="H379" s="190">
        <f t="shared" si="15"/>
        <v>122.21529737355259</v>
      </c>
      <c r="I379" s="220" t="str">
        <f t="shared" si="16"/>
        <v/>
      </c>
      <c r="J379" s="220" t="str">
        <f t="shared" si="17"/>
        <v/>
      </c>
    </row>
    <row r="380" spans="1:11">
      <c r="A380" s="219" t="s">
        <v>960</v>
      </c>
      <c r="B380" s="189" t="s">
        <v>975</v>
      </c>
      <c r="C380" s="190">
        <v>77.585400000000007</v>
      </c>
      <c r="D380" s="190">
        <v>75.527151612899999</v>
      </c>
      <c r="E380" s="190">
        <v>75.527151612899999</v>
      </c>
      <c r="F380" s="190">
        <v>66.401825921277947</v>
      </c>
      <c r="G380" s="190">
        <v>132.90562846753875</v>
      </c>
      <c r="H380" s="190">
        <f t="shared" si="15"/>
        <v>66.401825921277947</v>
      </c>
      <c r="I380" s="220" t="str">
        <f t="shared" si="16"/>
        <v/>
      </c>
      <c r="J380" s="220" t="str">
        <f t="shared" si="17"/>
        <v/>
      </c>
    </row>
    <row r="381" spans="1:11">
      <c r="A381" s="219" t="s">
        <v>960</v>
      </c>
      <c r="B381" s="189" t="s">
        <v>976</v>
      </c>
      <c r="C381" s="190">
        <v>88.870699999999999</v>
      </c>
      <c r="D381" s="190">
        <v>75.527151612899999</v>
      </c>
      <c r="E381" s="190">
        <v>75.527151612899999</v>
      </c>
      <c r="F381" s="190">
        <v>83.578813791277952</v>
      </c>
      <c r="G381" s="190">
        <v>132.90562846753875</v>
      </c>
      <c r="H381" s="190">
        <f t="shared" si="15"/>
        <v>83.578813791277952</v>
      </c>
      <c r="I381" s="220" t="str">
        <f t="shared" si="16"/>
        <v/>
      </c>
      <c r="J381" s="220" t="str">
        <f t="shared" si="17"/>
        <v/>
      </c>
    </row>
    <row r="382" spans="1:11">
      <c r="A382" s="219" t="s">
        <v>960</v>
      </c>
      <c r="B382" s="189" t="s">
        <v>977</v>
      </c>
      <c r="C382" s="190">
        <v>106.7462</v>
      </c>
      <c r="D382" s="190">
        <v>75.527151612899999</v>
      </c>
      <c r="E382" s="190">
        <v>75.527151612899999</v>
      </c>
      <c r="F382" s="190">
        <v>97.28867130127982</v>
      </c>
      <c r="G382" s="190">
        <v>132.90562846753875</v>
      </c>
      <c r="H382" s="190">
        <f t="shared" si="15"/>
        <v>97.28867130127982</v>
      </c>
      <c r="I382" s="220" t="str">
        <f t="shared" si="16"/>
        <v/>
      </c>
      <c r="J382" s="220" t="str">
        <f t="shared" si="17"/>
        <v>M</v>
      </c>
      <c r="K382" s="221">
        <f>IF(DAY(B382)=15,G382,"")</f>
        <v>132.90562846753875</v>
      </c>
    </row>
    <row r="383" spans="1:11">
      <c r="A383" s="219" t="s">
        <v>960</v>
      </c>
      <c r="B383" s="189" t="s">
        <v>978</v>
      </c>
      <c r="C383" s="190">
        <v>79.251599999999996</v>
      </c>
      <c r="D383" s="190">
        <v>75.527151612899999</v>
      </c>
      <c r="E383" s="190">
        <v>75.527151612899999</v>
      </c>
      <c r="F383" s="190">
        <v>74.691771641277953</v>
      </c>
      <c r="G383" s="190">
        <v>132.90562846753875</v>
      </c>
      <c r="H383" s="190">
        <f t="shared" si="15"/>
        <v>74.691771641277953</v>
      </c>
      <c r="I383" s="220" t="str">
        <f t="shared" si="16"/>
        <v/>
      </c>
      <c r="J383" s="220" t="str">
        <f t="shared" si="17"/>
        <v/>
      </c>
    </row>
    <row r="384" spans="1:11">
      <c r="A384" s="219" t="s">
        <v>960</v>
      </c>
      <c r="B384" s="189" t="s">
        <v>979</v>
      </c>
      <c r="C384" s="190">
        <v>51.660499999999999</v>
      </c>
      <c r="D384" s="190">
        <v>75.527151612899999</v>
      </c>
      <c r="E384" s="190">
        <v>51.660499999999999</v>
      </c>
      <c r="F384" s="190">
        <v>41.066370621277947</v>
      </c>
      <c r="G384" s="190">
        <v>132.90562846753875</v>
      </c>
      <c r="H384" s="190">
        <f t="shared" si="15"/>
        <v>41.066370621277947</v>
      </c>
      <c r="I384" s="220" t="str">
        <f t="shared" si="16"/>
        <v/>
      </c>
      <c r="J384" s="220" t="str">
        <f t="shared" si="17"/>
        <v/>
      </c>
    </row>
    <row r="385" spans="1:10">
      <c r="A385" s="219" t="s">
        <v>960</v>
      </c>
      <c r="B385" s="189" t="s">
        <v>980</v>
      </c>
      <c r="C385" s="190">
        <v>69.054599999999994</v>
      </c>
      <c r="D385" s="190">
        <v>75.527151612899999</v>
      </c>
      <c r="E385" s="190">
        <v>69.054599999999994</v>
      </c>
      <c r="F385" s="190">
        <v>61.15964948127796</v>
      </c>
      <c r="G385" s="190">
        <v>132.90562846753875</v>
      </c>
      <c r="H385" s="190">
        <f t="shared" si="15"/>
        <v>61.15964948127796</v>
      </c>
      <c r="I385" s="220" t="str">
        <f t="shared" si="16"/>
        <v/>
      </c>
      <c r="J385" s="220" t="str">
        <f t="shared" si="17"/>
        <v/>
      </c>
    </row>
    <row r="386" spans="1:10">
      <c r="A386" s="219" t="s">
        <v>960</v>
      </c>
      <c r="B386" s="189" t="s">
        <v>981</v>
      </c>
      <c r="C386" s="190">
        <v>68.937799999999996</v>
      </c>
      <c r="D386" s="190">
        <v>75.527151612899999</v>
      </c>
      <c r="E386" s="190">
        <v>68.937799999999996</v>
      </c>
      <c r="F386" s="190">
        <v>61.975206013277955</v>
      </c>
      <c r="G386" s="190">
        <v>132.90562846753875</v>
      </c>
      <c r="H386" s="190">
        <f t="shared" si="15"/>
        <v>61.975206013277955</v>
      </c>
      <c r="I386" s="220" t="str">
        <f t="shared" si="16"/>
        <v/>
      </c>
      <c r="J386" s="220" t="str">
        <f t="shared" si="17"/>
        <v/>
      </c>
    </row>
    <row r="387" spans="1:10">
      <c r="A387" s="219" t="s">
        <v>960</v>
      </c>
      <c r="B387" s="189" t="s">
        <v>982</v>
      </c>
      <c r="C387" s="190">
        <v>69.546899999999994</v>
      </c>
      <c r="D387" s="190">
        <v>75.527151612899999</v>
      </c>
      <c r="E387" s="190">
        <v>69.546899999999994</v>
      </c>
      <c r="F387" s="190">
        <v>59.04501076469046</v>
      </c>
      <c r="G387" s="190">
        <v>132.90562846753875</v>
      </c>
      <c r="H387" s="190">
        <f t="shared" si="15"/>
        <v>59.04501076469046</v>
      </c>
      <c r="I387" s="220" t="str">
        <f t="shared" si="16"/>
        <v/>
      </c>
      <c r="J387" s="220" t="str">
        <f t="shared" si="17"/>
        <v/>
      </c>
    </row>
    <row r="388" spans="1:10">
      <c r="A388" s="219" t="s">
        <v>960</v>
      </c>
      <c r="B388" s="189" t="s">
        <v>983</v>
      </c>
      <c r="C388" s="190">
        <v>93.825800000000001</v>
      </c>
      <c r="D388" s="190">
        <v>75.527151612899999</v>
      </c>
      <c r="E388" s="190">
        <v>75.527151612899999</v>
      </c>
      <c r="F388" s="190">
        <v>74.889885428690448</v>
      </c>
      <c r="G388" s="190">
        <v>132.90562846753875</v>
      </c>
      <c r="H388" s="190">
        <f t="shared" ref="H388:H451" si="18">IF(F388&lt;G388,F388,G388)</f>
        <v>74.889885428690448</v>
      </c>
      <c r="I388" s="220" t="str">
        <f t="shared" ref="I388:I451" si="19">IF(DAY(B388)=1,600,"")</f>
        <v/>
      </c>
      <c r="J388" s="220" t="str">
        <f t="shared" ref="J388:J451" si="20">IF(DAY(B388)=15,MID(A388,1,1),"")</f>
        <v/>
      </c>
    </row>
    <row r="389" spans="1:10">
      <c r="A389" s="219" t="s">
        <v>960</v>
      </c>
      <c r="B389" s="189" t="s">
        <v>984</v>
      </c>
      <c r="C389" s="190">
        <v>115.4447</v>
      </c>
      <c r="D389" s="190">
        <v>75.527151612899999</v>
      </c>
      <c r="E389" s="190">
        <v>75.527151612899999</v>
      </c>
      <c r="F389" s="190">
        <v>98.914973132690463</v>
      </c>
      <c r="G389" s="190">
        <v>132.90562846753875</v>
      </c>
      <c r="H389" s="190">
        <f t="shared" si="18"/>
        <v>98.914973132690463</v>
      </c>
      <c r="I389" s="220" t="str">
        <f t="shared" si="19"/>
        <v/>
      </c>
      <c r="J389" s="220" t="str">
        <f t="shared" si="20"/>
        <v/>
      </c>
    </row>
    <row r="390" spans="1:10">
      <c r="A390" s="219" t="s">
        <v>960</v>
      </c>
      <c r="B390" s="189" t="s">
        <v>985</v>
      </c>
      <c r="C390" s="190">
        <v>73.106300000000005</v>
      </c>
      <c r="D390" s="190">
        <v>75.527151612899999</v>
      </c>
      <c r="E390" s="190">
        <v>73.106300000000005</v>
      </c>
      <c r="F390" s="190">
        <v>68.305593472692308</v>
      </c>
      <c r="G390" s="190">
        <v>132.90562846753875</v>
      </c>
      <c r="H390" s="190">
        <f t="shared" si="18"/>
        <v>68.305593472692308</v>
      </c>
      <c r="I390" s="220" t="str">
        <f t="shared" si="19"/>
        <v/>
      </c>
      <c r="J390" s="220" t="str">
        <f t="shared" si="20"/>
        <v/>
      </c>
    </row>
    <row r="391" spans="1:10">
      <c r="A391" s="219" t="s">
        <v>960</v>
      </c>
      <c r="B391" s="189" t="s">
        <v>986</v>
      </c>
      <c r="C391" s="190">
        <v>47.298099999999998</v>
      </c>
      <c r="D391" s="190">
        <v>75.527151612899999</v>
      </c>
      <c r="E391" s="190">
        <v>47.298099999999998</v>
      </c>
      <c r="F391" s="190">
        <v>41.294560642690456</v>
      </c>
      <c r="G391" s="190">
        <v>132.90562846753875</v>
      </c>
      <c r="H391" s="190">
        <f t="shared" si="18"/>
        <v>41.294560642690456</v>
      </c>
      <c r="I391" s="220" t="str">
        <f t="shared" si="19"/>
        <v/>
      </c>
      <c r="J391" s="220" t="str">
        <f t="shared" si="20"/>
        <v/>
      </c>
    </row>
    <row r="392" spans="1:10">
      <c r="A392" s="219" t="s">
        <v>960</v>
      </c>
      <c r="B392" s="189" t="s">
        <v>987</v>
      </c>
      <c r="C392" s="190">
        <v>56.561599999999999</v>
      </c>
      <c r="D392" s="190">
        <v>75.527151612899999</v>
      </c>
      <c r="E392" s="190">
        <v>56.561599999999999</v>
      </c>
      <c r="F392" s="190">
        <v>42.070215022690455</v>
      </c>
      <c r="G392" s="190">
        <v>132.90562846753875</v>
      </c>
      <c r="H392" s="190">
        <f t="shared" si="18"/>
        <v>42.070215022690455</v>
      </c>
      <c r="I392" s="220" t="str">
        <f t="shared" si="19"/>
        <v/>
      </c>
      <c r="J392" s="220" t="str">
        <f t="shared" si="20"/>
        <v/>
      </c>
    </row>
    <row r="393" spans="1:10">
      <c r="A393" s="219" t="s">
        <v>960</v>
      </c>
      <c r="B393" s="189" t="s">
        <v>988</v>
      </c>
      <c r="C393" s="190">
        <v>51.600099999999998</v>
      </c>
      <c r="D393" s="190">
        <v>75.527151612899999</v>
      </c>
      <c r="E393" s="190">
        <v>51.600099999999998</v>
      </c>
      <c r="F393" s="190">
        <v>37.89081406269046</v>
      </c>
      <c r="G393" s="190">
        <v>132.90562846753875</v>
      </c>
      <c r="H393" s="190">
        <f t="shared" si="18"/>
        <v>37.89081406269046</v>
      </c>
      <c r="I393" s="220" t="str">
        <f t="shared" si="19"/>
        <v/>
      </c>
      <c r="J393" s="220" t="str">
        <f t="shared" si="20"/>
        <v/>
      </c>
    </row>
    <row r="394" spans="1:10">
      <c r="A394" s="219" t="s">
        <v>960</v>
      </c>
      <c r="B394" s="189" t="s">
        <v>989</v>
      </c>
      <c r="C394" s="190">
        <v>55.207799999999999</v>
      </c>
      <c r="D394" s="190">
        <v>75.527151612899999</v>
      </c>
      <c r="E394" s="190">
        <v>55.207799999999999</v>
      </c>
      <c r="F394" s="190">
        <v>39.164603627379492</v>
      </c>
      <c r="G394" s="190">
        <v>132.90562846753875</v>
      </c>
      <c r="H394" s="190">
        <f t="shared" si="18"/>
        <v>39.164603627379492</v>
      </c>
      <c r="I394" s="220" t="str">
        <f t="shared" si="19"/>
        <v/>
      </c>
      <c r="J394" s="220" t="str">
        <f t="shared" si="20"/>
        <v/>
      </c>
    </row>
    <row r="395" spans="1:10">
      <c r="A395" s="219" t="s">
        <v>960</v>
      </c>
      <c r="B395" s="189" t="s">
        <v>990</v>
      </c>
      <c r="C395" s="190">
        <v>71.423100000000005</v>
      </c>
      <c r="D395" s="190">
        <v>75.527151612899999</v>
      </c>
      <c r="E395" s="190">
        <v>71.423100000000005</v>
      </c>
      <c r="F395" s="190">
        <v>50.549527553381346</v>
      </c>
      <c r="G395" s="190">
        <v>132.90562846753875</v>
      </c>
      <c r="H395" s="190">
        <f t="shared" si="18"/>
        <v>50.549527553381346</v>
      </c>
      <c r="I395" s="220" t="str">
        <f t="shared" si="19"/>
        <v/>
      </c>
      <c r="J395" s="220" t="str">
        <f t="shared" si="20"/>
        <v/>
      </c>
    </row>
    <row r="396" spans="1:10">
      <c r="A396" s="219" t="s">
        <v>960</v>
      </c>
      <c r="B396" s="189" t="s">
        <v>991</v>
      </c>
      <c r="C396" s="190">
        <v>83.157899999999998</v>
      </c>
      <c r="D396" s="190">
        <v>75.527151612899999</v>
      </c>
      <c r="E396" s="190">
        <v>75.527151612899999</v>
      </c>
      <c r="F396" s="190">
        <v>62.508611467379481</v>
      </c>
      <c r="G396" s="190">
        <v>132.90562846753875</v>
      </c>
      <c r="H396" s="190">
        <f t="shared" si="18"/>
        <v>62.508611467379481</v>
      </c>
      <c r="I396" s="220" t="str">
        <f t="shared" si="19"/>
        <v/>
      </c>
      <c r="J396" s="220" t="str">
        <f t="shared" si="20"/>
        <v/>
      </c>
    </row>
    <row r="397" spans="1:10">
      <c r="A397" s="219" t="s">
        <v>960</v>
      </c>
      <c r="B397" s="189" t="s">
        <v>992</v>
      </c>
      <c r="C397" s="190">
        <v>55.835599999999999</v>
      </c>
      <c r="D397" s="190">
        <v>75.527151612899999</v>
      </c>
      <c r="E397" s="190">
        <v>55.835599999999999</v>
      </c>
      <c r="F397" s="190">
        <v>40.584141867379493</v>
      </c>
      <c r="G397" s="190">
        <v>132.90562846753875</v>
      </c>
      <c r="H397" s="190">
        <f t="shared" si="18"/>
        <v>40.584141867379493</v>
      </c>
      <c r="I397" s="220" t="str">
        <f t="shared" si="19"/>
        <v/>
      </c>
      <c r="J397" s="220" t="str">
        <f t="shared" si="20"/>
        <v/>
      </c>
    </row>
    <row r="398" spans="1:10">
      <c r="A398" s="219" t="s">
        <v>960</v>
      </c>
      <c r="B398" s="189" t="s">
        <v>993</v>
      </c>
      <c r="C398" s="190">
        <v>63.651600000000002</v>
      </c>
      <c r="D398" s="190">
        <v>75.527151612899999</v>
      </c>
      <c r="E398" s="190">
        <v>63.651600000000002</v>
      </c>
      <c r="F398" s="190">
        <v>51.808680707379487</v>
      </c>
      <c r="G398" s="190">
        <v>132.90562846753875</v>
      </c>
      <c r="H398" s="190">
        <f t="shared" si="18"/>
        <v>51.808680707379487</v>
      </c>
      <c r="I398" s="220" t="str">
        <f t="shared" si="19"/>
        <v/>
      </c>
      <c r="J398" s="220" t="str">
        <f t="shared" si="20"/>
        <v/>
      </c>
    </row>
    <row r="399" spans="1:10">
      <c r="F399" s="190" t="s">
        <v>1005</v>
      </c>
      <c r="G399" s="190" t="s">
        <v>1005</v>
      </c>
      <c r="H399" s="190" t="str">
        <f t="shared" si="18"/>
        <v/>
      </c>
      <c r="I399" s="220" t="str">
        <f t="shared" si="19"/>
        <v/>
      </c>
      <c r="J399" s="220" t="str">
        <f t="shared" si="20"/>
        <v/>
      </c>
    </row>
    <row r="400" spans="1:10">
      <c r="F400" s="190" t="s">
        <v>1005</v>
      </c>
      <c r="G400" s="190" t="s">
        <v>1005</v>
      </c>
      <c r="H400" s="190" t="str">
        <f t="shared" si="18"/>
        <v/>
      </c>
      <c r="I400" s="220" t="str">
        <f t="shared" si="19"/>
        <v/>
      </c>
      <c r="J400" s="220" t="str">
        <f t="shared" si="20"/>
        <v/>
      </c>
    </row>
    <row r="401" spans="6:11">
      <c r="F401" s="190" t="s">
        <v>1005</v>
      </c>
      <c r="G401" s="190" t="s">
        <v>1005</v>
      </c>
      <c r="H401" s="190" t="str">
        <f t="shared" si="18"/>
        <v/>
      </c>
      <c r="I401" s="220" t="str">
        <f t="shared" si="19"/>
        <v/>
      </c>
      <c r="J401" s="220" t="str">
        <f t="shared" si="20"/>
        <v/>
      </c>
    </row>
    <row r="402" spans="6:11">
      <c r="F402" s="190" t="s">
        <v>1005</v>
      </c>
      <c r="G402" s="190" t="s">
        <v>1005</v>
      </c>
      <c r="H402" s="190" t="str">
        <f t="shared" si="18"/>
        <v/>
      </c>
      <c r="I402" s="220" t="str">
        <f t="shared" si="19"/>
        <v/>
      </c>
      <c r="J402" s="220" t="str">
        <f t="shared" si="20"/>
        <v/>
      </c>
    </row>
    <row r="403" spans="6:11">
      <c r="F403" s="190" t="s">
        <v>1005</v>
      </c>
      <c r="G403" s="190" t="s">
        <v>1005</v>
      </c>
      <c r="H403" s="190" t="str">
        <f t="shared" si="18"/>
        <v/>
      </c>
      <c r="I403" s="220" t="str">
        <f t="shared" si="19"/>
        <v/>
      </c>
      <c r="J403" s="220" t="str">
        <f t="shared" si="20"/>
        <v/>
      </c>
    </row>
    <row r="404" spans="6:11">
      <c r="F404" s="190" t="s">
        <v>1005</v>
      </c>
      <c r="G404" s="190" t="s">
        <v>1005</v>
      </c>
      <c r="H404" s="190" t="str">
        <f t="shared" si="18"/>
        <v/>
      </c>
      <c r="I404" s="220" t="str">
        <f t="shared" si="19"/>
        <v/>
      </c>
      <c r="J404" s="220" t="str">
        <f t="shared" si="20"/>
        <v/>
      </c>
      <c r="K404" s="221" t="str">
        <f t="shared" ref="K404:K467" si="21">IF(DAY(B404)=15,G404,"")</f>
        <v/>
      </c>
    </row>
    <row r="405" spans="6:11">
      <c r="F405" s="190" t="s">
        <v>1005</v>
      </c>
      <c r="G405" s="190" t="s">
        <v>1005</v>
      </c>
      <c r="H405" s="190" t="str">
        <f t="shared" si="18"/>
        <v/>
      </c>
      <c r="I405" s="220" t="str">
        <f t="shared" si="19"/>
        <v/>
      </c>
      <c r="J405" s="220" t="str">
        <f t="shared" si="20"/>
        <v/>
      </c>
      <c r="K405" s="221" t="str">
        <f t="shared" si="21"/>
        <v/>
      </c>
    </row>
    <row r="406" spans="6:11">
      <c r="F406" s="190" t="s">
        <v>1005</v>
      </c>
      <c r="G406" s="190" t="s">
        <v>1005</v>
      </c>
      <c r="H406" s="190" t="str">
        <f t="shared" si="18"/>
        <v/>
      </c>
      <c r="I406" s="220" t="str">
        <f t="shared" si="19"/>
        <v/>
      </c>
      <c r="J406" s="220" t="str">
        <f t="shared" si="20"/>
        <v/>
      </c>
      <c r="K406" s="221" t="str">
        <f t="shared" si="21"/>
        <v/>
      </c>
    </row>
    <row r="407" spans="6:11">
      <c r="F407" s="190" t="s">
        <v>1005</v>
      </c>
      <c r="G407" s="190" t="s">
        <v>1005</v>
      </c>
      <c r="H407" s="190" t="str">
        <f t="shared" si="18"/>
        <v/>
      </c>
      <c r="I407" s="220" t="str">
        <f t="shared" si="19"/>
        <v/>
      </c>
      <c r="J407" s="220" t="str">
        <f t="shared" si="20"/>
        <v/>
      </c>
      <c r="K407" s="221" t="str">
        <f t="shared" si="21"/>
        <v/>
      </c>
    </row>
    <row r="408" spans="6:11">
      <c r="F408" s="190" t="s">
        <v>1005</v>
      </c>
      <c r="G408" s="190" t="s">
        <v>1005</v>
      </c>
      <c r="H408" s="190" t="str">
        <f t="shared" si="18"/>
        <v/>
      </c>
      <c r="I408" s="220" t="str">
        <f t="shared" si="19"/>
        <v/>
      </c>
      <c r="J408" s="220" t="str">
        <f t="shared" si="20"/>
        <v/>
      </c>
      <c r="K408" s="221" t="str">
        <f t="shared" si="21"/>
        <v/>
      </c>
    </row>
    <row r="409" spans="6:11">
      <c r="F409" s="190" t="s">
        <v>1005</v>
      </c>
      <c r="G409" s="190" t="s">
        <v>1005</v>
      </c>
      <c r="H409" s="190" t="str">
        <f t="shared" si="18"/>
        <v/>
      </c>
      <c r="I409" s="220" t="str">
        <f t="shared" si="19"/>
        <v/>
      </c>
      <c r="J409" s="220" t="str">
        <f t="shared" si="20"/>
        <v/>
      </c>
      <c r="K409" s="221" t="str">
        <f t="shared" si="21"/>
        <v/>
      </c>
    </row>
    <row r="410" spans="6:11">
      <c r="F410" s="190" t="s">
        <v>1005</v>
      </c>
      <c r="G410" s="190" t="s">
        <v>1005</v>
      </c>
      <c r="H410" s="190" t="str">
        <f t="shared" si="18"/>
        <v/>
      </c>
      <c r="I410" s="220" t="str">
        <f t="shared" si="19"/>
        <v/>
      </c>
      <c r="J410" s="220" t="str">
        <f t="shared" si="20"/>
        <v/>
      </c>
      <c r="K410" s="221" t="str">
        <f t="shared" si="21"/>
        <v/>
      </c>
    </row>
    <row r="411" spans="6:11">
      <c r="F411" s="190" t="s">
        <v>1005</v>
      </c>
      <c r="G411" s="190" t="s">
        <v>1005</v>
      </c>
      <c r="H411" s="190" t="str">
        <f t="shared" si="18"/>
        <v/>
      </c>
      <c r="I411" s="220" t="str">
        <f t="shared" si="19"/>
        <v/>
      </c>
      <c r="J411" s="220" t="str">
        <f t="shared" si="20"/>
        <v/>
      </c>
      <c r="K411" s="221" t="str">
        <f t="shared" si="21"/>
        <v/>
      </c>
    </row>
    <row r="412" spans="6:11">
      <c r="F412" s="190" t="s">
        <v>1005</v>
      </c>
      <c r="G412" s="190" t="s">
        <v>1005</v>
      </c>
      <c r="H412" s="190" t="str">
        <f t="shared" si="18"/>
        <v/>
      </c>
      <c r="I412" s="220" t="str">
        <f t="shared" si="19"/>
        <v/>
      </c>
      <c r="J412" s="220" t="str">
        <f t="shared" si="20"/>
        <v/>
      </c>
      <c r="K412" s="221" t="str">
        <f t="shared" si="21"/>
        <v/>
      </c>
    </row>
    <row r="413" spans="6:11">
      <c r="F413" s="190" t="s">
        <v>1005</v>
      </c>
      <c r="G413" s="190" t="s">
        <v>1005</v>
      </c>
      <c r="H413" s="190" t="str">
        <f t="shared" si="18"/>
        <v/>
      </c>
      <c r="I413" s="220" t="str">
        <f t="shared" si="19"/>
        <v/>
      </c>
      <c r="J413" s="220" t="str">
        <f t="shared" si="20"/>
        <v/>
      </c>
      <c r="K413" s="221" t="str">
        <f t="shared" si="21"/>
        <v/>
      </c>
    </row>
    <row r="414" spans="6:11">
      <c r="F414" s="190" t="s">
        <v>1005</v>
      </c>
      <c r="G414" s="190" t="s">
        <v>1005</v>
      </c>
      <c r="H414" s="190" t="str">
        <f t="shared" si="18"/>
        <v/>
      </c>
      <c r="I414" s="220" t="str">
        <f t="shared" si="19"/>
        <v/>
      </c>
      <c r="J414" s="220" t="str">
        <f t="shared" si="20"/>
        <v/>
      </c>
      <c r="K414" s="221" t="str">
        <f t="shared" si="21"/>
        <v/>
      </c>
    </row>
    <row r="415" spans="6:11">
      <c r="F415" s="190" t="s">
        <v>1005</v>
      </c>
      <c r="G415" s="190" t="s">
        <v>1005</v>
      </c>
      <c r="H415" s="190" t="str">
        <f t="shared" si="18"/>
        <v/>
      </c>
      <c r="I415" s="220" t="str">
        <f t="shared" si="19"/>
        <v/>
      </c>
      <c r="J415" s="220" t="str">
        <f t="shared" si="20"/>
        <v/>
      </c>
      <c r="K415" s="221" t="str">
        <f t="shared" si="21"/>
        <v/>
      </c>
    </row>
    <row r="416" spans="6:11">
      <c r="F416" s="190" t="s">
        <v>1005</v>
      </c>
      <c r="G416" s="190" t="s">
        <v>1005</v>
      </c>
      <c r="H416" s="190" t="str">
        <f t="shared" si="18"/>
        <v/>
      </c>
      <c r="I416" s="220" t="str">
        <f t="shared" si="19"/>
        <v/>
      </c>
      <c r="J416" s="220" t="str">
        <f t="shared" si="20"/>
        <v/>
      </c>
      <c r="K416" s="221" t="str">
        <f t="shared" si="21"/>
        <v/>
      </c>
    </row>
    <row r="417" spans="6:11">
      <c r="F417" s="190" t="s">
        <v>1005</v>
      </c>
      <c r="G417" s="190" t="s">
        <v>1005</v>
      </c>
      <c r="H417" s="190" t="str">
        <f t="shared" si="18"/>
        <v/>
      </c>
      <c r="I417" s="220" t="str">
        <f t="shared" si="19"/>
        <v/>
      </c>
      <c r="J417" s="220" t="str">
        <f t="shared" si="20"/>
        <v/>
      </c>
      <c r="K417" s="221" t="str">
        <f t="shared" si="21"/>
        <v/>
      </c>
    </row>
    <row r="418" spans="6:11">
      <c r="F418" s="190" t="s">
        <v>1005</v>
      </c>
      <c r="G418" s="190" t="s">
        <v>1005</v>
      </c>
      <c r="H418" s="190" t="str">
        <f t="shared" si="18"/>
        <v/>
      </c>
      <c r="I418" s="220" t="str">
        <f t="shared" si="19"/>
        <v/>
      </c>
      <c r="J418" s="220" t="str">
        <f t="shared" si="20"/>
        <v/>
      </c>
      <c r="K418" s="221" t="str">
        <f t="shared" si="21"/>
        <v/>
      </c>
    </row>
    <row r="419" spans="6:11">
      <c r="F419" s="190" t="s">
        <v>1005</v>
      </c>
      <c r="G419" s="190" t="s">
        <v>1005</v>
      </c>
      <c r="H419" s="190" t="str">
        <f t="shared" si="18"/>
        <v/>
      </c>
      <c r="I419" s="220" t="str">
        <f t="shared" si="19"/>
        <v/>
      </c>
      <c r="J419" s="220" t="str">
        <f t="shared" si="20"/>
        <v/>
      </c>
      <c r="K419" s="221" t="str">
        <f t="shared" si="21"/>
        <v/>
      </c>
    </row>
    <row r="420" spans="6:11">
      <c r="F420" s="190" t="s">
        <v>1005</v>
      </c>
      <c r="G420" s="190" t="s">
        <v>1005</v>
      </c>
      <c r="H420" s="190" t="str">
        <f t="shared" si="18"/>
        <v/>
      </c>
      <c r="I420" s="220" t="str">
        <f t="shared" si="19"/>
        <v/>
      </c>
      <c r="J420" s="220" t="str">
        <f t="shared" si="20"/>
        <v/>
      </c>
      <c r="K420" s="221" t="str">
        <f t="shared" si="21"/>
        <v/>
      </c>
    </row>
    <row r="421" spans="6:11">
      <c r="F421" s="190" t="s">
        <v>1005</v>
      </c>
      <c r="G421" s="190" t="s">
        <v>1005</v>
      </c>
      <c r="H421" s="190" t="str">
        <f t="shared" si="18"/>
        <v/>
      </c>
      <c r="I421" s="220" t="str">
        <f t="shared" si="19"/>
        <v/>
      </c>
      <c r="J421" s="220" t="str">
        <f t="shared" si="20"/>
        <v/>
      </c>
      <c r="K421" s="221" t="str">
        <f t="shared" si="21"/>
        <v/>
      </c>
    </row>
    <row r="422" spans="6:11">
      <c r="F422" s="190" t="s">
        <v>1005</v>
      </c>
      <c r="G422" s="190" t="s">
        <v>1005</v>
      </c>
      <c r="H422" s="190" t="str">
        <f t="shared" si="18"/>
        <v/>
      </c>
      <c r="I422" s="220" t="str">
        <f t="shared" si="19"/>
        <v/>
      </c>
      <c r="J422" s="220" t="str">
        <f t="shared" si="20"/>
        <v/>
      </c>
      <c r="K422" s="221" t="str">
        <f t="shared" si="21"/>
        <v/>
      </c>
    </row>
    <row r="423" spans="6:11">
      <c r="F423" s="190" t="s">
        <v>1005</v>
      </c>
      <c r="G423" s="190" t="s">
        <v>1005</v>
      </c>
      <c r="H423" s="190" t="str">
        <f t="shared" si="18"/>
        <v/>
      </c>
      <c r="I423" s="220" t="str">
        <f t="shared" si="19"/>
        <v/>
      </c>
      <c r="J423" s="220" t="str">
        <f t="shared" si="20"/>
        <v/>
      </c>
      <c r="K423" s="221" t="str">
        <f t="shared" si="21"/>
        <v/>
      </c>
    </row>
    <row r="424" spans="6:11">
      <c r="F424" s="190" t="s">
        <v>1005</v>
      </c>
      <c r="G424" s="190" t="s">
        <v>1005</v>
      </c>
      <c r="H424" s="190" t="str">
        <f t="shared" si="18"/>
        <v/>
      </c>
      <c r="I424" s="220" t="str">
        <f t="shared" si="19"/>
        <v/>
      </c>
      <c r="J424" s="220" t="str">
        <f t="shared" si="20"/>
        <v/>
      </c>
      <c r="K424" s="221" t="str">
        <f t="shared" si="21"/>
        <v/>
      </c>
    </row>
    <row r="425" spans="6:11">
      <c r="F425" s="190" t="s">
        <v>1005</v>
      </c>
      <c r="G425" s="190" t="s">
        <v>1005</v>
      </c>
      <c r="H425" s="190" t="str">
        <f t="shared" si="18"/>
        <v/>
      </c>
      <c r="I425" s="220" t="str">
        <f t="shared" si="19"/>
        <v/>
      </c>
      <c r="J425" s="220" t="str">
        <f t="shared" si="20"/>
        <v/>
      </c>
      <c r="K425" s="221" t="str">
        <f t="shared" si="21"/>
        <v/>
      </c>
    </row>
    <row r="426" spans="6:11">
      <c r="F426" s="190" t="s">
        <v>1005</v>
      </c>
      <c r="G426" s="190" t="s">
        <v>1005</v>
      </c>
      <c r="H426" s="190" t="str">
        <f t="shared" si="18"/>
        <v/>
      </c>
      <c r="I426" s="220" t="str">
        <f t="shared" si="19"/>
        <v/>
      </c>
      <c r="J426" s="220" t="str">
        <f t="shared" si="20"/>
        <v/>
      </c>
      <c r="K426" s="221" t="str">
        <f t="shared" si="21"/>
        <v/>
      </c>
    </row>
    <row r="427" spans="6:11">
      <c r="F427" s="190" t="s">
        <v>1005</v>
      </c>
      <c r="G427" s="190" t="s">
        <v>1005</v>
      </c>
      <c r="H427" s="190" t="str">
        <f t="shared" si="18"/>
        <v/>
      </c>
      <c r="I427" s="220" t="str">
        <f t="shared" si="19"/>
        <v/>
      </c>
      <c r="J427" s="220" t="str">
        <f t="shared" si="20"/>
        <v/>
      </c>
      <c r="K427" s="221" t="str">
        <f t="shared" si="21"/>
        <v/>
      </c>
    </row>
    <row r="428" spans="6:11">
      <c r="F428" s="190" t="s">
        <v>1005</v>
      </c>
      <c r="G428" s="190" t="s">
        <v>1005</v>
      </c>
      <c r="H428" s="190" t="str">
        <f t="shared" si="18"/>
        <v/>
      </c>
      <c r="I428" s="220" t="str">
        <f t="shared" si="19"/>
        <v/>
      </c>
      <c r="J428" s="220" t="str">
        <f t="shared" si="20"/>
        <v/>
      </c>
      <c r="K428" s="221" t="str">
        <f t="shared" si="21"/>
        <v/>
      </c>
    </row>
    <row r="429" spans="6:11">
      <c r="F429" s="190" t="s">
        <v>1005</v>
      </c>
      <c r="G429" s="190" t="s">
        <v>1005</v>
      </c>
      <c r="H429" s="190" t="str">
        <f t="shared" si="18"/>
        <v/>
      </c>
      <c r="I429" s="220" t="str">
        <f t="shared" si="19"/>
        <v/>
      </c>
      <c r="J429" s="220" t="str">
        <f t="shared" si="20"/>
        <v/>
      </c>
      <c r="K429" s="221" t="str">
        <f t="shared" si="21"/>
        <v/>
      </c>
    </row>
    <row r="430" spans="6:11">
      <c r="F430" s="190" t="s">
        <v>1005</v>
      </c>
      <c r="G430" s="190" t="s">
        <v>1005</v>
      </c>
      <c r="H430" s="190" t="str">
        <f t="shared" si="18"/>
        <v/>
      </c>
      <c r="I430" s="220" t="str">
        <f t="shared" si="19"/>
        <v/>
      </c>
      <c r="J430" s="220" t="str">
        <f t="shared" si="20"/>
        <v/>
      </c>
      <c r="K430" s="221" t="str">
        <f t="shared" si="21"/>
        <v/>
      </c>
    </row>
    <row r="431" spans="6:11">
      <c r="F431" s="190" t="s">
        <v>1005</v>
      </c>
      <c r="G431" s="190" t="s">
        <v>1005</v>
      </c>
      <c r="H431" s="190" t="str">
        <f t="shared" si="18"/>
        <v/>
      </c>
      <c r="I431" s="220" t="str">
        <f t="shared" si="19"/>
        <v/>
      </c>
      <c r="J431" s="220" t="str">
        <f t="shared" si="20"/>
        <v/>
      </c>
      <c r="K431" s="221" t="str">
        <f t="shared" si="21"/>
        <v/>
      </c>
    </row>
    <row r="432" spans="6:11">
      <c r="F432" s="190" t="s">
        <v>1005</v>
      </c>
      <c r="G432" s="190" t="s">
        <v>1005</v>
      </c>
      <c r="H432" s="190" t="str">
        <f t="shared" si="18"/>
        <v/>
      </c>
      <c r="I432" s="220" t="str">
        <f t="shared" si="19"/>
        <v/>
      </c>
      <c r="J432" s="220" t="str">
        <f t="shared" si="20"/>
        <v/>
      </c>
      <c r="K432" s="221" t="str">
        <f t="shared" si="21"/>
        <v/>
      </c>
    </row>
    <row r="433" spans="6:11">
      <c r="F433" s="190" t="s">
        <v>1005</v>
      </c>
      <c r="G433" s="190" t="s">
        <v>1005</v>
      </c>
      <c r="H433" s="190" t="str">
        <f t="shared" si="18"/>
        <v/>
      </c>
      <c r="I433" s="220" t="str">
        <f t="shared" si="19"/>
        <v/>
      </c>
      <c r="J433" s="220" t="str">
        <f t="shared" si="20"/>
        <v/>
      </c>
      <c r="K433" s="221" t="str">
        <f t="shared" si="21"/>
        <v/>
      </c>
    </row>
    <row r="434" spans="6:11">
      <c r="F434" s="190" t="s">
        <v>1005</v>
      </c>
      <c r="G434" s="190" t="s">
        <v>1005</v>
      </c>
      <c r="H434" s="190" t="str">
        <f t="shared" si="18"/>
        <v/>
      </c>
      <c r="I434" s="220" t="str">
        <f t="shared" si="19"/>
        <v/>
      </c>
      <c r="J434" s="220" t="str">
        <f t="shared" si="20"/>
        <v/>
      </c>
      <c r="K434" s="221" t="str">
        <f t="shared" si="21"/>
        <v/>
      </c>
    </row>
    <row r="435" spans="6:11">
      <c r="F435" s="190" t="s">
        <v>1005</v>
      </c>
      <c r="G435" s="190" t="s">
        <v>1005</v>
      </c>
      <c r="H435" s="190" t="str">
        <f t="shared" si="18"/>
        <v/>
      </c>
      <c r="I435" s="220" t="str">
        <f t="shared" si="19"/>
        <v/>
      </c>
      <c r="J435" s="220" t="str">
        <f t="shared" si="20"/>
        <v/>
      </c>
      <c r="K435" s="221" t="str">
        <f t="shared" si="21"/>
        <v/>
      </c>
    </row>
    <row r="436" spans="6:11">
      <c r="F436" s="190" t="s">
        <v>1005</v>
      </c>
      <c r="G436" s="190" t="s">
        <v>1005</v>
      </c>
      <c r="H436" s="190" t="str">
        <f t="shared" si="18"/>
        <v/>
      </c>
      <c r="I436" s="220" t="str">
        <f t="shared" si="19"/>
        <v/>
      </c>
      <c r="J436" s="220" t="str">
        <f t="shared" si="20"/>
        <v/>
      </c>
      <c r="K436" s="221" t="str">
        <f t="shared" si="21"/>
        <v/>
      </c>
    </row>
    <row r="437" spans="6:11">
      <c r="F437" s="190" t="s">
        <v>1005</v>
      </c>
      <c r="G437" s="190" t="s">
        <v>1005</v>
      </c>
      <c r="H437" s="190" t="str">
        <f t="shared" si="18"/>
        <v/>
      </c>
      <c r="I437" s="220" t="str">
        <f t="shared" si="19"/>
        <v/>
      </c>
      <c r="J437" s="220" t="str">
        <f t="shared" si="20"/>
        <v/>
      </c>
      <c r="K437" s="221" t="str">
        <f t="shared" si="21"/>
        <v/>
      </c>
    </row>
    <row r="438" spans="6:11">
      <c r="F438" s="190" t="s">
        <v>1005</v>
      </c>
      <c r="G438" s="190" t="s">
        <v>1005</v>
      </c>
      <c r="H438" s="190" t="str">
        <f t="shared" si="18"/>
        <v/>
      </c>
      <c r="I438" s="220" t="str">
        <f t="shared" si="19"/>
        <v/>
      </c>
      <c r="J438" s="220" t="str">
        <f t="shared" si="20"/>
        <v/>
      </c>
      <c r="K438" s="221" t="str">
        <f t="shared" si="21"/>
        <v/>
      </c>
    </row>
    <row r="439" spans="6:11">
      <c r="F439" s="190" t="s">
        <v>1005</v>
      </c>
      <c r="G439" s="190" t="s">
        <v>1005</v>
      </c>
      <c r="H439" s="190" t="str">
        <f t="shared" si="18"/>
        <v/>
      </c>
      <c r="I439" s="220" t="str">
        <f t="shared" si="19"/>
        <v/>
      </c>
      <c r="J439" s="220" t="str">
        <f t="shared" si="20"/>
        <v/>
      </c>
      <c r="K439" s="221" t="str">
        <f t="shared" si="21"/>
        <v/>
      </c>
    </row>
    <row r="440" spans="6:11">
      <c r="F440" s="190" t="s">
        <v>1005</v>
      </c>
      <c r="G440" s="190" t="s">
        <v>1005</v>
      </c>
      <c r="H440" s="190" t="str">
        <f t="shared" si="18"/>
        <v/>
      </c>
      <c r="I440" s="220" t="str">
        <f t="shared" si="19"/>
        <v/>
      </c>
      <c r="J440" s="220" t="str">
        <f t="shared" si="20"/>
        <v/>
      </c>
      <c r="K440" s="221" t="str">
        <f t="shared" si="21"/>
        <v/>
      </c>
    </row>
    <row r="441" spans="6:11">
      <c r="F441" s="190" t="s">
        <v>1005</v>
      </c>
      <c r="G441" s="190" t="s">
        <v>1005</v>
      </c>
      <c r="H441" s="190" t="str">
        <f t="shared" si="18"/>
        <v/>
      </c>
      <c r="I441" s="220" t="str">
        <f t="shared" si="19"/>
        <v/>
      </c>
      <c r="J441" s="220" t="str">
        <f t="shared" si="20"/>
        <v/>
      </c>
      <c r="K441" s="221" t="str">
        <f t="shared" si="21"/>
        <v/>
      </c>
    </row>
    <row r="442" spans="6:11">
      <c r="F442" s="190" t="s">
        <v>1005</v>
      </c>
      <c r="G442" s="190" t="s">
        <v>1005</v>
      </c>
      <c r="H442" s="190" t="str">
        <f t="shared" si="18"/>
        <v/>
      </c>
      <c r="I442" s="220" t="str">
        <f t="shared" si="19"/>
        <v/>
      </c>
      <c r="J442" s="220" t="str">
        <f t="shared" si="20"/>
        <v/>
      </c>
      <c r="K442" s="221" t="str">
        <f t="shared" si="21"/>
        <v/>
      </c>
    </row>
    <row r="443" spans="6:11">
      <c r="F443" s="190" t="s">
        <v>1005</v>
      </c>
      <c r="G443" s="190" t="s">
        <v>1005</v>
      </c>
      <c r="H443" s="190" t="str">
        <f t="shared" si="18"/>
        <v/>
      </c>
      <c r="I443" s="220" t="str">
        <f t="shared" si="19"/>
        <v/>
      </c>
      <c r="J443" s="220" t="str">
        <f t="shared" si="20"/>
        <v/>
      </c>
      <c r="K443" s="221" t="str">
        <f t="shared" si="21"/>
        <v/>
      </c>
    </row>
    <row r="444" spans="6:11">
      <c r="F444" s="190" t="s">
        <v>1005</v>
      </c>
      <c r="G444" s="190" t="s">
        <v>1005</v>
      </c>
      <c r="H444" s="190" t="str">
        <f t="shared" si="18"/>
        <v/>
      </c>
      <c r="I444" s="220" t="str">
        <f t="shared" si="19"/>
        <v/>
      </c>
      <c r="J444" s="220" t="str">
        <f t="shared" si="20"/>
        <v/>
      </c>
      <c r="K444" s="221" t="str">
        <f t="shared" si="21"/>
        <v/>
      </c>
    </row>
    <row r="445" spans="6:11">
      <c r="F445" s="190" t="s">
        <v>1005</v>
      </c>
      <c r="G445" s="190" t="s">
        <v>1005</v>
      </c>
      <c r="H445" s="190" t="str">
        <f t="shared" si="18"/>
        <v/>
      </c>
      <c r="I445" s="220" t="str">
        <f t="shared" si="19"/>
        <v/>
      </c>
      <c r="J445" s="220" t="str">
        <f t="shared" si="20"/>
        <v/>
      </c>
      <c r="K445" s="221" t="str">
        <f t="shared" si="21"/>
        <v/>
      </c>
    </row>
    <row r="446" spans="6:11">
      <c r="F446" s="190" t="s">
        <v>1005</v>
      </c>
      <c r="G446" s="190" t="s">
        <v>1005</v>
      </c>
      <c r="H446" s="190" t="str">
        <f t="shared" si="18"/>
        <v/>
      </c>
      <c r="I446" s="220" t="str">
        <f t="shared" si="19"/>
        <v/>
      </c>
      <c r="J446" s="220" t="str">
        <f t="shared" si="20"/>
        <v/>
      </c>
      <c r="K446" s="221" t="str">
        <f t="shared" si="21"/>
        <v/>
      </c>
    </row>
    <row r="447" spans="6:11">
      <c r="F447" s="190" t="s">
        <v>1005</v>
      </c>
      <c r="G447" s="190" t="s">
        <v>1005</v>
      </c>
      <c r="H447" s="190" t="str">
        <f t="shared" si="18"/>
        <v/>
      </c>
      <c r="I447" s="220" t="str">
        <f t="shared" si="19"/>
        <v/>
      </c>
      <c r="J447" s="220" t="str">
        <f t="shared" si="20"/>
        <v/>
      </c>
      <c r="K447" s="221" t="str">
        <f t="shared" si="21"/>
        <v/>
      </c>
    </row>
    <row r="448" spans="6:11">
      <c r="F448" s="190" t="s">
        <v>1005</v>
      </c>
      <c r="G448" s="190" t="s">
        <v>1005</v>
      </c>
      <c r="H448" s="190" t="str">
        <f t="shared" si="18"/>
        <v/>
      </c>
      <c r="I448" s="220" t="str">
        <f t="shared" si="19"/>
        <v/>
      </c>
      <c r="J448" s="220" t="str">
        <f t="shared" si="20"/>
        <v/>
      </c>
      <c r="K448" s="221" t="str">
        <f t="shared" si="21"/>
        <v/>
      </c>
    </row>
    <row r="449" spans="6:11">
      <c r="F449" s="190" t="s">
        <v>1005</v>
      </c>
      <c r="G449" s="190" t="s">
        <v>1005</v>
      </c>
      <c r="H449" s="190" t="str">
        <f t="shared" si="18"/>
        <v/>
      </c>
      <c r="I449" s="220" t="str">
        <f t="shared" si="19"/>
        <v/>
      </c>
      <c r="J449" s="220" t="str">
        <f t="shared" si="20"/>
        <v/>
      </c>
      <c r="K449" s="221" t="str">
        <f t="shared" si="21"/>
        <v/>
      </c>
    </row>
    <row r="450" spans="6:11">
      <c r="F450" s="190" t="s">
        <v>1005</v>
      </c>
      <c r="G450" s="190" t="s">
        <v>1005</v>
      </c>
      <c r="H450" s="190" t="str">
        <f t="shared" si="18"/>
        <v/>
      </c>
      <c r="I450" s="220" t="str">
        <f t="shared" si="19"/>
        <v/>
      </c>
      <c r="J450" s="220" t="str">
        <f t="shared" si="20"/>
        <v/>
      </c>
      <c r="K450" s="221" t="str">
        <f t="shared" si="21"/>
        <v/>
      </c>
    </row>
    <row r="451" spans="6:11">
      <c r="F451" s="190" t="s">
        <v>1005</v>
      </c>
      <c r="G451" s="190" t="s">
        <v>1005</v>
      </c>
      <c r="H451" s="190" t="str">
        <f t="shared" si="18"/>
        <v/>
      </c>
      <c r="I451" s="220" t="str">
        <f t="shared" si="19"/>
        <v/>
      </c>
      <c r="J451" s="220" t="str">
        <f t="shared" si="20"/>
        <v/>
      </c>
      <c r="K451" s="221" t="str">
        <f t="shared" si="21"/>
        <v/>
      </c>
    </row>
    <row r="452" spans="6:11">
      <c r="F452" s="190" t="s">
        <v>1005</v>
      </c>
      <c r="G452" s="190" t="s">
        <v>1005</v>
      </c>
      <c r="H452" s="190" t="str">
        <f t="shared" ref="H452:H515" si="22">IF(F452&lt;G452,F452,G452)</f>
        <v/>
      </c>
      <c r="I452" s="220" t="str">
        <f t="shared" ref="I452:I515" si="23">IF(DAY(B452)=1,600,"")</f>
        <v/>
      </c>
      <c r="J452" s="220" t="str">
        <f t="shared" ref="J452:J515" si="24">IF(DAY(B452)=15,MID(A452,1,1),"")</f>
        <v/>
      </c>
      <c r="K452" s="221" t="str">
        <f t="shared" si="21"/>
        <v/>
      </c>
    </row>
    <row r="453" spans="6:11">
      <c r="F453" s="190" t="s">
        <v>1005</v>
      </c>
      <c r="G453" s="190" t="s">
        <v>1005</v>
      </c>
      <c r="H453" s="190" t="str">
        <f t="shared" si="22"/>
        <v/>
      </c>
      <c r="I453" s="220" t="str">
        <f t="shared" si="23"/>
        <v/>
      </c>
      <c r="J453" s="220" t="str">
        <f t="shared" si="24"/>
        <v/>
      </c>
      <c r="K453" s="221" t="str">
        <f t="shared" si="21"/>
        <v/>
      </c>
    </row>
    <row r="454" spans="6:11">
      <c r="F454" s="190" t="s">
        <v>1005</v>
      </c>
      <c r="G454" s="190" t="s">
        <v>1005</v>
      </c>
      <c r="H454" s="190" t="str">
        <f t="shared" si="22"/>
        <v/>
      </c>
      <c r="I454" s="220" t="str">
        <f t="shared" si="23"/>
        <v/>
      </c>
      <c r="J454" s="220" t="str">
        <f t="shared" si="24"/>
        <v/>
      </c>
      <c r="K454" s="221" t="str">
        <f t="shared" si="21"/>
        <v/>
      </c>
    </row>
    <row r="455" spans="6:11">
      <c r="F455" s="190" t="s">
        <v>1005</v>
      </c>
      <c r="G455" s="190" t="s">
        <v>1005</v>
      </c>
      <c r="H455" s="190" t="str">
        <f t="shared" si="22"/>
        <v/>
      </c>
      <c r="I455" s="220" t="str">
        <f t="shared" si="23"/>
        <v/>
      </c>
      <c r="J455" s="220" t="str">
        <f t="shared" si="24"/>
        <v/>
      </c>
      <c r="K455" s="221" t="str">
        <f t="shared" si="21"/>
        <v/>
      </c>
    </row>
    <row r="456" spans="6:11">
      <c r="F456" s="190" t="s">
        <v>1005</v>
      </c>
      <c r="G456" s="190" t="s">
        <v>1005</v>
      </c>
      <c r="H456" s="190" t="str">
        <f t="shared" si="22"/>
        <v/>
      </c>
      <c r="I456" s="220" t="str">
        <f t="shared" si="23"/>
        <v/>
      </c>
      <c r="J456" s="220" t="str">
        <f t="shared" si="24"/>
        <v/>
      </c>
      <c r="K456" s="221" t="str">
        <f t="shared" si="21"/>
        <v/>
      </c>
    </row>
    <row r="457" spans="6:11">
      <c r="F457" s="190" t="s">
        <v>1005</v>
      </c>
      <c r="G457" s="190" t="s">
        <v>1005</v>
      </c>
      <c r="H457" s="190" t="str">
        <f t="shared" si="22"/>
        <v/>
      </c>
      <c r="I457" s="220" t="str">
        <f t="shared" si="23"/>
        <v/>
      </c>
      <c r="J457" s="220" t="str">
        <f t="shared" si="24"/>
        <v/>
      </c>
      <c r="K457" s="221" t="str">
        <f t="shared" si="21"/>
        <v/>
      </c>
    </row>
    <row r="458" spans="6:11">
      <c r="F458" s="190" t="s">
        <v>1005</v>
      </c>
      <c r="G458" s="190" t="s">
        <v>1005</v>
      </c>
      <c r="H458" s="190" t="str">
        <f t="shared" si="22"/>
        <v/>
      </c>
      <c r="I458" s="220" t="str">
        <f t="shared" si="23"/>
        <v/>
      </c>
      <c r="J458" s="220" t="str">
        <f t="shared" si="24"/>
        <v/>
      </c>
      <c r="K458" s="221" t="str">
        <f t="shared" si="21"/>
        <v/>
      </c>
    </row>
    <row r="459" spans="6:11">
      <c r="F459" s="190" t="s">
        <v>1005</v>
      </c>
      <c r="G459" s="190" t="s">
        <v>1005</v>
      </c>
      <c r="H459" s="190" t="str">
        <f t="shared" si="22"/>
        <v/>
      </c>
      <c r="I459" s="220" t="str">
        <f t="shared" si="23"/>
        <v/>
      </c>
      <c r="J459" s="220" t="str">
        <f t="shared" si="24"/>
        <v/>
      </c>
      <c r="K459" s="221" t="str">
        <f t="shared" si="21"/>
        <v/>
      </c>
    </row>
    <row r="460" spans="6:11">
      <c r="F460" s="190" t="s">
        <v>1005</v>
      </c>
      <c r="G460" s="190" t="s">
        <v>1005</v>
      </c>
      <c r="H460" s="190" t="str">
        <f t="shared" si="22"/>
        <v/>
      </c>
      <c r="I460" s="220" t="str">
        <f t="shared" si="23"/>
        <v/>
      </c>
      <c r="J460" s="220" t="str">
        <f t="shared" si="24"/>
        <v/>
      </c>
      <c r="K460" s="221" t="str">
        <f t="shared" si="21"/>
        <v/>
      </c>
    </row>
    <row r="461" spans="6:11">
      <c r="F461" s="190" t="s">
        <v>1005</v>
      </c>
      <c r="G461" s="190" t="s">
        <v>1005</v>
      </c>
      <c r="H461" s="190" t="str">
        <f t="shared" si="22"/>
        <v/>
      </c>
      <c r="I461" s="220" t="str">
        <f t="shared" si="23"/>
        <v/>
      </c>
      <c r="J461" s="220" t="str">
        <f t="shared" si="24"/>
        <v/>
      </c>
      <c r="K461" s="221" t="str">
        <f t="shared" si="21"/>
        <v/>
      </c>
    </row>
    <row r="462" spans="6:11">
      <c r="F462" s="190" t="s">
        <v>1005</v>
      </c>
      <c r="G462" s="190" t="s">
        <v>1005</v>
      </c>
      <c r="H462" s="190" t="str">
        <f t="shared" si="22"/>
        <v/>
      </c>
      <c r="I462" s="220" t="str">
        <f t="shared" si="23"/>
        <v/>
      </c>
      <c r="J462" s="220" t="str">
        <f t="shared" si="24"/>
        <v/>
      </c>
      <c r="K462" s="221" t="str">
        <f t="shared" si="21"/>
        <v/>
      </c>
    </row>
    <row r="463" spans="6:11">
      <c r="F463" s="190" t="s">
        <v>1005</v>
      </c>
      <c r="G463" s="190" t="s">
        <v>1005</v>
      </c>
      <c r="H463" s="190" t="str">
        <f t="shared" si="22"/>
        <v/>
      </c>
      <c r="I463" s="220" t="str">
        <f t="shared" si="23"/>
        <v/>
      </c>
      <c r="J463" s="220" t="str">
        <f t="shared" si="24"/>
        <v/>
      </c>
      <c r="K463" s="221" t="str">
        <f t="shared" si="21"/>
        <v/>
      </c>
    </row>
    <row r="464" spans="6:11">
      <c r="F464" s="190" t="s">
        <v>1005</v>
      </c>
      <c r="G464" s="190" t="s">
        <v>1005</v>
      </c>
      <c r="H464" s="190" t="str">
        <f t="shared" si="22"/>
        <v/>
      </c>
      <c r="I464" s="220" t="str">
        <f t="shared" si="23"/>
        <v/>
      </c>
      <c r="J464" s="220" t="str">
        <f t="shared" si="24"/>
        <v/>
      </c>
      <c r="K464" s="221" t="str">
        <f t="shared" si="21"/>
        <v/>
      </c>
    </row>
    <row r="465" spans="6:11">
      <c r="F465" s="190" t="s">
        <v>1005</v>
      </c>
      <c r="G465" s="190" t="s">
        <v>1005</v>
      </c>
      <c r="H465" s="190" t="str">
        <f t="shared" si="22"/>
        <v/>
      </c>
      <c r="I465" s="220" t="str">
        <f t="shared" si="23"/>
        <v/>
      </c>
      <c r="J465" s="220" t="str">
        <f t="shared" si="24"/>
        <v/>
      </c>
      <c r="K465" s="221" t="str">
        <f t="shared" si="21"/>
        <v/>
      </c>
    </row>
    <row r="466" spans="6:11">
      <c r="F466" s="190" t="s">
        <v>1005</v>
      </c>
      <c r="G466" s="190" t="s">
        <v>1005</v>
      </c>
      <c r="H466" s="190" t="str">
        <f t="shared" si="22"/>
        <v/>
      </c>
      <c r="I466" s="220" t="str">
        <f t="shared" si="23"/>
        <v/>
      </c>
      <c r="J466" s="220" t="str">
        <f t="shared" si="24"/>
        <v/>
      </c>
      <c r="K466" s="221" t="str">
        <f t="shared" si="21"/>
        <v/>
      </c>
    </row>
    <row r="467" spans="6:11">
      <c r="F467" s="190" t="s">
        <v>1005</v>
      </c>
      <c r="G467" s="190" t="s">
        <v>1005</v>
      </c>
      <c r="H467" s="190" t="str">
        <f t="shared" si="22"/>
        <v/>
      </c>
      <c r="I467" s="220" t="str">
        <f t="shared" si="23"/>
        <v/>
      </c>
      <c r="J467" s="220" t="str">
        <f t="shared" si="24"/>
        <v/>
      </c>
      <c r="K467" s="221" t="str">
        <f t="shared" si="21"/>
        <v/>
      </c>
    </row>
    <row r="468" spans="6:11">
      <c r="F468" s="190" t="s">
        <v>1005</v>
      </c>
      <c r="G468" s="190" t="s">
        <v>1005</v>
      </c>
      <c r="H468" s="190" t="str">
        <f t="shared" si="22"/>
        <v/>
      </c>
      <c r="I468" s="220" t="str">
        <f t="shared" si="23"/>
        <v/>
      </c>
      <c r="J468" s="220" t="str">
        <f t="shared" si="24"/>
        <v/>
      </c>
      <c r="K468" s="221" t="str">
        <f t="shared" ref="K468:K531" si="25">IF(DAY(B468)=15,G468,"")</f>
        <v/>
      </c>
    </row>
    <row r="469" spans="6:11">
      <c r="F469" s="190" t="s">
        <v>1005</v>
      </c>
      <c r="G469" s="190" t="s">
        <v>1005</v>
      </c>
      <c r="H469" s="190" t="str">
        <f t="shared" si="22"/>
        <v/>
      </c>
      <c r="I469" s="220" t="str">
        <f t="shared" si="23"/>
        <v/>
      </c>
      <c r="J469" s="220" t="str">
        <f t="shared" si="24"/>
        <v/>
      </c>
      <c r="K469" s="221" t="str">
        <f t="shared" si="25"/>
        <v/>
      </c>
    </row>
    <row r="470" spans="6:11">
      <c r="F470" s="190" t="s">
        <v>1005</v>
      </c>
      <c r="G470" s="190" t="s">
        <v>1005</v>
      </c>
      <c r="H470" s="190" t="str">
        <f t="shared" si="22"/>
        <v/>
      </c>
      <c r="I470" s="220" t="str">
        <f t="shared" si="23"/>
        <v/>
      </c>
      <c r="J470" s="220" t="str">
        <f t="shared" si="24"/>
        <v/>
      </c>
      <c r="K470" s="221" t="str">
        <f t="shared" si="25"/>
        <v/>
      </c>
    </row>
    <row r="471" spans="6:11">
      <c r="F471" s="190" t="s">
        <v>1005</v>
      </c>
      <c r="G471" s="190" t="s">
        <v>1005</v>
      </c>
      <c r="H471" s="190" t="str">
        <f t="shared" si="22"/>
        <v/>
      </c>
      <c r="I471" s="220" t="str">
        <f t="shared" si="23"/>
        <v/>
      </c>
      <c r="J471" s="220" t="str">
        <f t="shared" si="24"/>
        <v/>
      </c>
      <c r="K471" s="221" t="str">
        <f t="shared" si="25"/>
        <v/>
      </c>
    </row>
    <row r="472" spans="6:11">
      <c r="F472" s="190" t="s">
        <v>1005</v>
      </c>
      <c r="G472" s="190" t="s">
        <v>1005</v>
      </c>
      <c r="H472" s="190" t="str">
        <f t="shared" si="22"/>
        <v/>
      </c>
      <c r="I472" s="220" t="str">
        <f t="shared" si="23"/>
        <v/>
      </c>
      <c r="J472" s="220" t="str">
        <f t="shared" si="24"/>
        <v/>
      </c>
      <c r="K472" s="221" t="str">
        <f t="shared" si="25"/>
        <v/>
      </c>
    </row>
    <row r="473" spans="6:11">
      <c r="F473" s="190" t="s">
        <v>1005</v>
      </c>
      <c r="G473" s="190" t="s">
        <v>1005</v>
      </c>
      <c r="H473" s="190" t="str">
        <f t="shared" si="22"/>
        <v/>
      </c>
      <c r="I473" s="220" t="str">
        <f t="shared" si="23"/>
        <v/>
      </c>
      <c r="J473" s="220" t="str">
        <f t="shared" si="24"/>
        <v/>
      </c>
      <c r="K473" s="221" t="str">
        <f t="shared" si="25"/>
        <v/>
      </c>
    </row>
    <row r="474" spans="6:11">
      <c r="F474" s="190" t="s">
        <v>1005</v>
      </c>
      <c r="G474" s="190" t="s">
        <v>1005</v>
      </c>
      <c r="H474" s="190" t="str">
        <f t="shared" si="22"/>
        <v/>
      </c>
      <c r="I474" s="220" t="str">
        <f t="shared" si="23"/>
        <v/>
      </c>
      <c r="J474" s="220" t="str">
        <f t="shared" si="24"/>
        <v/>
      </c>
      <c r="K474" s="221" t="str">
        <f t="shared" si="25"/>
        <v/>
      </c>
    </row>
    <row r="475" spans="6:11">
      <c r="F475" s="190" t="s">
        <v>1005</v>
      </c>
      <c r="G475" s="190" t="s">
        <v>1005</v>
      </c>
      <c r="H475" s="190" t="str">
        <f t="shared" si="22"/>
        <v/>
      </c>
      <c r="I475" s="220" t="str">
        <f t="shared" si="23"/>
        <v/>
      </c>
      <c r="J475" s="220" t="str">
        <f t="shared" si="24"/>
        <v/>
      </c>
      <c r="K475" s="221" t="str">
        <f t="shared" si="25"/>
        <v/>
      </c>
    </row>
    <row r="476" spans="6:11">
      <c r="F476" s="190" t="s">
        <v>1005</v>
      </c>
      <c r="G476" s="190" t="s">
        <v>1005</v>
      </c>
      <c r="H476" s="190" t="str">
        <f t="shared" si="22"/>
        <v/>
      </c>
      <c r="I476" s="220" t="str">
        <f t="shared" si="23"/>
        <v/>
      </c>
      <c r="J476" s="220" t="str">
        <f t="shared" si="24"/>
        <v/>
      </c>
      <c r="K476" s="221" t="str">
        <f t="shared" si="25"/>
        <v/>
      </c>
    </row>
    <row r="477" spans="6:11">
      <c r="F477" s="190" t="s">
        <v>1005</v>
      </c>
      <c r="G477" s="190" t="s">
        <v>1005</v>
      </c>
      <c r="H477" s="190" t="str">
        <f t="shared" si="22"/>
        <v/>
      </c>
      <c r="I477" s="220" t="str">
        <f t="shared" si="23"/>
        <v/>
      </c>
      <c r="J477" s="220" t="str">
        <f t="shared" si="24"/>
        <v/>
      </c>
      <c r="K477" s="221" t="str">
        <f t="shared" si="25"/>
        <v/>
      </c>
    </row>
    <row r="478" spans="6:11">
      <c r="F478" s="190" t="s">
        <v>1005</v>
      </c>
      <c r="G478" s="190" t="s">
        <v>1005</v>
      </c>
      <c r="H478" s="190" t="str">
        <f t="shared" si="22"/>
        <v/>
      </c>
      <c r="I478" s="220" t="str">
        <f t="shared" si="23"/>
        <v/>
      </c>
      <c r="J478" s="220" t="str">
        <f t="shared" si="24"/>
        <v/>
      </c>
      <c r="K478" s="221" t="str">
        <f t="shared" si="25"/>
        <v/>
      </c>
    </row>
    <row r="479" spans="6:11">
      <c r="F479" s="190" t="s">
        <v>1005</v>
      </c>
      <c r="G479" s="190" t="s">
        <v>1005</v>
      </c>
      <c r="H479" s="190" t="str">
        <f t="shared" si="22"/>
        <v/>
      </c>
      <c r="I479" s="220" t="str">
        <f t="shared" si="23"/>
        <v/>
      </c>
      <c r="J479" s="220" t="str">
        <f t="shared" si="24"/>
        <v/>
      </c>
      <c r="K479" s="221" t="str">
        <f t="shared" si="25"/>
        <v/>
      </c>
    </row>
    <row r="480" spans="6:11">
      <c r="F480" s="190" t="s">
        <v>1005</v>
      </c>
      <c r="G480" s="190" t="s">
        <v>1005</v>
      </c>
      <c r="H480" s="190" t="str">
        <f t="shared" si="22"/>
        <v/>
      </c>
      <c r="I480" s="220" t="str">
        <f t="shared" si="23"/>
        <v/>
      </c>
      <c r="J480" s="220" t="str">
        <f t="shared" si="24"/>
        <v/>
      </c>
      <c r="K480" s="221" t="str">
        <f t="shared" si="25"/>
        <v/>
      </c>
    </row>
    <row r="481" spans="6:11">
      <c r="F481" s="190" t="s">
        <v>1005</v>
      </c>
      <c r="G481" s="190" t="s">
        <v>1005</v>
      </c>
      <c r="H481" s="190" t="str">
        <f t="shared" si="22"/>
        <v/>
      </c>
      <c r="I481" s="220" t="str">
        <f t="shared" si="23"/>
        <v/>
      </c>
      <c r="J481" s="220" t="str">
        <f t="shared" si="24"/>
        <v/>
      </c>
      <c r="K481" s="221" t="str">
        <f t="shared" si="25"/>
        <v/>
      </c>
    </row>
    <row r="482" spans="6:11">
      <c r="F482" s="190" t="s">
        <v>1005</v>
      </c>
      <c r="G482" s="190" t="s">
        <v>1005</v>
      </c>
      <c r="H482" s="190" t="str">
        <f t="shared" si="22"/>
        <v/>
      </c>
      <c r="I482" s="220" t="str">
        <f t="shared" si="23"/>
        <v/>
      </c>
      <c r="J482" s="220" t="str">
        <f t="shared" si="24"/>
        <v/>
      </c>
      <c r="K482" s="221" t="str">
        <f t="shared" si="25"/>
        <v/>
      </c>
    </row>
    <row r="483" spans="6:11">
      <c r="F483" s="190" t="s">
        <v>1005</v>
      </c>
      <c r="G483" s="190" t="s">
        <v>1005</v>
      </c>
      <c r="H483" s="190" t="str">
        <f t="shared" si="22"/>
        <v/>
      </c>
      <c r="I483" s="220" t="str">
        <f t="shared" si="23"/>
        <v/>
      </c>
      <c r="J483" s="220" t="str">
        <f t="shared" si="24"/>
        <v/>
      </c>
      <c r="K483" s="221" t="str">
        <f t="shared" si="25"/>
        <v/>
      </c>
    </row>
    <row r="484" spans="6:11">
      <c r="F484" s="190" t="s">
        <v>1005</v>
      </c>
      <c r="G484" s="190" t="s">
        <v>1005</v>
      </c>
      <c r="H484" s="190" t="str">
        <f t="shared" si="22"/>
        <v/>
      </c>
      <c r="I484" s="220" t="str">
        <f t="shared" si="23"/>
        <v/>
      </c>
      <c r="J484" s="220" t="str">
        <f t="shared" si="24"/>
        <v/>
      </c>
      <c r="K484" s="221" t="str">
        <f t="shared" si="25"/>
        <v/>
      </c>
    </row>
    <row r="485" spans="6:11">
      <c r="F485" s="190" t="s">
        <v>1005</v>
      </c>
      <c r="G485" s="190" t="s">
        <v>1005</v>
      </c>
      <c r="H485" s="190" t="str">
        <f t="shared" si="22"/>
        <v/>
      </c>
      <c r="I485" s="220" t="str">
        <f t="shared" si="23"/>
        <v/>
      </c>
      <c r="J485" s="220" t="str">
        <f t="shared" si="24"/>
        <v/>
      </c>
      <c r="K485" s="221" t="str">
        <f t="shared" si="25"/>
        <v/>
      </c>
    </row>
    <row r="486" spans="6:11">
      <c r="F486" s="190" t="s">
        <v>1005</v>
      </c>
      <c r="G486" s="190" t="s">
        <v>1005</v>
      </c>
      <c r="H486" s="190" t="str">
        <f t="shared" si="22"/>
        <v/>
      </c>
      <c r="I486" s="220" t="str">
        <f t="shared" si="23"/>
        <v/>
      </c>
      <c r="J486" s="220" t="str">
        <f t="shared" si="24"/>
        <v/>
      </c>
      <c r="K486" s="221" t="str">
        <f t="shared" si="25"/>
        <v/>
      </c>
    </row>
    <row r="487" spans="6:11">
      <c r="F487" s="190" t="s">
        <v>1005</v>
      </c>
      <c r="G487" s="190" t="s">
        <v>1005</v>
      </c>
      <c r="H487" s="190" t="str">
        <f t="shared" si="22"/>
        <v/>
      </c>
      <c r="I487" s="220" t="str">
        <f t="shared" si="23"/>
        <v/>
      </c>
      <c r="J487" s="220" t="str">
        <f t="shared" si="24"/>
        <v/>
      </c>
      <c r="K487" s="221" t="str">
        <f t="shared" si="25"/>
        <v/>
      </c>
    </row>
    <row r="488" spans="6:11">
      <c r="F488" s="190" t="s">
        <v>1005</v>
      </c>
      <c r="G488" s="190" t="s">
        <v>1005</v>
      </c>
      <c r="H488" s="190" t="str">
        <f t="shared" si="22"/>
        <v/>
      </c>
      <c r="I488" s="220" t="str">
        <f t="shared" si="23"/>
        <v/>
      </c>
      <c r="J488" s="220" t="str">
        <f t="shared" si="24"/>
        <v/>
      </c>
      <c r="K488" s="221" t="str">
        <f t="shared" si="25"/>
        <v/>
      </c>
    </row>
    <row r="489" spans="6:11">
      <c r="F489" s="190" t="s">
        <v>1005</v>
      </c>
      <c r="G489" s="190" t="s">
        <v>1005</v>
      </c>
      <c r="H489" s="190" t="str">
        <f t="shared" si="22"/>
        <v/>
      </c>
      <c r="I489" s="220" t="str">
        <f t="shared" si="23"/>
        <v/>
      </c>
      <c r="J489" s="220" t="str">
        <f t="shared" si="24"/>
        <v/>
      </c>
      <c r="K489" s="221" t="str">
        <f t="shared" si="25"/>
        <v/>
      </c>
    </row>
    <row r="490" spans="6:11">
      <c r="F490" s="190" t="s">
        <v>1005</v>
      </c>
      <c r="G490" s="190" t="s">
        <v>1005</v>
      </c>
      <c r="H490" s="190" t="str">
        <f t="shared" si="22"/>
        <v/>
      </c>
      <c r="I490" s="220" t="str">
        <f t="shared" si="23"/>
        <v/>
      </c>
      <c r="J490" s="220" t="str">
        <f t="shared" si="24"/>
        <v/>
      </c>
      <c r="K490" s="221" t="str">
        <f t="shared" si="25"/>
        <v/>
      </c>
    </row>
    <row r="491" spans="6:11">
      <c r="F491" s="190" t="s">
        <v>1005</v>
      </c>
      <c r="G491" s="190" t="s">
        <v>1005</v>
      </c>
      <c r="H491" s="190" t="str">
        <f t="shared" si="22"/>
        <v/>
      </c>
      <c r="I491" s="220" t="str">
        <f t="shared" si="23"/>
        <v/>
      </c>
      <c r="J491" s="220" t="str">
        <f t="shared" si="24"/>
        <v/>
      </c>
      <c r="K491" s="221" t="str">
        <f t="shared" si="25"/>
        <v/>
      </c>
    </row>
    <row r="492" spans="6:11">
      <c r="F492" s="190" t="s">
        <v>1005</v>
      </c>
      <c r="G492" s="190" t="s">
        <v>1005</v>
      </c>
      <c r="H492" s="190" t="str">
        <f t="shared" si="22"/>
        <v/>
      </c>
      <c r="I492" s="220" t="str">
        <f t="shared" si="23"/>
        <v/>
      </c>
      <c r="J492" s="220" t="str">
        <f t="shared" si="24"/>
        <v/>
      </c>
      <c r="K492" s="221" t="str">
        <f t="shared" si="25"/>
        <v/>
      </c>
    </row>
    <row r="493" spans="6:11">
      <c r="F493" s="190" t="s">
        <v>1005</v>
      </c>
      <c r="G493" s="190" t="s">
        <v>1005</v>
      </c>
      <c r="H493" s="190" t="str">
        <f t="shared" si="22"/>
        <v/>
      </c>
      <c r="I493" s="220" t="str">
        <f t="shared" si="23"/>
        <v/>
      </c>
      <c r="J493" s="220" t="str">
        <f t="shared" si="24"/>
        <v/>
      </c>
      <c r="K493" s="221" t="str">
        <f t="shared" si="25"/>
        <v/>
      </c>
    </row>
    <row r="494" spans="6:11">
      <c r="F494" s="190" t="s">
        <v>1005</v>
      </c>
      <c r="G494" s="190" t="s">
        <v>1005</v>
      </c>
      <c r="H494" s="190" t="str">
        <f t="shared" si="22"/>
        <v/>
      </c>
      <c r="I494" s="220" t="str">
        <f t="shared" si="23"/>
        <v/>
      </c>
      <c r="J494" s="220" t="str">
        <f t="shared" si="24"/>
        <v/>
      </c>
      <c r="K494" s="221" t="str">
        <f t="shared" si="25"/>
        <v/>
      </c>
    </row>
    <row r="495" spans="6:11">
      <c r="F495" s="190" t="s">
        <v>1005</v>
      </c>
      <c r="G495" s="190" t="s">
        <v>1005</v>
      </c>
      <c r="H495" s="190" t="str">
        <f t="shared" si="22"/>
        <v/>
      </c>
      <c r="I495" s="220" t="str">
        <f t="shared" si="23"/>
        <v/>
      </c>
      <c r="J495" s="220" t="str">
        <f t="shared" si="24"/>
        <v/>
      </c>
      <c r="K495" s="221" t="str">
        <f t="shared" si="25"/>
        <v/>
      </c>
    </row>
    <row r="496" spans="6:11">
      <c r="F496" s="190" t="s">
        <v>1005</v>
      </c>
      <c r="G496" s="190" t="s">
        <v>1005</v>
      </c>
      <c r="H496" s="190" t="str">
        <f t="shared" si="22"/>
        <v/>
      </c>
      <c r="I496" s="220" t="str">
        <f t="shared" si="23"/>
        <v/>
      </c>
      <c r="J496" s="220" t="str">
        <f t="shared" si="24"/>
        <v/>
      </c>
      <c r="K496" s="221" t="str">
        <f t="shared" si="25"/>
        <v/>
      </c>
    </row>
    <row r="497" spans="6:11">
      <c r="F497" s="190" t="s">
        <v>1005</v>
      </c>
      <c r="G497" s="190" t="s">
        <v>1005</v>
      </c>
      <c r="H497" s="190" t="str">
        <f t="shared" si="22"/>
        <v/>
      </c>
      <c r="I497" s="220" t="str">
        <f t="shared" si="23"/>
        <v/>
      </c>
      <c r="J497" s="220" t="str">
        <f t="shared" si="24"/>
        <v/>
      </c>
      <c r="K497" s="221" t="str">
        <f t="shared" si="25"/>
        <v/>
      </c>
    </row>
    <row r="498" spans="6:11">
      <c r="F498" s="190" t="s">
        <v>1005</v>
      </c>
      <c r="G498" s="190" t="s">
        <v>1005</v>
      </c>
      <c r="H498" s="190" t="str">
        <f t="shared" si="22"/>
        <v/>
      </c>
      <c r="I498" s="220" t="str">
        <f t="shared" si="23"/>
        <v/>
      </c>
      <c r="J498" s="220" t="str">
        <f t="shared" si="24"/>
        <v/>
      </c>
      <c r="K498" s="221" t="str">
        <f t="shared" si="25"/>
        <v/>
      </c>
    </row>
    <row r="499" spans="6:11">
      <c r="F499" s="190" t="s">
        <v>1005</v>
      </c>
      <c r="G499" s="190" t="s">
        <v>1005</v>
      </c>
      <c r="H499" s="190" t="str">
        <f t="shared" si="22"/>
        <v/>
      </c>
      <c r="I499" s="220" t="str">
        <f t="shared" si="23"/>
        <v/>
      </c>
      <c r="J499" s="220" t="str">
        <f t="shared" si="24"/>
        <v/>
      </c>
      <c r="K499" s="221" t="str">
        <f t="shared" si="25"/>
        <v/>
      </c>
    </row>
    <row r="500" spans="6:11">
      <c r="F500" s="190" t="s">
        <v>1005</v>
      </c>
      <c r="G500" s="190" t="s">
        <v>1005</v>
      </c>
      <c r="H500" s="190" t="str">
        <f t="shared" si="22"/>
        <v/>
      </c>
      <c r="I500" s="220" t="str">
        <f t="shared" si="23"/>
        <v/>
      </c>
      <c r="J500" s="220" t="str">
        <f t="shared" si="24"/>
        <v/>
      </c>
      <c r="K500" s="221" t="str">
        <f t="shared" si="25"/>
        <v/>
      </c>
    </row>
    <row r="501" spans="6:11">
      <c r="F501" s="190" t="s">
        <v>1005</v>
      </c>
      <c r="G501" s="190" t="s">
        <v>1005</v>
      </c>
      <c r="H501" s="190" t="str">
        <f t="shared" si="22"/>
        <v/>
      </c>
      <c r="I501" s="220" t="str">
        <f t="shared" si="23"/>
        <v/>
      </c>
      <c r="J501" s="220" t="str">
        <f t="shared" si="24"/>
        <v/>
      </c>
      <c r="K501" s="221" t="str">
        <f t="shared" si="25"/>
        <v/>
      </c>
    </row>
    <row r="502" spans="6:11">
      <c r="F502" s="190" t="s">
        <v>1005</v>
      </c>
      <c r="G502" s="190" t="s">
        <v>1005</v>
      </c>
      <c r="H502" s="190" t="str">
        <f t="shared" si="22"/>
        <v/>
      </c>
      <c r="I502" s="220" t="str">
        <f t="shared" si="23"/>
        <v/>
      </c>
      <c r="J502" s="220" t="str">
        <f t="shared" si="24"/>
        <v/>
      </c>
      <c r="K502" s="221" t="str">
        <f t="shared" si="25"/>
        <v/>
      </c>
    </row>
    <row r="503" spans="6:11">
      <c r="F503" s="190" t="s">
        <v>1005</v>
      </c>
      <c r="G503" s="190" t="s">
        <v>1005</v>
      </c>
      <c r="H503" s="190" t="str">
        <f t="shared" si="22"/>
        <v/>
      </c>
      <c r="I503" s="220" t="str">
        <f t="shared" si="23"/>
        <v/>
      </c>
      <c r="J503" s="220" t="str">
        <f t="shared" si="24"/>
        <v/>
      </c>
      <c r="K503" s="221" t="str">
        <f t="shared" si="25"/>
        <v/>
      </c>
    </row>
    <row r="504" spans="6:11">
      <c r="F504" s="190" t="s">
        <v>1005</v>
      </c>
      <c r="G504" s="190" t="s">
        <v>1005</v>
      </c>
      <c r="H504" s="190" t="str">
        <f t="shared" si="22"/>
        <v/>
      </c>
      <c r="I504" s="220" t="str">
        <f t="shared" si="23"/>
        <v/>
      </c>
      <c r="J504" s="220" t="str">
        <f t="shared" si="24"/>
        <v/>
      </c>
      <c r="K504" s="221" t="str">
        <f t="shared" si="25"/>
        <v/>
      </c>
    </row>
    <row r="505" spans="6:11">
      <c r="F505" s="190" t="s">
        <v>1005</v>
      </c>
      <c r="G505" s="190" t="s">
        <v>1005</v>
      </c>
      <c r="H505" s="190" t="str">
        <f t="shared" si="22"/>
        <v/>
      </c>
      <c r="I505" s="220" t="str">
        <f t="shared" si="23"/>
        <v/>
      </c>
      <c r="J505" s="220" t="str">
        <f t="shared" si="24"/>
        <v/>
      </c>
      <c r="K505" s="221" t="str">
        <f t="shared" si="25"/>
        <v/>
      </c>
    </row>
    <row r="506" spans="6:11">
      <c r="F506" s="190" t="s">
        <v>1005</v>
      </c>
      <c r="G506" s="190" t="s">
        <v>1005</v>
      </c>
      <c r="H506" s="190" t="str">
        <f t="shared" si="22"/>
        <v/>
      </c>
      <c r="I506" s="220" t="str">
        <f t="shared" si="23"/>
        <v/>
      </c>
      <c r="J506" s="220" t="str">
        <f t="shared" si="24"/>
        <v/>
      </c>
      <c r="K506" s="221" t="str">
        <f t="shared" si="25"/>
        <v/>
      </c>
    </row>
    <row r="507" spans="6:11">
      <c r="F507" s="190" t="s">
        <v>1005</v>
      </c>
      <c r="G507" s="190" t="s">
        <v>1005</v>
      </c>
      <c r="H507" s="190" t="str">
        <f t="shared" si="22"/>
        <v/>
      </c>
      <c r="I507" s="220" t="str">
        <f t="shared" si="23"/>
        <v/>
      </c>
      <c r="J507" s="220" t="str">
        <f t="shared" si="24"/>
        <v/>
      </c>
      <c r="K507" s="221" t="str">
        <f t="shared" si="25"/>
        <v/>
      </c>
    </row>
    <row r="508" spans="6:11">
      <c r="F508" s="190" t="s">
        <v>1005</v>
      </c>
      <c r="G508" s="190" t="s">
        <v>1005</v>
      </c>
      <c r="H508" s="190" t="str">
        <f t="shared" si="22"/>
        <v/>
      </c>
      <c r="I508" s="220" t="str">
        <f t="shared" si="23"/>
        <v/>
      </c>
      <c r="J508" s="220" t="str">
        <f t="shared" si="24"/>
        <v/>
      </c>
      <c r="K508" s="221" t="str">
        <f t="shared" si="25"/>
        <v/>
      </c>
    </row>
    <row r="509" spans="6:11">
      <c r="F509" s="190" t="s">
        <v>1005</v>
      </c>
      <c r="G509" s="190" t="s">
        <v>1005</v>
      </c>
      <c r="H509" s="190" t="str">
        <f t="shared" si="22"/>
        <v/>
      </c>
      <c r="I509" s="220" t="str">
        <f t="shared" si="23"/>
        <v/>
      </c>
      <c r="J509" s="220" t="str">
        <f t="shared" si="24"/>
        <v/>
      </c>
      <c r="K509" s="221" t="str">
        <f t="shared" si="25"/>
        <v/>
      </c>
    </row>
    <row r="510" spans="6:11">
      <c r="F510" s="190" t="s">
        <v>1005</v>
      </c>
      <c r="G510" s="190" t="s">
        <v>1005</v>
      </c>
      <c r="H510" s="190" t="str">
        <f t="shared" si="22"/>
        <v/>
      </c>
      <c r="I510" s="220" t="str">
        <f t="shared" si="23"/>
        <v/>
      </c>
      <c r="J510" s="220" t="str">
        <f t="shared" si="24"/>
        <v/>
      </c>
      <c r="K510" s="221" t="str">
        <f t="shared" si="25"/>
        <v/>
      </c>
    </row>
    <row r="511" spans="6:11">
      <c r="F511" s="190" t="s">
        <v>1005</v>
      </c>
      <c r="G511" s="190" t="s">
        <v>1005</v>
      </c>
      <c r="H511" s="190" t="str">
        <f t="shared" si="22"/>
        <v/>
      </c>
      <c r="I511" s="220" t="str">
        <f t="shared" si="23"/>
        <v/>
      </c>
      <c r="J511" s="220" t="str">
        <f t="shared" si="24"/>
        <v/>
      </c>
      <c r="K511" s="221" t="str">
        <f t="shared" si="25"/>
        <v/>
      </c>
    </row>
    <row r="512" spans="6:11">
      <c r="F512" s="190" t="s">
        <v>1005</v>
      </c>
      <c r="G512" s="190" t="s">
        <v>1005</v>
      </c>
      <c r="H512" s="190" t="str">
        <f t="shared" si="22"/>
        <v/>
      </c>
      <c r="I512" s="220" t="str">
        <f t="shared" si="23"/>
        <v/>
      </c>
      <c r="J512" s="220" t="str">
        <f t="shared" si="24"/>
        <v/>
      </c>
      <c r="K512" s="221" t="str">
        <f t="shared" si="25"/>
        <v/>
      </c>
    </row>
    <row r="513" spans="6:11">
      <c r="F513" s="190" t="s">
        <v>1005</v>
      </c>
      <c r="G513" s="190" t="s">
        <v>1005</v>
      </c>
      <c r="H513" s="190" t="str">
        <f t="shared" si="22"/>
        <v/>
      </c>
      <c r="I513" s="220" t="str">
        <f t="shared" si="23"/>
        <v/>
      </c>
      <c r="J513" s="220" t="str">
        <f t="shared" si="24"/>
        <v/>
      </c>
      <c r="K513" s="221" t="str">
        <f t="shared" si="25"/>
        <v/>
      </c>
    </row>
    <row r="514" spans="6:11">
      <c r="F514" s="190" t="s">
        <v>1005</v>
      </c>
      <c r="G514" s="190" t="s">
        <v>1005</v>
      </c>
      <c r="H514" s="190" t="str">
        <f t="shared" si="22"/>
        <v/>
      </c>
      <c r="I514" s="220" t="str">
        <f t="shared" si="23"/>
        <v/>
      </c>
      <c r="J514" s="220" t="str">
        <f t="shared" si="24"/>
        <v/>
      </c>
      <c r="K514" s="221" t="str">
        <f t="shared" si="25"/>
        <v/>
      </c>
    </row>
    <row r="515" spans="6:11">
      <c r="F515" s="190" t="s">
        <v>1005</v>
      </c>
      <c r="G515" s="190" t="s">
        <v>1005</v>
      </c>
      <c r="H515" s="190" t="str">
        <f t="shared" si="22"/>
        <v/>
      </c>
      <c r="I515" s="220" t="str">
        <f t="shared" si="23"/>
        <v/>
      </c>
      <c r="J515" s="220" t="str">
        <f t="shared" si="24"/>
        <v/>
      </c>
      <c r="K515" s="221" t="str">
        <f t="shared" si="25"/>
        <v/>
      </c>
    </row>
    <row r="516" spans="6:11">
      <c r="F516" s="190" t="s">
        <v>1005</v>
      </c>
      <c r="G516" s="190" t="s">
        <v>1005</v>
      </c>
      <c r="H516" s="190" t="str">
        <f t="shared" ref="H516:H579" si="26">IF(F516&lt;G516,F516,G516)</f>
        <v/>
      </c>
      <c r="I516" s="220" t="str">
        <f t="shared" ref="I516:I579" si="27">IF(DAY(B516)=1,600,"")</f>
        <v/>
      </c>
      <c r="J516" s="220" t="str">
        <f t="shared" ref="J516:J579" si="28">IF(DAY(B516)=15,MID(A516,1,1),"")</f>
        <v/>
      </c>
      <c r="K516" s="221" t="str">
        <f t="shared" si="25"/>
        <v/>
      </c>
    </row>
    <row r="517" spans="6:11">
      <c r="F517" s="190" t="s">
        <v>1005</v>
      </c>
      <c r="G517" s="190" t="s">
        <v>1005</v>
      </c>
      <c r="H517" s="190" t="str">
        <f t="shared" si="26"/>
        <v/>
      </c>
      <c r="I517" s="220" t="str">
        <f t="shared" si="27"/>
        <v/>
      </c>
      <c r="J517" s="220" t="str">
        <f t="shared" si="28"/>
        <v/>
      </c>
      <c r="K517" s="221" t="str">
        <f t="shared" si="25"/>
        <v/>
      </c>
    </row>
    <row r="518" spans="6:11">
      <c r="F518" s="190" t="s">
        <v>1005</v>
      </c>
      <c r="G518" s="190" t="s">
        <v>1005</v>
      </c>
      <c r="H518" s="190" t="str">
        <f t="shared" si="26"/>
        <v/>
      </c>
      <c r="I518" s="220" t="str">
        <f t="shared" si="27"/>
        <v/>
      </c>
      <c r="J518" s="220" t="str">
        <f t="shared" si="28"/>
        <v/>
      </c>
      <c r="K518" s="221" t="str">
        <f t="shared" si="25"/>
        <v/>
      </c>
    </row>
    <row r="519" spans="6:11">
      <c r="F519" s="190" t="s">
        <v>1005</v>
      </c>
      <c r="G519" s="190" t="s">
        <v>1005</v>
      </c>
      <c r="H519" s="190" t="str">
        <f t="shared" si="26"/>
        <v/>
      </c>
      <c r="I519" s="220" t="str">
        <f t="shared" si="27"/>
        <v/>
      </c>
      <c r="J519" s="220" t="str">
        <f t="shared" si="28"/>
        <v/>
      </c>
      <c r="K519" s="221" t="str">
        <f t="shared" si="25"/>
        <v/>
      </c>
    </row>
    <row r="520" spans="6:11">
      <c r="F520" s="190" t="s">
        <v>1005</v>
      </c>
      <c r="G520" s="190" t="s">
        <v>1005</v>
      </c>
      <c r="H520" s="190" t="str">
        <f t="shared" si="26"/>
        <v/>
      </c>
      <c r="I520" s="220" t="str">
        <f t="shared" si="27"/>
        <v/>
      </c>
      <c r="J520" s="220" t="str">
        <f t="shared" si="28"/>
        <v/>
      </c>
      <c r="K520" s="221" t="str">
        <f t="shared" si="25"/>
        <v/>
      </c>
    </row>
    <row r="521" spans="6:11">
      <c r="F521" s="190" t="s">
        <v>1005</v>
      </c>
      <c r="G521" s="190" t="s">
        <v>1005</v>
      </c>
      <c r="H521" s="190" t="str">
        <f t="shared" si="26"/>
        <v/>
      </c>
      <c r="I521" s="220" t="str">
        <f t="shared" si="27"/>
        <v/>
      </c>
      <c r="J521" s="220" t="str">
        <f t="shared" si="28"/>
        <v/>
      </c>
      <c r="K521" s="221" t="str">
        <f t="shared" si="25"/>
        <v/>
      </c>
    </row>
    <row r="522" spans="6:11">
      <c r="F522" s="190" t="s">
        <v>1005</v>
      </c>
      <c r="G522" s="190" t="s">
        <v>1005</v>
      </c>
      <c r="H522" s="190" t="str">
        <f t="shared" si="26"/>
        <v/>
      </c>
      <c r="I522" s="220" t="str">
        <f t="shared" si="27"/>
        <v/>
      </c>
      <c r="J522" s="220" t="str">
        <f t="shared" si="28"/>
        <v/>
      </c>
      <c r="K522" s="221" t="str">
        <f t="shared" si="25"/>
        <v/>
      </c>
    </row>
    <row r="523" spans="6:11">
      <c r="F523" s="190" t="s">
        <v>1005</v>
      </c>
      <c r="G523" s="190" t="s">
        <v>1005</v>
      </c>
      <c r="H523" s="190" t="str">
        <f t="shared" si="26"/>
        <v/>
      </c>
      <c r="I523" s="220" t="str">
        <f t="shared" si="27"/>
        <v/>
      </c>
      <c r="J523" s="220" t="str">
        <f t="shared" si="28"/>
        <v/>
      </c>
      <c r="K523" s="221" t="str">
        <f t="shared" si="25"/>
        <v/>
      </c>
    </row>
    <row r="524" spans="6:11">
      <c r="F524" s="190" t="s">
        <v>1005</v>
      </c>
      <c r="G524" s="190" t="s">
        <v>1005</v>
      </c>
      <c r="H524" s="190" t="str">
        <f t="shared" si="26"/>
        <v/>
      </c>
      <c r="I524" s="220" t="str">
        <f t="shared" si="27"/>
        <v/>
      </c>
      <c r="J524" s="220" t="str">
        <f t="shared" si="28"/>
        <v/>
      </c>
      <c r="K524" s="221" t="str">
        <f t="shared" si="25"/>
        <v/>
      </c>
    </row>
    <row r="525" spans="6:11">
      <c r="F525" s="190" t="s">
        <v>1005</v>
      </c>
      <c r="G525" s="190" t="s">
        <v>1005</v>
      </c>
      <c r="H525" s="190" t="str">
        <f t="shared" si="26"/>
        <v/>
      </c>
      <c r="I525" s="220" t="str">
        <f t="shared" si="27"/>
        <v/>
      </c>
      <c r="J525" s="220" t="str">
        <f t="shared" si="28"/>
        <v/>
      </c>
      <c r="K525" s="221" t="str">
        <f t="shared" si="25"/>
        <v/>
      </c>
    </row>
    <row r="526" spans="6:11">
      <c r="F526" s="190" t="s">
        <v>1005</v>
      </c>
      <c r="G526" s="190" t="s">
        <v>1005</v>
      </c>
      <c r="H526" s="190" t="str">
        <f t="shared" si="26"/>
        <v/>
      </c>
      <c r="I526" s="220" t="str">
        <f t="shared" si="27"/>
        <v/>
      </c>
      <c r="J526" s="220" t="str">
        <f t="shared" si="28"/>
        <v/>
      </c>
      <c r="K526" s="221" t="str">
        <f t="shared" si="25"/>
        <v/>
      </c>
    </row>
    <row r="527" spans="6:11">
      <c r="F527" s="190" t="s">
        <v>1005</v>
      </c>
      <c r="G527" s="190" t="s">
        <v>1005</v>
      </c>
      <c r="H527" s="190" t="str">
        <f t="shared" si="26"/>
        <v/>
      </c>
      <c r="I527" s="220" t="str">
        <f t="shared" si="27"/>
        <v/>
      </c>
      <c r="J527" s="220" t="str">
        <f t="shared" si="28"/>
        <v/>
      </c>
      <c r="K527" s="221" t="str">
        <f t="shared" si="25"/>
        <v/>
      </c>
    </row>
    <row r="528" spans="6:11">
      <c r="F528" s="190" t="s">
        <v>1005</v>
      </c>
      <c r="G528" s="190" t="s">
        <v>1005</v>
      </c>
      <c r="H528" s="190" t="str">
        <f t="shared" si="26"/>
        <v/>
      </c>
      <c r="I528" s="220" t="str">
        <f t="shared" si="27"/>
        <v/>
      </c>
      <c r="J528" s="220" t="str">
        <f t="shared" si="28"/>
        <v/>
      </c>
      <c r="K528" s="221" t="str">
        <f t="shared" si="25"/>
        <v/>
      </c>
    </row>
    <row r="529" spans="6:11">
      <c r="F529" s="190" t="s">
        <v>1005</v>
      </c>
      <c r="G529" s="190" t="s">
        <v>1005</v>
      </c>
      <c r="H529" s="190" t="str">
        <f t="shared" si="26"/>
        <v/>
      </c>
      <c r="I529" s="220" t="str">
        <f t="shared" si="27"/>
        <v/>
      </c>
      <c r="J529" s="220" t="str">
        <f t="shared" si="28"/>
        <v/>
      </c>
      <c r="K529" s="221" t="str">
        <f t="shared" si="25"/>
        <v/>
      </c>
    </row>
    <row r="530" spans="6:11">
      <c r="F530" s="190" t="s">
        <v>1005</v>
      </c>
      <c r="G530" s="190" t="s">
        <v>1005</v>
      </c>
      <c r="H530" s="190" t="str">
        <f t="shared" si="26"/>
        <v/>
      </c>
      <c r="I530" s="220" t="str">
        <f t="shared" si="27"/>
        <v/>
      </c>
      <c r="J530" s="220" t="str">
        <f t="shared" si="28"/>
        <v/>
      </c>
      <c r="K530" s="221" t="str">
        <f t="shared" si="25"/>
        <v/>
      </c>
    </row>
    <row r="531" spans="6:11">
      <c r="F531" s="190" t="s">
        <v>1005</v>
      </c>
      <c r="G531" s="190" t="s">
        <v>1005</v>
      </c>
      <c r="H531" s="190" t="str">
        <f t="shared" si="26"/>
        <v/>
      </c>
      <c r="I531" s="220" t="str">
        <f t="shared" si="27"/>
        <v/>
      </c>
      <c r="J531" s="220" t="str">
        <f t="shared" si="28"/>
        <v/>
      </c>
      <c r="K531" s="221" t="str">
        <f t="shared" si="25"/>
        <v/>
      </c>
    </row>
    <row r="532" spans="6:11">
      <c r="F532" s="190" t="s">
        <v>1005</v>
      </c>
      <c r="G532" s="190" t="s">
        <v>1005</v>
      </c>
      <c r="H532" s="190" t="str">
        <f t="shared" si="26"/>
        <v/>
      </c>
      <c r="I532" s="220" t="str">
        <f t="shared" si="27"/>
        <v/>
      </c>
      <c r="J532" s="220" t="str">
        <f t="shared" si="28"/>
        <v/>
      </c>
      <c r="K532" s="221" t="str">
        <f t="shared" ref="K532:K595" si="29">IF(DAY(B532)=15,G532,"")</f>
        <v/>
      </c>
    </row>
    <row r="533" spans="6:11">
      <c r="F533" s="190" t="s">
        <v>1005</v>
      </c>
      <c r="G533" s="190" t="s">
        <v>1005</v>
      </c>
      <c r="H533" s="190" t="str">
        <f t="shared" si="26"/>
        <v/>
      </c>
      <c r="I533" s="220" t="str">
        <f t="shared" si="27"/>
        <v/>
      </c>
      <c r="J533" s="220" t="str">
        <f t="shared" si="28"/>
        <v/>
      </c>
      <c r="K533" s="221" t="str">
        <f t="shared" si="29"/>
        <v/>
      </c>
    </row>
    <row r="534" spans="6:11">
      <c r="F534" s="190" t="s">
        <v>1005</v>
      </c>
      <c r="G534" s="190" t="s">
        <v>1005</v>
      </c>
      <c r="H534" s="190" t="str">
        <f t="shared" si="26"/>
        <v/>
      </c>
      <c r="I534" s="220" t="str">
        <f t="shared" si="27"/>
        <v/>
      </c>
      <c r="J534" s="220" t="str">
        <f t="shared" si="28"/>
        <v/>
      </c>
      <c r="K534" s="221" t="str">
        <f t="shared" si="29"/>
        <v/>
      </c>
    </row>
    <row r="535" spans="6:11">
      <c r="F535" s="190" t="s">
        <v>1005</v>
      </c>
      <c r="G535" s="190" t="s">
        <v>1005</v>
      </c>
      <c r="H535" s="190" t="str">
        <f t="shared" si="26"/>
        <v/>
      </c>
      <c r="I535" s="220" t="str">
        <f t="shared" si="27"/>
        <v/>
      </c>
      <c r="J535" s="220" t="str">
        <f t="shared" si="28"/>
        <v/>
      </c>
      <c r="K535" s="221" t="str">
        <f t="shared" si="29"/>
        <v/>
      </c>
    </row>
    <row r="536" spans="6:11">
      <c r="F536" s="190" t="s">
        <v>1005</v>
      </c>
      <c r="G536" s="190" t="s">
        <v>1005</v>
      </c>
      <c r="H536" s="190" t="str">
        <f t="shared" si="26"/>
        <v/>
      </c>
      <c r="I536" s="220" t="str">
        <f t="shared" si="27"/>
        <v/>
      </c>
      <c r="J536" s="220" t="str">
        <f t="shared" si="28"/>
        <v/>
      </c>
      <c r="K536" s="221" t="str">
        <f t="shared" si="29"/>
        <v/>
      </c>
    </row>
    <row r="537" spans="6:11">
      <c r="F537" s="190" t="s">
        <v>1005</v>
      </c>
      <c r="G537" s="190" t="s">
        <v>1005</v>
      </c>
      <c r="H537" s="190" t="str">
        <f t="shared" si="26"/>
        <v/>
      </c>
      <c r="I537" s="220" t="str">
        <f t="shared" si="27"/>
        <v/>
      </c>
      <c r="J537" s="220" t="str">
        <f t="shared" si="28"/>
        <v/>
      </c>
      <c r="K537" s="221" t="str">
        <f t="shared" si="29"/>
        <v/>
      </c>
    </row>
    <row r="538" spans="6:11">
      <c r="F538" s="190" t="s">
        <v>1005</v>
      </c>
      <c r="G538" s="190" t="s">
        <v>1005</v>
      </c>
      <c r="H538" s="190" t="str">
        <f t="shared" si="26"/>
        <v/>
      </c>
      <c r="I538" s="220" t="str">
        <f t="shared" si="27"/>
        <v/>
      </c>
      <c r="J538" s="220" t="str">
        <f t="shared" si="28"/>
        <v/>
      </c>
      <c r="K538" s="221" t="str">
        <f t="shared" si="29"/>
        <v/>
      </c>
    </row>
    <row r="539" spans="6:11">
      <c r="F539" s="190" t="s">
        <v>1005</v>
      </c>
      <c r="G539" s="190" t="s">
        <v>1005</v>
      </c>
      <c r="H539" s="190" t="str">
        <f t="shared" si="26"/>
        <v/>
      </c>
      <c r="I539" s="220" t="str">
        <f t="shared" si="27"/>
        <v/>
      </c>
      <c r="J539" s="220" t="str">
        <f t="shared" si="28"/>
        <v/>
      </c>
      <c r="K539" s="221" t="str">
        <f t="shared" si="29"/>
        <v/>
      </c>
    </row>
    <row r="540" spans="6:11">
      <c r="F540" s="190" t="s">
        <v>1005</v>
      </c>
      <c r="G540" s="190" t="s">
        <v>1005</v>
      </c>
      <c r="H540" s="190" t="str">
        <f t="shared" si="26"/>
        <v/>
      </c>
      <c r="I540" s="220" t="str">
        <f t="shared" si="27"/>
        <v/>
      </c>
      <c r="J540" s="220" t="str">
        <f t="shared" si="28"/>
        <v/>
      </c>
      <c r="K540" s="221" t="str">
        <f t="shared" si="29"/>
        <v/>
      </c>
    </row>
    <row r="541" spans="6:11">
      <c r="F541" s="190" t="s">
        <v>1005</v>
      </c>
      <c r="G541" s="190" t="s">
        <v>1005</v>
      </c>
      <c r="H541" s="190" t="str">
        <f t="shared" si="26"/>
        <v/>
      </c>
      <c r="I541" s="220" t="str">
        <f t="shared" si="27"/>
        <v/>
      </c>
      <c r="J541" s="220" t="str">
        <f t="shared" si="28"/>
        <v/>
      </c>
      <c r="K541" s="221" t="str">
        <f t="shared" si="29"/>
        <v/>
      </c>
    </row>
    <row r="542" spans="6:11">
      <c r="F542" s="190" t="s">
        <v>1005</v>
      </c>
      <c r="G542" s="190" t="s">
        <v>1005</v>
      </c>
      <c r="H542" s="190" t="str">
        <f t="shared" si="26"/>
        <v/>
      </c>
      <c r="I542" s="220" t="str">
        <f t="shared" si="27"/>
        <v/>
      </c>
      <c r="J542" s="220" t="str">
        <f t="shared" si="28"/>
        <v/>
      </c>
      <c r="K542" s="221" t="str">
        <f t="shared" si="29"/>
        <v/>
      </c>
    </row>
    <row r="543" spans="6:11">
      <c r="F543" s="190" t="s">
        <v>1005</v>
      </c>
      <c r="G543" s="190" t="s">
        <v>1005</v>
      </c>
      <c r="H543" s="190" t="str">
        <f t="shared" si="26"/>
        <v/>
      </c>
      <c r="I543" s="220" t="str">
        <f t="shared" si="27"/>
        <v/>
      </c>
      <c r="J543" s="220" t="str">
        <f t="shared" si="28"/>
        <v/>
      </c>
      <c r="K543" s="221" t="str">
        <f t="shared" si="29"/>
        <v/>
      </c>
    </row>
    <row r="544" spans="6:11">
      <c r="F544" s="190" t="s">
        <v>1005</v>
      </c>
      <c r="G544" s="190" t="s">
        <v>1005</v>
      </c>
      <c r="H544" s="190" t="str">
        <f t="shared" si="26"/>
        <v/>
      </c>
      <c r="I544" s="220" t="str">
        <f t="shared" si="27"/>
        <v/>
      </c>
      <c r="J544" s="220" t="str">
        <f t="shared" si="28"/>
        <v/>
      </c>
      <c r="K544" s="221" t="str">
        <f t="shared" si="29"/>
        <v/>
      </c>
    </row>
    <row r="545" spans="6:11">
      <c r="F545" s="190" t="s">
        <v>1005</v>
      </c>
      <c r="G545" s="190" t="s">
        <v>1005</v>
      </c>
      <c r="H545" s="190" t="str">
        <f t="shared" si="26"/>
        <v/>
      </c>
      <c r="I545" s="220" t="str">
        <f t="shared" si="27"/>
        <v/>
      </c>
      <c r="J545" s="220" t="str">
        <f t="shared" si="28"/>
        <v/>
      </c>
      <c r="K545" s="221" t="str">
        <f t="shared" si="29"/>
        <v/>
      </c>
    </row>
    <row r="546" spans="6:11">
      <c r="F546" s="190" t="s">
        <v>1005</v>
      </c>
      <c r="G546" s="190" t="s">
        <v>1005</v>
      </c>
      <c r="H546" s="190" t="str">
        <f t="shared" si="26"/>
        <v/>
      </c>
      <c r="I546" s="220" t="str">
        <f t="shared" si="27"/>
        <v/>
      </c>
      <c r="J546" s="220" t="str">
        <f t="shared" si="28"/>
        <v/>
      </c>
      <c r="K546" s="221" t="str">
        <f t="shared" si="29"/>
        <v/>
      </c>
    </row>
    <row r="547" spans="6:11">
      <c r="F547" s="190" t="s">
        <v>1005</v>
      </c>
      <c r="G547" s="190" t="s">
        <v>1005</v>
      </c>
      <c r="H547" s="190" t="str">
        <f t="shared" si="26"/>
        <v/>
      </c>
      <c r="I547" s="220" t="str">
        <f t="shared" si="27"/>
        <v/>
      </c>
      <c r="J547" s="220" t="str">
        <f t="shared" si="28"/>
        <v/>
      </c>
      <c r="K547" s="221" t="str">
        <f t="shared" si="29"/>
        <v/>
      </c>
    </row>
    <row r="548" spans="6:11">
      <c r="F548" s="190" t="s">
        <v>1005</v>
      </c>
      <c r="G548" s="190" t="s">
        <v>1005</v>
      </c>
      <c r="H548" s="190" t="str">
        <f t="shared" si="26"/>
        <v/>
      </c>
      <c r="I548" s="220" t="str">
        <f t="shared" si="27"/>
        <v/>
      </c>
      <c r="J548" s="220" t="str">
        <f t="shared" si="28"/>
        <v/>
      </c>
      <c r="K548" s="221" t="str">
        <f t="shared" si="29"/>
        <v/>
      </c>
    </row>
    <row r="549" spans="6:11">
      <c r="F549" s="190" t="s">
        <v>1005</v>
      </c>
      <c r="G549" s="190" t="s">
        <v>1005</v>
      </c>
      <c r="H549" s="190" t="str">
        <f t="shared" si="26"/>
        <v/>
      </c>
      <c r="I549" s="220" t="str">
        <f t="shared" si="27"/>
        <v/>
      </c>
      <c r="J549" s="220" t="str">
        <f t="shared" si="28"/>
        <v/>
      </c>
      <c r="K549" s="221" t="str">
        <f t="shared" si="29"/>
        <v/>
      </c>
    </row>
    <row r="550" spans="6:11">
      <c r="F550" s="190" t="s">
        <v>1005</v>
      </c>
      <c r="G550" s="190" t="s">
        <v>1005</v>
      </c>
      <c r="H550" s="190" t="str">
        <f t="shared" si="26"/>
        <v/>
      </c>
      <c r="I550" s="220" t="str">
        <f t="shared" si="27"/>
        <v/>
      </c>
      <c r="J550" s="220" t="str">
        <f t="shared" si="28"/>
        <v/>
      </c>
      <c r="K550" s="221" t="str">
        <f t="shared" si="29"/>
        <v/>
      </c>
    </row>
    <row r="551" spans="6:11">
      <c r="F551" s="190" t="s">
        <v>1005</v>
      </c>
      <c r="G551" s="190" t="s">
        <v>1005</v>
      </c>
      <c r="H551" s="190" t="str">
        <f t="shared" si="26"/>
        <v/>
      </c>
      <c r="I551" s="220" t="str">
        <f t="shared" si="27"/>
        <v/>
      </c>
      <c r="J551" s="220" t="str">
        <f t="shared" si="28"/>
        <v/>
      </c>
      <c r="K551" s="221" t="str">
        <f t="shared" si="29"/>
        <v/>
      </c>
    </row>
    <row r="552" spans="6:11">
      <c r="F552" s="190" t="s">
        <v>1005</v>
      </c>
      <c r="G552" s="190" t="s">
        <v>1005</v>
      </c>
      <c r="H552" s="190" t="str">
        <f t="shared" si="26"/>
        <v/>
      </c>
      <c r="I552" s="220" t="str">
        <f t="shared" si="27"/>
        <v/>
      </c>
      <c r="J552" s="220" t="str">
        <f t="shared" si="28"/>
        <v/>
      </c>
      <c r="K552" s="221" t="str">
        <f t="shared" si="29"/>
        <v/>
      </c>
    </row>
    <row r="553" spans="6:11">
      <c r="F553" s="190" t="s">
        <v>1005</v>
      </c>
      <c r="G553" s="190" t="s">
        <v>1005</v>
      </c>
      <c r="H553" s="190" t="str">
        <f t="shared" si="26"/>
        <v/>
      </c>
      <c r="I553" s="220" t="str">
        <f t="shared" si="27"/>
        <v/>
      </c>
      <c r="J553" s="220" t="str">
        <f t="shared" si="28"/>
        <v/>
      </c>
      <c r="K553" s="221" t="str">
        <f t="shared" si="29"/>
        <v/>
      </c>
    </row>
    <row r="554" spans="6:11">
      <c r="F554" s="190" t="s">
        <v>1005</v>
      </c>
      <c r="G554" s="190" t="s">
        <v>1005</v>
      </c>
      <c r="H554" s="190" t="str">
        <f t="shared" si="26"/>
        <v/>
      </c>
      <c r="I554" s="220" t="str">
        <f t="shared" si="27"/>
        <v/>
      </c>
      <c r="J554" s="220" t="str">
        <f t="shared" si="28"/>
        <v/>
      </c>
      <c r="K554" s="221" t="str">
        <f t="shared" si="29"/>
        <v/>
      </c>
    </row>
    <row r="555" spans="6:11">
      <c r="F555" s="190" t="s">
        <v>1005</v>
      </c>
      <c r="G555" s="190" t="s">
        <v>1005</v>
      </c>
      <c r="H555" s="190" t="str">
        <f t="shared" si="26"/>
        <v/>
      </c>
      <c r="I555" s="220" t="str">
        <f t="shared" si="27"/>
        <v/>
      </c>
      <c r="J555" s="220" t="str">
        <f t="shared" si="28"/>
        <v/>
      </c>
      <c r="K555" s="221" t="str">
        <f t="shared" si="29"/>
        <v/>
      </c>
    </row>
    <row r="556" spans="6:11">
      <c r="F556" s="190" t="s">
        <v>1005</v>
      </c>
      <c r="G556" s="190" t="s">
        <v>1005</v>
      </c>
      <c r="H556" s="190" t="str">
        <f t="shared" si="26"/>
        <v/>
      </c>
      <c r="I556" s="220" t="str">
        <f t="shared" si="27"/>
        <v/>
      </c>
      <c r="J556" s="220" t="str">
        <f t="shared" si="28"/>
        <v/>
      </c>
      <c r="K556" s="221" t="str">
        <f t="shared" si="29"/>
        <v/>
      </c>
    </row>
    <row r="557" spans="6:11">
      <c r="F557" s="190" t="s">
        <v>1005</v>
      </c>
      <c r="G557" s="190" t="s">
        <v>1005</v>
      </c>
      <c r="H557" s="190" t="str">
        <f t="shared" si="26"/>
        <v/>
      </c>
      <c r="I557" s="220" t="str">
        <f t="shared" si="27"/>
        <v/>
      </c>
      <c r="J557" s="220" t="str">
        <f t="shared" si="28"/>
        <v/>
      </c>
      <c r="K557" s="221" t="str">
        <f t="shared" si="29"/>
        <v/>
      </c>
    </row>
    <row r="558" spans="6:11">
      <c r="F558" s="190" t="s">
        <v>1005</v>
      </c>
      <c r="G558" s="190" t="s">
        <v>1005</v>
      </c>
      <c r="H558" s="190" t="str">
        <f t="shared" si="26"/>
        <v/>
      </c>
      <c r="I558" s="220" t="str">
        <f t="shared" si="27"/>
        <v/>
      </c>
      <c r="J558" s="220" t="str">
        <f t="shared" si="28"/>
        <v/>
      </c>
      <c r="K558" s="221" t="str">
        <f t="shared" si="29"/>
        <v/>
      </c>
    </row>
    <row r="559" spans="6:11">
      <c r="F559" s="190" t="s">
        <v>1005</v>
      </c>
      <c r="G559" s="190" t="s">
        <v>1005</v>
      </c>
      <c r="H559" s="190" t="str">
        <f t="shared" si="26"/>
        <v/>
      </c>
      <c r="I559" s="220" t="str">
        <f t="shared" si="27"/>
        <v/>
      </c>
      <c r="J559" s="220" t="str">
        <f t="shared" si="28"/>
        <v/>
      </c>
      <c r="K559" s="221" t="str">
        <f t="shared" si="29"/>
        <v/>
      </c>
    </row>
    <row r="560" spans="6:11">
      <c r="F560" s="190" t="s">
        <v>1005</v>
      </c>
      <c r="G560" s="190" t="s">
        <v>1005</v>
      </c>
      <c r="H560" s="190" t="str">
        <f t="shared" si="26"/>
        <v/>
      </c>
      <c r="I560" s="220" t="str">
        <f t="shared" si="27"/>
        <v/>
      </c>
      <c r="J560" s="220" t="str">
        <f t="shared" si="28"/>
        <v/>
      </c>
      <c r="K560" s="221" t="str">
        <f t="shared" si="29"/>
        <v/>
      </c>
    </row>
    <row r="561" spans="6:11">
      <c r="F561" s="190" t="s">
        <v>1005</v>
      </c>
      <c r="G561" s="190" t="s">
        <v>1005</v>
      </c>
      <c r="H561" s="190" t="str">
        <f t="shared" si="26"/>
        <v/>
      </c>
      <c r="I561" s="220" t="str">
        <f t="shared" si="27"/>
        <v/>
      </c>
      <c r="J561" s="220" t="str">
        <f t="shared" si="28"/>
        <v/>
      </c>
      <c r="K561" s="221" t="str">
        <f t="shared" si="29"/>
        <v/>
      </c>
    </row>
    <row r="562" spans="6:11">
      <c r="F562" s="190" t="s">
        <v>1005</v>
      </c>
      <c r="G562" s="190" t="s">
        <v>1005</v>
      </c>
      <c r="H562" s="190" t="str">
        <f t="shared" si="26"/>
        <v/>
      </c>
      <c r="I562" s="220" t="str">
        <f t="shared" si="27"/>
        <v/>
      </c>
      <c r="J562" s="220" t="str">
        <f t="shared" si="28"/>
        <v/>
      </c>
      <c r="K562" s="221" t="str">
        <f t="shared" si="29"/>
        <v/>
      </c>
    </row>
    <row r="563" spans="6:11">
      <c r="F563" s="190" t="s">
        <v>1005</v>
      </c>
      <c r="G563" s="190" t="s">
        <v>1005</v>
      </c>
      <c r="H563" s="190" t="str">
        <f t="shared" si="26"/>
        <v/>
      </c>
      <c r="I563" s="220" t="str">
        <f t="shared" si="27"/>
        <v/>
      </c>
      <c r="J563" s="220" t="str">
        <f t="shared" si="28"/>
        <v/>
      </c>
      <c r="K563" s="221" t="str">
        <f t="shared" si="29"/>
        <v/>
      </c>
    </row>
    <row r="564" spans="6:11">
      <c r="F564" s="190" t="s">
        <v>1005</v>
      </c>
      <c r="G564" s="190" t="s">
        <v>1005</v>
      </c>
      <c r="H564" s="190" t="str">
        <f t="shared" si="26"/>
        <v/>
      </c>
      <c r="I564" s="220" t="str">
        <f t="shared" si="27"/>
        <v/>
      </c>
      <c r="J564" s="220" t="str">
        <f t="shared" si="28"/>
        <v/>
      </c>
      <c r="K564" s="221" t="str">
        <f t="shared" si="29"/>
        <v/>
      </c>
    </row>
    <row r="565" spans="6:11">
      <c r="F565" s="190" t="s">
        <v>1005</v>
      </c>
      <c r="G565" s="190" t="s">
        <v>1005</v>
      </c>
      <c r="H565" s="190" t="str">
        <f t="shared" si="26"/>
        <v/>
      </c>
      <c r="I565" s="220" t="str">
        <f t="shared" si="27"/>
        <v/>
      </c>
      <c r="J565" s="220" t="str">
        <f t="shared" si="28"/>
        <v/>
      </c>
      <c r="K565" s="221" t="str">
        <f t="shared" si="29"/>
        <v/>
      </c>
    </row>
    <row r="566" spans="6:11">
      <c r="F566" s="190" t="s">
        <v>1005</v>
      </c>
      <c r="G566" s="190" t="s">
        <v>1005</v>
      </c>
      <c r="H566" s="190" t="str">
        <f t="shared" si="26"/>
        <v/>
      </c>
      <c r="I566" s="220" t="str">
        <f t="shared" si="27"/>
        <v/>
      </c>
      <c r="J566" s="220" t="str">
        <f t="shared" si="28"/>
        <v/>
      </c>
      <c r="K566" s="221" t="str">
        <f t="shared" si="29"/>
        <v/>
      </c>
    </row>
    <row r="567" spans="6:11">
      <c r="F567" s="190" t="s">
        <v>1005</v>
      </c>
      <c r="G567" s="190" t="s">
        <v>1005</v>
      </c>
      <c r="H567" s="190" t="str">
        <f t="shared" si="26"/>
        <v/>
      </c>
      <c r="I567" s="220" t="str">
        <f t="shared" si="27"/>
        <v/>
      </c>
      <c r="J567" s="220" t="str">
        <f t="shared" si="28"/>
        <v/>
      </c>
      <c r="K567" s="221" t="str">
        <f t="shared" si="29"/>
        <v/>
      </c>
    </row>
    <row r="568" spans="6:11">
      <c r="F568" s="190" t="s">
        <v>1005</v>
      </c>
      <c r="G568" s="190" t="s">
        <v>1005</v>
      </c>
      <c r="H568" s="190" t="str">
        <f t="shared" si="26"/>
        <v/>
      </c>
      <c r="I568" s="220" t="str">
        <f t="shared" si="27"/>
        <v/>
      </c>
      <c r="J568" s="220" t="str">
        <f t="shared" si="28"/>
        <v/>
      </c>
      <c r="K568" s="221" t="str">
        <f t="shared" si="29"/>
        <v/>
      </c>
    </row>
    <row r="569" spans="6:11">
      <c r="F569" s="190" t="s">
        <v>1005</v>
      </c>
      <c r="G569" s="190" t="s">
        <v>1005</v>
      </c>
      <c r="H569" s="190" t="str">
        <f t="shared" si="26"/>
        <v/>
      </c>
      <c r="I569" s="220" t="str">
        <f t="shared" si="27"/>
        <v/>
      </c>
      <c r="J569" s="220" t="str">
        <f t="shared" si="28"/>
        <v/>
      </c>
      <c r="K569" s="221" t="str">
        <f t="shared" si="29"/>
        <v/>
      </c>
    </row>
    <row r="570" spans="6:11">
      <c r="F570" s="190" t="s">
        <v>1005</v>
      </c>
      <c r="G570" s="190" t="s">
        <v>1005</v>
      </c>
      <c r="H570" s="190" t="str">
        <f t="shared" si="26"/>
        <v/>
      </c>
      <c r="I570" s="220" t="str">
        <f t="shared" si="27"/>
        <v/>
      </c>
      <c r="J570" s="220" t="str">
        <f t="shared" si="28"/>
        <v/>
      </c>
      <c r="K570" s="221" t="str">
        <f t="shared" si="29"/>
        <v/>
      </c>
    </row>
    <row r="571" spans="6:11">
      <c r="F571" s="190" t="s">
        <v>1005</v>
      </c>
      <c r="G571" s="190" t="s">
        <v>1005</v>
      </c>
      <c r="H571" s="190" t="str">
        <f t="shared" si="26"/>
        <v/>
      </c>
      <c r="I571" s="220" t="str">
        <f t="shared" si="27"/>
        <v/>
      </c>
      <c r="J571" s="220" t="str">
        <f t="shared" si="28"/>
        <v/>
      </c>
      <c r="K571" s="221" t="str">
        <f t="shared" si="29"/>
        <v/>
      </c>
    </row>
    <row r="572" spans="6:11">
      <c r="F572" s="190" t="s">
        <v>1005</v>
      </c>
      <c r="G572" s="190" t="s">
        <v>1005</v>
      </c>
      <c r="H572" s="190" t="str">
        <f t="shared" si="26"/>
        <v/>
      </c>
      <c r="I572" s="220" t="str">
        <f t="shared" si="27"/>
        <v/>
      </c>
      <c r="J572" s="220" t="str">
        <f t="shared" si="28"/>
        <v/>
      </c>
      <c r="K572" s="221" t="str">
        <f t="shared" si="29"/>
        <v/>
      </c>
    </row>
    <row r="573" spans="6:11">
      <c r="F573" s="190" t="s">
        <v>1005</v>
      </c>
      <c r="G573" s="190" t="s">
        <v>1005</v>
      </c>
      <c r="H573" s="190" t="str">
        <f t="shared" si="26"/>
        <v/>
      </c>
      <c r="I573" s="220" t="str">
        <f t="shared" si="27"/>
        <v/>
      </c>
      <c r="J573" s="220" t="str">
        <f t="shared" si="28"/>
        <v/>
      </c>
      <c r="K573" s="221" t="str">
        <f t="shared" si="29"/>
        <v/>
      </c>
    </row>
    <row r="574" spans="6:11">
      <c r="F574" s="190" t="s">
        <v>1005</v>
      </c>
      <c r="G574" s="190" t="s">
        <v>1005</v>
      </c>
      <c r="H574" s="190" t="str">
        <f t="shared" si="26"/>
        <v/>
      </c>
      <c r="I574" s="220" t="str">
        <f t="shared" si="27"/>
        <v/>
      </c>
      <c r="J574" s="220" t="str">
        <f t="shared" si="28"/>
        <v/>
      </c>
      <c r="K574" s="221" t="str">
        <f t="shared" si="29"/>
        <v/>
      </c>
    </row>
    <row r="575" spans="6:11">
      <c r="F575" s="190" t="s">
        <v>1005</v>
      </c>
      <c r="G575" s="190" t="s">
        <v>1005</v>
      </c>
      <c r="H575" s="190" t="str">
        <f t="shared" si="26"/>
        <v/>
      </c>
      <c r="I575" s="220" t="str">
        <f t="shared" si="27"/>
        <v/>
      </c>
      <c r="J575" s="220" t="str">
        <f t="shared" si="28"/>
        <v/>
      </c>
      <c r="K575" s="221" t="str">
        <f t="shared" si="29"/>
        <v/>
      </c>
    </row>
    <row r="576" spans="6:11">
      <c r="F576" s="190" t="s">
        <v>1005</v>
      </c>
      <c r="G576" s="190" t="s">
        <v>1005</v>
      </c>
      <c r="H576" s="190" t="str">
        <f t="shared" si="26"/>
        <v/>
      </c>
      <c r="I576" s="220" t="str">
        <f t="shared" si="27"/>
        <v/>
      </c>
      <c r="J576" s="220" t="str">
        <f t="shared" si="28"/>
        <v/>
      </c>
      <c r="K576" s="221" t="str">
        <f t="shared" si="29"/>
        <v/>
      </c>
    </row>
    <row r="577" spans="6:11">
      <c r="F577" s="190" t="s">
        <v>1005</v>
      </c>
      <c r="G577" s="190" t="s">
        <v>1005</v>
      </c>
      <c r="H577" s="190" t="str">
        <f t="shared" si="26"/>
        <v/>
      </c>
      <c r="I577" s="220" t="str">
        <f t="shared" si="27"/>
        <v/>
      </c>
      <c r="J577" s="220" t="str">
        <f t="shared" si="28"/>
        <v/>
      </c>
      <c r="K577" s="221" t="str">
        <f t="shared" si="29"/>
        <v/>
      </c>
    </row>
    <row r="578" spans="6:11">
      <c r="F578" s="190" t="s">
        <v>1005</v>
      </c>
      <c r="G578" s="190" t="s">
        <v>1005</v>
      </c>
      <c r="H578" s="190" t="str">
        <f t="shared" si="26"/>
        <v/>
      </c>
      <c r="I578" s="220" t="str">
        <f t="shared" si="27"/>
        <v/>
      </c>
      <c r="J578" s="220" t="str">
        <f t="shared" si="28"/>
        <v/>
      </c>
      <c r="K578" s="221" t="str">
        <f t="shared" si="29"/>
        <v/>
      </c>
    </row>
    <row r="579" spans="6:11">
      <c r="F579" s="190" t="s">
        <v>1005</v>
      </c>
      <c r="G579" s="190" t="s">
        <v>1005</v>
      </c>
      <c r="H579" s="190" t="str">
        <f t="shared" si="26"/>
        <v/>
      </c>
      <c r="I579" s="220" t="str">
        <f t="shared" si="27"/>
        <v/>
      </c>
      <c r="J579" s="220" t="str">
        <f t="shared" si="28"/>
        <v/>
      </c>
      <c r="K579" s="221" t="str">
        <f t="shared" si="29"/>
        <v/>
      </c>
    </row>
    <row r="580" spans="6:11">
      <c r="F580" s="190" t="s">
        <v>1005</v>
      </c>
      <c r="G580" s="190" t="s">
        <v>1005</v>
      </c>
      <c r="H580" s="190" t="str">
        <f t="shared" ref="H580:H643" si="30">IF(F580&lt;G580,F580,G580)</f>
        <v/>
      </c>
      <c r="I580" s="220" t="str">
        <f t="shared" ref="I580:I643" si="31">IF(DAY(B580)=1,600,"")</f>
        <v/>
      </c>
      <c r="J580" s="220" t="str">
        <f t="shared" ref="J580:J643" si="32">IF(DAY(B580)=15,MID(A580,1,1),"")</f>
        <v/>
      </c>
      <c r="K580" s="221" t="str">
        <f t="shared" si="29"/>
        <v/>
      </c>
    </row>
    <row r="581" spans="6:11">
      <c r="F581" s="190" t="s">
        <v>1005</v>
      </c>
      <c r="G581" s="190" t="s">
        <v>1005</v>
      </c>
      <c r="H581" s="190" t="str">
        <f t="shared" si="30"/>
        <v/>
      </c>
      <c r="I581" s="220" t="str">
        <f t="shared" si="31"/>
        <v/>
      </c>
      <c r="J581" s="220" t="str">
        <f t="shared" si="32"/>
        <v/>
      </c>
      <c r="K581" s="221" t="str">
        <f t="shared" si="29"/>
        <v/>
      </c>
    </row>
    <row r="582" spans="6:11">
      <c r="F582" s="190" t="s">
        <v>1005</v>
      </c>
      <c r="G582" s="190" t="s">
        <v>1005</v>
      </c>
      <c r="H582" s="190" t="str">
        <f t="shared" si="30"/>
        <v/>
      </c>
      <c r="I582" s="220" t="str">
        <f t="shared" si="31"/>
        <v/>
      </c>
      <c r="J582" s="220" t="str">
        <f t="shared" si="32"/>
        <v/>
      </c>
      <c r="K582" s="221" t="str">
        <f t="shared" si="29"/>
        <v/>
      </c>
    </row>
    <row r="583" spans="6:11">
      <c r="F583" s="190" t="s">
        <v>1005</v>
      </c>
      <c r="G583" s="190" t="s">
        <v>1005</v>
      </c>
      <c r="H583" s="190" t="str">
        <f t="shared" si="30"/>
        <v/>
      </c>
      <c r="I583" s="220" t="str">
        <f t="shared" si="31"/>
        <v/>
      </c>
      <c r="J583" s="220" t="str">
        <f t="shared" si="32"/>
        <v/>
      </c>
      <c r="K583" s="221" t="str">
        <f t="shared" si="29"/>
        <v/>
      </c>
    </row>
    <row r="584" spans="6:11">
      <c r="F584" s="190" t="s">
        <v>1005</v>
      </c>
      <c r="G584" s="190" t="s">
        <v>1005</v>
      </c>
      <c r="H584" s="190" t="str">
        <f t="shared" si="30"/>
        <v/>
      </c>
      <c r="I584" s="220" t="str">
        <f t="shared" si="31"/>
        <v/>
      </c>
      <c r="J584" s="220" t="str">
        <f t="shared" si="32"/>
        <v/>
      </c>
      <c r="K584" s="221" t="str">
        <f t="shared" si="29"/>
        <v/>
      </c>
    </row>
    <row r="585" spans="6:11">
      <c r="F585" s="190" t="s">
        <v>1005</v>
      </c>
      <c r="G585" s="190" t="s">
        <v>1005</v>
      </c>
      <c r="H585" s="190" t="str">
        <f t="shared" si="30"/>
        <v/>
      </c>
      <c r="I585" s="220" t="str">
        <f t="shared" si="31"/>
        <v/>
      </c>
      <c r="J585" s="220" t="str">
        <f t="shared" si="32"/>
        <v/>
      </c>
      <c r="K585" s="221" t="str">
        <f t="shared" si="29"/>
        <v/>
      </c>
    </row>
    <row r="586" spans="6:11">
      <c r="F586" s="190" t="s">
        <v>1005</v>
      </c>
      <c r="G586" s="190" t="s">
        <v>1005</v>
      </c>
      <c r="H586" s="190" t="str">
        <f t="shared" si="30"/>
        <v/>
      </c>
      <c r="I586" s="220" t="str">
        <f t="shared" si="31"/>
        <v/>
      </c>
      <c r="J586" s="220" t="str">
        <f t="shared" si="32"/>
        <v/>
      </c>
      <c r="K586" s="221" t="str">
        <f t="shared" si="29"/>
        <v/>
      </c>
    </row>
    <row r="587" spans="6:11">
      <c r="F587" s="190" t="s">
        <v>1005</v>
      </c>
      <c r="G587" s="190" t="s">
        <v>1005</v>
      </c>
      <c r="H587" s="190" t="str">
        <f t="shared" si="30"/>
        <v/>
      </c>
      <c r="I587" s="220" t="str">
        <f t="shared" si="31"/>
        <v/>
      </c>
      <c r="J587" s="220" t="str">
        <f t="shared" si="32"/>
        <v/>
      </c>
      <c r="K587" s="221" t="str">
        <f t="shared" si="29"/>
        <v/>
      </c>
    </row>
    <row r="588" spans="6:11">
      <c r="F588" s="190" t="s">
        <v>1005</v>
      </c>
      <c r="G588" s="190" t="s">
        <v>1005</v>
      </c>
      <c r="H588" s="190" t="str">
        <f t="shared" si="30"/>
        <v/>
      </c>
      <c r="I588" s="220" t="str">
        <f t="shared" si="31"/>
        <v/>
      </c>
      <c r="J588" s="220" t="str">
        <f t="shared" si="32"/>
        <v/>
      </c>
      <c r="K588" s="221" t="str">
        <f t="shared" si="29"/>
        <v/>
      </c>
    </row>
    <row r="589" spans="6:11">
      <c r="F589" s="190" t="s">
        <v>1005</v>
      </c>
      <c r="G589" s="190" t="s">
        <v>1005</v>
      </c>
      <c r="H589" s="190" t="str">
        <f t="shared" si="30"/>
        <v/>
      </c>
      <c r="I589" s="220" t="str">
        <f t="shared" si="31"/>
        <v/>
      </c>
      <c r="J589" s="220" t="str">
        <f t="shared" si="32"/>
        <v/>
      </c>
      <c r="K589" s="221" t="str">
        <f t="shared" si="29"/>
        <v/>
      </c>
    </row>
    <row r="590" spans="6:11">
      <c r="F590" s="190" t="s">
        <v>1005</v>
      </c>
      <c r="G590" s="190" t="s">
        <v>1005</v>
      </c>
      <c r="H590" s="190" t="str">
        <f t="shared" si="30"/>
        <v/>
      </c>
      <c r="I590" s="220" t="str">
        <f t="shared" si="31"/>
        <v/>
      </c>
      <c r="J590" s="220" t="str">
        <f t="shared" si="32"/>
        <v/>
      </c>
      <c r="K590" s="221" t="str">
        <f t="shared" si="29"/>
        <v/>
      </c>
    </row>
    <row r="591" spans="6:11">
      <c r="F591" s="190" t="s">
        <v>1005</v>
      </c>
      <c r="G591" s="190" t="s">
        <v>1005</v>
      </c>
      <c r="H591" s="190" t="str">
        <f t="shared" si="30"/>
        <v/>
      </c>
      <c r="I591" s="220" t="str">
        <f t="shared" si="31"/>
        <v/>
      </c>
      <c r="J591" s="220" t="str">
        <f t="shared" si="32"/>
        <v/>
      </c>
      <c r="K591" s="221" t="str">
        <f t="shared" si="29"/>
        <v/>
      </c>
    </row>
    <row r="592" spans="6:11">
      <c r="F592" s="190" t="s">
        <v>1005</v>
      </c>
      <c r="G592" s="190" t="s">
        <v>1005</v>
      </c>
      <c r="H592" s="190" t="str">
        <f t="shared" si="30"/>
        <v/>
      </c>
      <c r="I592" s="220" t="str">
        <f t="shared" si="31"/>
        <v/>
      </c>
      <c r="J592" s="220" t="str">
        <f t="shared" si="32"/>
        <v/>
      </c>
      <c r="K592" s="221" t="str">
        <f t="shared" si="29"/>
        <v/>
      </c>
    </row>
    <row r="593" spans="6:11">
      <c r="F593" s="190" t="s">
        <v>1005</v>
      </c>
      <c r="G593" s="190" t="s">
        <v>1005</v>
      </c>
      <c r="H593" s="190" t="str">
        <f t="shared" si="30"/>
        <v/>
      </c>
      <c r="I593" s="220" t="str">
        <f t="shared" si="31"/>
        <v/>
      </c>
      <c r="J593" s="220" t="str">
        <f t="shared" si="32"/>
        <v/>
      </c>
      <c r="K593" s="221" t="str">
        <f t="shared" si="29"/>
        <v/>
      </c>
    </row>
    <row r="594" spans="6:11">
      <c r="F594" s="190" t="s">
        <v>1005</v>
      </c>
      <c r="G594" s="190" t="s">
        <v>1005</v>
      </c>
      <c r="H594" s="190" t="str">
        <f t="shared" si="30"/>
        <v/>
      </c>
      <c r="I594" s="220" t="str">
        <f t="shared" si="31"/>
        <v/>
      </c>
      <c r="J594" s="220" t="str">
        <f t="shared" si="32"/>
        <v/>
      </c>
      <c r="K594" s="221" t="str">
        <f t="shared" si="29"/>
        <v/>
      </c>
    </row>
    <row r="595" spans="6:11">
      <c r="F595" s="190" t="s">
        <v>1005</v>
      </c>
      <c r="G595" s="190" t="s">
        <v>1005</v>
      </c>
      <c r="H595" s="190" t="str">
        <f t="shared" si="30"/>
        <v/>
      </c>
      <c r="I595" s="220" t="str">
        <f t="shared" si="31"/>
        <v/>
      </c>
      <c r="J595" s="220" t="str">
        <f t="shared" si="32"/>
        <v/>
      </c>
      <c r="K595" s="221" t="str">
        <f t="shared" si="29"/>
        <v/>
      </c>
    </row>
    <row r="596" spans="6:11">
      <c r="F596" s="190" t="s">
        <v>1005</v>
      </c>
      <c r="G596" s="190" t="s">
        <v>1005</v>
      </c>
      <c r="H596" s="190" t="str">
        <f t="shared" si="30"/>
        <v/>
      </c>
      <c r="I596" s="220" t="str">
        <f t="shared" si="31"/>
        <v/>
      </c>
      <c r="J596" s="220" t="str">
        <f t="shared" si="32"/>
        <v/>
      </c>
      <c r="K596" s="221" t="str">
        <f t="shared" ref="K596:K659" si="33">IF(DAY(B596)=15,G596,"")</f>
        <v/>
      </c>
    </row>
    <row r="597" spans="6:11">
      <c r="F597" s="190" t="s">
        <v>1005</v>
      </c>
      <c r="G597" s="190" t="s">
        <v>1005</v>
      </c>
      <c r="H597" s="190" t="str">
        <f t="shared" si="30"/>
        <v/>
      </c>
      <c r="I597" s="220" t="str">
        <f t="shared" si="31"/>
        <v/>
      </c>
      <c r="J597" s="220" t="str">
        <f t="shared" si="32"/>
        <v/>
      </c>
      <c r="K597" s="221" t="str">
        <f t="shared" si="33"/>
        <v/>
      </c>
    </row>
    <row r="598" spans="6:11">
      <c r="F598" s="190" t="s">
        <v>1005</v>
      </c>
      <c r="G598" s="190" t="s">
        <v>1005</v>
      </c>
      <c r="H598" s="190" t="str">
        <f t="shared" si="30"/>
        <v/>
      </c>
      <c r="I598" s="220" t="str">
        <f t="shared" si="31"/>
        <v/>
      </c>
      <c r="J598" s="220" t="str">
        <f t="shared" si="32"/>
        <v/>
      </c>
      <c r="K598" s="221" t="str">
        <f t="shared" si="33"/>
        <v/>
      </c>
    </row>
    <row r="599" spans="6:11">
      <c r="F599" s="190" t="s">
        <v>1005</v>
      </c>
      <c r="G599" s="190" t="s">
        <v>1005</v>
      </c>
      <c r="H599" s="190" t="str">
        <f t="shared" si="30"/>
        <v/>
      </c>
      <c r="I599" s="220" t="str">
        <f t="shared" si="31"/>
        <v/>
      </c>
      <c r="J599" s="220" t="str">
        <f t="shared" si="32"/>
        <v/>
      </c>
      <c r="K599" s="221" t="str">
        <f t="shared" si="33"/>
        <v/>
      </c>
    </row>
    <row r="600" spans="6:11">
      <c r="F600" s="190" t="s">
        <v>1005</v>
      </c>
      <c r="G600" s="190" t="s">
        <v>1005</v>
      </c>
      <c r="H600" s="190" t="str">
        <f t="shared" si="30"/>
        <v/>
      </c>
      <c r="I600" s="220" t="str">
        <f t="shared" si="31"/>
        <v/>
      </c>
      <c r="J600" s="220" t="str">
        <f t="shared" si="32"/>
        <v/>
      </c>
      <c r="K600" s="221" t="str">
        <f t="shared" si="33"/>
        <v/>
      </c>
    </row>
    <row r="601" spans="6:11">
      <c r="F601" s="190" t="s">
        <v>1005</v>
      </c>
      <c r="G601" s="190" t="s">
        <v>1005</v>
      </c>
      <c r="H601" s="190" t="str">
        <f t="shared" si="30"/>
        <v/>
      </c>
      <c r="I601" s="220" t="str">
        <f t="shared" si="31"/>
        <v/>
      </c>
      <c r="J601" s="220" t="str">
        <f t="shared" si="32"/>
        <v/>
      </c>
      <c r="K601" s="221" t="str">
        <f t="shared" si="33"/>
        <v/>
      </c>
    </row>
    <row r="602" spans="6:11">
      <c r="F602" s="190" t="s">
        <v>1005</v>
      </c>
      <c r="G602" s="190" t="s">
        <v>1005</v>
      </c>
      <c r="H602" s="190" t="str">
        <f t="shared" si="30"/>
        <v/>
      </c>
      <c r="I602" s="220" t="str">
        <f t="shared" si="31"/>
        <v/>
      </c>
      <c r="J602" s="220" t="str">
        <f t="shared" si="32"/>
        <v/>
      </c>
      <c r="K602" s="221" t="str">
        <f t="shared" si="33"/>
        <v/>
      </c>
    </row>
    <row r="603" spans="6:11">
      <c r="F603" s="190" t="s">
        <v>1005</v>
      </c>
      <c r="G603" s="190" t="s">
        <v>1005</v>
      </c>
      <c r="H603" s="190" t="str">
        <f t="shared" si="30"/>
        <v/>
      </c>
      <c r="I603" s="220" t="str">
        <f t="shared" si="31"/>
        <v/>
      </c>
      <c r="J603" s="220" t="str">
        <f t="shared" si="32"/>
        <v/>
      </c>
      <c r="K603" s="221" t="str">
        <f t="shared" si="33"/>
        <v/>
      </c>
    </row>
    <row r="604" spans="6:11">
      <c r="F604" s="190" t="s">
        <v>1005</v>
      </c>
      <c r="G604" s="190" t="s">
        <v>1005</v>
      </c>
      <c r="H604" s="190" t="str">
        <f t="shared" si="30"/>
        <v/>
      </c>
      <c r="I604" s="220" t="str">
        <f t="shared" si="31"/>
        <v/>
      </c>
      <c r="J604" s="220" t="str">
        <f t="shared" si="32"/>
        <v/>
      </c>
      <c r="K604" s="221" t="str">
        <f t="shared" si="33"/>
        <v/>
      </c>
    </row>
    <row r="605" spans="6:11">
      <c r="F605" s="190" t="s">
        <v>1005</v>
      </c>
      <c r="G605" s="190" t="s">
        <v>1005</v>
      </c>
      <c r="H605" s="190" t="str">
        <f t="shared" si="30"/>
        <v/>
      </c>
      <c r="I605" s="220" t="str">
        <f t="shared" si="31"/>
        <v/>
      </c>
      <c r="J605" s="220" t="str">
        <f t="shared" si="32"/>
        <v/>
      </c>
      <c r="K605" s="221" t="str">
        <f t="shared" si="33"/>
        <v/>
      </c>
    </row>
    <row r="606" spans="6:11">
      <c r="F606" s="190" t="s">
        <v>1005</v>
      </c>
      <c r="G606" s="190" t="s">
        <v>1005</v>
      </c>
      <c r="H606" s="190" t="str">
        <f t="shared" si="30"/>
        <v/>
      </c>
      <c r="I606" s="220" t="str">
        <f t="shared" si="31"/>
        <v/>
      </c>
      <c r="J606" s="220" t="str">
        <f t="shared" si="32"/>
        <v/>
      </c>
      <c r="K606" s="221" t="str">
        <f t="shared" si="33"/>
        <v/>
      </c>
    </row>
    <row r="607" spans="6:11">
      <c r="F607" s="190" t="s">
        <v>1005</v>
      </c>
      <c r="G607" s="190" t="s">
        <v>1005</v>
      </c>
      <c r="H607" s="190" t="str">
        <f t="shared" si="30"/>
        <v/>
      </c>
      <c r="I607" s="220" t="str">
        <f t="shared" si="31"/>
        <v/>
      </c>
      <c r="J607" s="220" t="str">
        <f t="shared" si="32"/>
        <v/>
      </c>
      <c r="K607" s="221" t="str">
        <f t="shared" si="33"/>
        <v/>
      </c>
    </row>
    <row r="608" spans="6:11">
      <c r="F608" s="190" t="s">
        <v>1005</v>
      </c>
      <c r="G608" s="190" t="s">
        <v>1005</v>
      </c>
      <c r="H608" s="190" t="str">
        <f t="shared" si="30"/>
        <v/>
      </c>
      <c r="I608" s="220" t="str">
        <f t="shared" si="31"/>
        <v/>
      </c>
      <c r="J608" s="220" t="str">
        <f t="shared" si="32"/>
        <v/>
      </c>
      <c r="K608" s="221" t="str">
        <f t="shared" si="33"/>
        <v/>
      </c>
    </row>
    <row r="609" spans="6:11">
      <c r="F609" s="190" t="s">
        <v>1005</v>
      </c>
      <c r="G609" s="190" t="s">
        <v>1005</v>
      </c>
      <c r="H609" s="190" t="str">
        <f t="shared" si="30"/>
        <v/>
      </c>
      <c r="I609" s="220" t="str">
        <f t="shared" si="31"/>
        <v/>
      </c>
      <c r="J609" s="220" t="str">
        <f t="shared" si="32"/>
        <v/>
      </c>
      <c r="K609" s="221" t="str">
        <f t="shared" si="33"/>
        <v/>
      </c>
    </row>
    <row r="610" spans="6:11">
      <c r="F610" s="190" t="s">
        <v>1005</v>
      </c>
      <c r="G610" s="190" t="s">
        <v>1005</v>
      </c>
      <c r="H610" s="190" t="str">
        <f t="shared" si="30"/>
        <v/>
      </c>
      <c r="I610" s="220" t="str">
        <f t="shared" si="31"/>
        <v/>
      </c>
      <c r="J610" s="220" t="str">
        <f t="shared" si="32"/>
        <v/>
      </c>
      <c r="K610" s="221" t="str">
        <f t="shared" si="33"/>
        <v/>
      </c>
    </row>
    <row r="611" spans="6:11">
      <c r="F611" s="190" t="s">
        <v>1005</v>
      </c>
      <c r="G611" s="190" t="s">
        <v>1005</v>
      </c>
      <c r="H611" s="190" t="str">
        <f t="shared" si="30"/>
        <v/>
      </c>
      <c r="I611" s="220" t="str">
        <f t="shared" si="31"/>
        <v/>
      </c>
      <c r="J611" s="220" t="str">
        <f t="shared" si="32"/>
        <v/>
      </c>
      <c r="K611" s="221" t="str">
        <f t="shared" si="33"/>
        <v/>
      </c>
    </row>
    <row r="612" spans="6:11">
      <c r="F612" s="190" t="s">
        <v>1005</v>
      </c>
      <c r="G612" s="190" t="s">
        <v>1005</v>
      </c>
      <c r="H612" s="190" t="str">
        <f t="shared" si="30"/>
        <v/>
      </c>
      <c r="I612" s="220" t="str">
        <f t="shared" si="31"/>
        <v/>
      </c>
      <c r="J612" s="220" t="str">
        <f t="shared" si="32"/>
        <v/>
      </c>
      <c r="K612" s="221" t="str">
        <f t="shared" si="33"/>
        <v/>
      </c>
    </row>
    <row r="613" spans="6:11">
      <c r="F613" s="190" t="s">
        <v>1005</v>
      </c>
      <c r="G613" s="190" t="s">
        <v>1005</v>
      </c>
      <c r="H613" s="190" t="str">
        <f t="shared" si="30"/>
        <v/>
      </c>
      <c r="I613" s="220" t="str">
        <f t="shared" si="31"/>
        <v/>
      </c>
      <c r="J613" s="220" t="str">
        <f t="shared" si="32"/>
        <v/>
      </c>
      <c r="K613" s="221" t="str">
        <f t="shared" si="33"/>
        <v/>
      </c>
    </row>
    <row r="614" spans="6:11">
      <c r="F614" s="190" t="s">
        <v>1005</v>
      </c>
      <c r="G614" s="190" t="s">
        <v>1005</v>
      </c>
      <c r="H614" s="190" t="str">
        <f t="shared" si="30"/>
        <v/>
      </c>
      <c r="I614" s="220" t="str">
        <f t="shared" si="31"/>
        <v/>
      </c>
      <c r="J614" s="220" t="str">
        <f t="shared" si="32"/>
        <v/>
      </c>
      <c r="K614" s="221" t="str">
        <f t="shared" si="33"/>
        <v/>
      </c>
    </row>
    <row r="615" spans="6:11">
      <c r="F615" s="190" t="s">
        <v>1005</v>
      </c>
      <c r="G615" s="190" t="s">
        <v>1005</v>
      </c>
      <c r="H615" s="190" t="str">
        <f t="shared" si="30"/>
        <v/>
      </c>
      <c r="I615" s="220" t="str">
        <f t="shared" si="31"/>
        <v/>
      </c>
      <c r="J615" s="220" t="str">
        <f t="shared" si="32"/>
        <v/>
      </c>
      <c r="K615" s="221" t="str">
        <f t="shared" si="33"/>
        <v/>
      </c>
    </row>
    <row r="616" spans="6:11">
      <c r="F616" s="190" t="s">
        <v>1005</v>
      </c>
      <c r="G616" s="190" t="s">
        <v>1005</v>
      </c>
      <c r="H616" s="190" t="str">
        <f t="shared" si="30"/>
        <v/>
      </c>
      <c r="I616" s="220" t="str">
        <f t="shared" si="31"/>
        <v/>
      </c>
      <c r="J616" s="220" t="str">
        <f t="shared" si="32"/>
        <v/>
      </c>
      <c r="K616" s="221" t="str">
        <f t="shared" si="33"/>
        <v/>
      </c>
    </row>
    <row r="617" spans="6:11">
      <c r="F617" s="190" t="s">
        <v>1005</v>
      </c>
      <c r="G617" s="190" t="s">
        <v>1005</v>
      </c>
      <c r="H617" s="190" t="str">
        <f t="shared" si="30"/>
        <v/>
      </c>
      <c r="I617" s="220" t="str">
        <f t="shared" si="31"/>
        <v/>
      </c>
      <c r="J617" s="220" t="str">
        <f t="shared" si="32"/>
        <v/>
      </c>
      <c r="K617" s="221" t="str">
        <f t="shared" si="33"/>
        <v/>
      </c>
    </row>
    <row r="618" spans="6:11">
      <c r="F618" s="190" t="s">
        <v>1005</v>
      </c>
      <c r="G618" s="190" t="s">
        <v>1005</v>
      </c>
      <c r="H618" s="190" t="str">
        <f t="shared" si="30"/>
        <v/>
      </c>
      <c r="I618" s="220" t="str">
        <f t="shared" si="31"/>
        <v/>
      </c>
      <c r="J618" s="220" t="str">
        <f t="shared" si="32"/>
        <v/>
      </c>
      <c r="K618" s="221" t="str">
        <f t="shared" si="33"/>
        <v/>
      </c>
    </row>
    <row r="619" spans="6:11">
      <c r="F619" s="190" t="s">
        <v>1005</v>
      </c>
      <c r="G619" s="190" t="s">
        <v>1005</v>
      </c>
      <c r="H619" s="190" t="str">
        <f t="shared" si="30"/>
        <v/>
      </c>
      <c r="I619" s="220" t="str">
        <f t="shared" si="31"/>
        <v/>
      </c>
      <c r="J619" s="220" t="str">
        <f t="shared" si="32"/>
        <v/>
      </c>
      <c r="K619" s="221" t="str">
        <f t="shared" si="33"/>
        <v/>
      </c>
    </row>
    <row r="620" spans="6:11">
      <c r="F620" s="190" t="s">
        <v>1005</v>
      </c>
      <c r="G620" s="190" t="s">
        <v>1005</v>
      </c>
      <c r="H620" s="190" t="str">
        <f t="shared" si="30"/>
        <v/>
      </c>
      <c r="I620" s="220" t="str">
        <f t="shared" si="31"/>
        <v/>
      </c>
      <c r="J620" s="220" t="str">
        <f t="shared" si="32"/>
        <v/>
      </c>
      <c r="K620" s="221" t="str">
        <f t="shared" si="33"/>
        <v/>
      </c>
    </row>
    <row r="621" spans="6:11">
      <c r="F621" s="190" t="s">
        <v>1005</v>
      </c>
      <c r="G621" s="190" t="s">
        <v>1005</v>
      </c>
      <c r="H621" s="190" t="str">
        <f t="shared" si="30"/>
        <v/>
      </c>
      <c r="I621" s="220" t="str">
        <f t="shared" si="31"/>
        <v/>
      </c>
      <c r="J621" s="220" t="str">
        <f t="shared" si="32"/>
        <v/>
      </c>
      <c r="K621" s="221" t="str">
        <f t="shared" si="33"/>
        <v/>
      </c>
    </row>
    <row r="622" spans="6:11">
      <c r="F622" s="190" t="s">
        <v>1005</v>
      </c>
      <c r="G622" s="190" t="s">
        <v>1005</v>
      </c>
      <c r="H622" s="190" t="str">
        <f t="shared" si="30"/>
        <v/>
      </c>
      <c r="I622" s="220" t="str">
        <f t="shared" si="31"/>
        <v/>
      </c>
      <c r="J622" s="220" t="str">
        <f t="shared" si="32"/>
        <v/>
      </c>
      <c r="K622" s="221" t="str">
        <f t="shared" si="33"/>
        <v/>
      </c>
    </row>
    <row r="623" spans="6:11">
      <c r="F623" s="190" t="s">
        <v>1005</v>
      </c>
      <c r="G623" s="190" t="s">
        <v>1005</v>
      </c>
      <c r="H623" s="190" t="str">
        <f t="shared" si="30"/>
        <v/>
      </c>
      <c r="I623" s="220" t="str">
        <f t="shared" si="31"/>
        <v/>
      </c>
      <c r="J623" s="220" t="str">
        <f t="shared" si="32"/>
        <v/>
      </c>
      <c r="K623" s="221" t="str">
        <f t="shared" si="33"/>
        <v/>
      </c>
    </row>
    <row r="624" spans="6:11">
      <c r="F624" s="190" t="s">
        <v>1005</v>
      </c>
      <c r="G624" s="190" t="s">
        <v>1005</v>
      </c>
      <c r="H624" s="190" t="str">
        <f t="shared" si="30"/>
        <v/>
      </c>
      <c r="I624" s="220" t="str">
        <f t="shared" si="31"/>
        <v/>
      </c>
      <c r="J624" s="220" t="str">
        <f t="shared" si="32"/>
        <v/>
      </c>
      <c r="K624" s="221" t="str">
        <f t="shared" si="33"/>
        <v/>
      </c>
    </row>
    <row r="625" spans="6:11">
      <c r="F625" s="190" t="s">
        <v>1005</v>
      </c>
      <c r="G625" s="190" t="s">
        <v>1005</v>
      </c>
      <c r="H625" s="190" t="str">
        <f t="shared" si="30"/>
        <v/>
      </c>
      <c r="I625" s="220" t="str">
        <f t="shared" si="31"/>
        <v/>
      </c>
      <c r="J625" s="220" t="str">
        <f t="shared" si="32"/>
        <v/>
      </c>
      <c r="K625" s="221" t="str">
        <f t="shared" si="33"/>
        <v/>
      </c>
    </row>
    <row r="626" spans="6:11">
      <c r="F626" s="190" t="s">
        <v>1005</v>
      </c>
      <c r="G626" s="190" t="s">
        <v>1005</v>
      </c>
      <c r="H626" s="190" t="str">
        <f t="shared" si="30"/>
        <v/>
      </c>
      <c r="I626" s="220" t="str">
        <f t="shared" si="31"/>
        <v/>
      </c>
      <c r="J626" s="220" t="str">
        <f t="shared" si="32"/>
        <v/>
      </c>
      <c r="K626" s="221" t="str">
        <f t="shared" si="33"/>
        <v/>
      </c>
    </row>
    <row r="627" spans="6:11">
      <c r="F627" s="190" t="s">
        <v>1005</v>
      </c>
      <c r="G627" s="190" t="s">
        <v>1005</v>
      </c>
      <c r="H627" s="190" t="str">
        <f t="shared" si="30"/>
        <v/>
      </c>
      <c r="I627" s="220" t="str">
        <f t="shared" si="31"/>
        <v/>
      </c>
      <c r="J627" s="220" t="str">
        <f t="shared" si="32"/>
        <v/>
      </c>
      <c r="K627" s="221" t="str">
        <f t="shared" si="33"/>
        <v/>
      </c>
    </row>
    <row r="628" spans="6:11">
      <c r="F628" s="190" t="s">
        <v>1005</v>
      </c>
      <c r="G628" s="190" t="s">
        <v>1005</v>
      </c>
      <c r="H628" s="190" t="str">
        <f t="shared" si="30"/>
        <v/>
      </c>
      <c r="I628" s="220" t="str">
        <f t="shared" si="31"/>
        <v/>
      </c>
      <c r="J628" s="220" t="str">
        <f t="shared" si="32"/>
        <v/>
      </c>
      <c r="K628" s="221" t="str">
        <f t="shared" si="33"/>
        <v/>
      </c>
    </row>
    <row r="629" spans="6:11">
      <c r="F629" s="190" t="s">
        <v>1005</v>
      </c>
      <c r="G629" s="190" t="s">
        <v>1005</v>
      </c>
      <c r="H629" s="190" t="str">
        <f t="shared" si="30"/>
        <v/>
      </c>
      <c r="I629" s="220" t="str">
        <f t="shared" si="31"/>
        <v/>
      </c>
      <c r="J629" s="220" t="str">
        <f t="shared" si="32"/>
        <v/>
      </c>
      <c r="K629" s="221" t="str">
        <f t="shared" si="33"/>
        <v/>
      </c>
    </row>
    <row r="630" spans="6:11">
      <c r="F630" s="190" t="s">
        <v>1005</v>
      </c>
      <c r="G630" s="190" t="s">
        <v>1005</v>
      </c>
      <c r="H630" s="190" t="str">
        <f t="shared" si="30"/>
        <v/>
      </c>
      <c r="I630" s="220" t="str">
        <f t="shared" si="31"/>
        <v/>
      </c>
      <c r="J630" s="220" t="str">
        <f t="shared" si="32"/>
        <v/>
      </c>
      <c r="K630" s="221" t="str">
        <f t="shared" si="33"/>
        <v/>
      </c>
    </row>
    <row r="631" spans="6:11">
      <c r="F631" s="190" t="s">
        <v>1005</v>
      </c>
      <c r="G631" s="190" t="s">
        <v>1005</v>
      </c>
      <c r="H631" s="190" t="str">
        <f t="shared" si="30"/>
        <v/>
      </c>
      <c r="I631" s="220" t="str">
        <f t="shared" si="31"/>
        <v/>
      </c>
      <c r="J631" s="220" t="str">
        <f t="shared" si="32"/>
        <v/>
      </c>
      <c r="K631" s="221" t="str">
        <f t="shared" si="33"/>
        <v/>
      </c>
    </row>
    <row r="632" spans="6:11">
      <c r="F632" s="190" t="s">
        <v>1005</v>
      </c>
      <c r="G632" s="190" t="s">
        <v>1005</v>
      </c>
      <c r="H632" s="190" t="str">
        <f t="shared" si="30"/>
        <v/>
      </c>
      <c r="I632" s="220" t="str">
        <f t="shared" si="31"/>
        <v/>
      </c>
      <c r="J632" s="220" t="str">
        <f t="shared" si="32"/>
        <v/>
      </c>
      <c r="K632" s="221" t="str">
        <f t="shared" si="33"/>
        <v/>
      </c>
    </row>
    <row r="633" spans="6:11">
      <c r="F633" s="190" t="s">
        <v>1005</v>
      </c>
      <c r="G633" s="190" t="s">
        <v>1005</v>
      </c>
      <c r="H633" s="190" t="str">
        <f t="shared" si="30"/>
        <v/>
      </c>
      <c r="I633" s="220" t="str">
        <f t="shared" si="31"/>
        <v/>
      </c>
      <c r="J633" s="220" t="str">
        <f t="shared" si="32"/>
        <v/>
      </c>
      <c r="K633" s="221" t="str">
        <f t="shared" si="33"/>
        <v/>
      </c>
    </row>
    <row r="634" spans="6:11">
      <c r="F634" s="190" t="s">
        <v>1005</v>
      </c>
      <c r="G634" s="190" t="s">
        <v>1005</v>
      </c>
      <c r="H634" s="190" t="str">
        <f t="shared" si="30"/>
        <v/>
      </c>
      <c r="I634" s="220" t="str">
        <f t="shared" si="31"/>
        <v/>
      </c>
      <c r="J634" s="220" t="str">
        <f t="shared" si="32"/>
        <v/>
      </c>
      <c r="K634" s="221" t="str">
        <f t="shared" si="33"/>
        <v/>
      </c>
    </row>
    <row r="635" spans="6:11">
      <c r="F635" s="190" t="s">
        <v>1005</v>
      </c>
      <c r="G635" s="190" t="s">
        <v>1005</v>
      </c>
      <c r="H635" s="190" t="str">
        <f t="shared" si="30"/>
        <v/>
      </c>
      <c r="I635" s="220" t="str">
        <f t="shared" si="31"/>
        <v/>
      </c>
      <c r="J635" s="220" t="str">
        <f t="shared" si="32"/>
        <v/>
      </c>
      <c r="K635" s="221" t="str">
        <f t="shared" si="33"/>
        <v/>
      </c>
    </row>
    <row r="636" spans="6:11">
      <c r="F636" s="190" t="s">
        <v>1005</v>
      </c>
      <c r="G636" s="190" t="s">
        <v>1005</v>
      </c>
      <c r="H636" s="190" t="str">
        <f t="shared" si="30"/>
        <v/>
      </c>
      <c r="I636" s="220" t="str">
        <f t="shared" si="31"/>
        <v/>
      </c>
      <c r="J636" s="220" t="str">
        <f t="shared" si="32"/>
        <v/>
      </c>
      <c r="K636" s="221" t="str">
        <f t="shared" si="33"/>
        <v/>
      </c>
    </row>
    <row r="637" spans="6:11">
      <c r="F637" s="190" t="s">
        <v>1005</v>
      </c>
      <c r="G637" s="190" t="s">
        <v>1005</v>
      </c>
      <c r="H637" s="190" t="str">
        <f t="shared" si="30"/>
        <v/>
      </c>
      <c r="I637" s="220" t="str">
        <f t="shared" si="31"/>
        <v/>
      </c>
      <c r="J637" s="220" t="str">
        <f t="shared" si="32"/>
        <v/>
      </c>
      <c r="K637" s="221" t="str">
        <f t="shared" si="33"/>
        <v/>
      </c>
    </row>
    <row r="638" spans="6:11">
      <c r="F638" s="190" t="s">
        <v>1005</v>
      </c>
      <c r="G638" s="190" t="s">
        <v>1005</v>
      </c>
      <c r="H638" s="190" t="str">
        <f t="shared" si="30"/>
        <v/>
      </c>
      <c r="I638" s="220" t="str">
        <f t="shared" si="31"/>
        <v/>
      </c>
      <c r="J638" s="220" t="str">
        <f t="shared" si="32"/>
        <v/>
      </c>
      <c r="K638" s="221" t="str">
        <f t="shared" si="33"/>
        <v/>
      </c>
    </row>
    <row r="639" spans="6:11">
      <c r="F639" s="190" t="s">
        <v>1005</v>
      </c>
      <c r="G639" s="190" t="s">
        <v>1005</v>
      </c>
      <c r="H639" s="190" t="str">
        <f t="shared" si="30"/>
        <v/>
      </c>
      <c r="I639" s="220" t="str">
        <f t="shared" si="31"/>
        <v/>
      </c>
      <c r="J639" s="220" t="str">
        <f t="shared" si="32"/>
        <v/>
      </c>
      <c r="K639" s="221" t="str">
        <f t="shared" si="33"/>
        <v/>
      </c>
    </row>
    <row r="640" spans="6:11">
      <c r="F640" s="190" t="s">
        <v>1005</v>
      </c>
      <c r="G640" s="190" t="s">
        <v>1005</v>
      </c>
      <c r="H640" s="190" t="str">
        <f t="shared" si="30"/>
        <v/>
      </c>
      <c r="I640" s="220" t="str">
        <f t="shared" si="31"/>
        <v/>
      </c>
      <c r="J640" s="220" t="str">
        <f t="shared" si="32"/>
        <v/>
      </c>
      <c r="K640" s="221" t="str">
        <f t="shared" si="33"/>
        <v/>
      </c>
    </row>
    <row r="641" spans="6:11">
      <c r="F641" s="190" t="s">
        <v>1005</v>
      </c>
      <c r="G641" s="190" t="s">
        <v>1005</v>
      </c>
      <c r="H641" s="190" t="str">
        <f t="shared" si="30"/>
        <v/>
      </c>
      <c r="I641" s="220" t="str">
        <f t="shared" si="31"/>
        <v/>
      </c>
      <c r="J641" s="220" t="str">
        <f t="shared" si="32"/>
        <v/>
      </c>
      <c r="K641" s="221" t="str">
        <f t="shared" si="33"/>
        <v/>
      </c>
    </row>
    <row r="642" spans="6:11">
      <c r="F642" s="190" t="s">
        <v>1005</v>
      </c>
      <c r="G642" s="190" t="s">
        <v>1005</v>
      </c>
      <c r="H642" s="190" t="str">
        <f t="shared" si="30"/>
        <v/>
      </c>
      <c r="I642" s="220" t="str">
        <f t="shared" si="31"/>
        <v/>
      </c>
      <c r="J642" s="220" t="str">
        <f t="shared" si="32"/>
        <v/>
      </c>
      <c r="K642" s="221" t="str">
        <f t="shared" si="33"/>
        <v/>
      </c>
    </row>
    <row r="643" spans="6:11">
      <c r="F643" s="190" t="s">
        <v>1005</v>
      </c>
      <c r="G643" s="190" t="s">
        <v>1005</v>
      </c>
      <c r="H643" s="190" t="str">
        <f t="shared" si="30"/>
        <v/>
      </c>
      <c r="I643" s="220" t="str">
        <f t="shared" si="31"/>
        <v/>
      </c>
      <c r="J643" s="220" t="str">
        <f t="shared" si="32"/>
        <v/>
      </c>
      <c r="K643" s="221" t="str">
        <f t="shared" si="33"/>
        <v/>
      </c>
    </row>
    <row r="644" spans="6:11">
      <c r="F644" s="190" t="s">
        <v>1005</v>
      </c>
      <c r="G644" s="190" t="s">
        <v>1005</v>
      </c>
      <c r="H644" s="190" t="str">
        <f t="shared" ref="H644:H707" si="34">IF(F644&lt;G644,F644,G644)</f>
        <v/>
      </c>
      <c r="I644" s="220" t="str">
        <f t="shared" ref="I644:I707" si="35">IF(DAY(B644)=1,600,"")</f>
        <v/>
      </c>
      <c r="J644" s="220" t="str">
        <f t="shared" ref="J644:J707" si="36">IF(DAY(B644)=15,MID(A644,1,1),"")</f>
        <v/>
      </c>
      <c r="K644" s="221" t="str">
        <f t="shared" si="33"/>
        <v/>
      </c>
    </row>
    <row r="645" spans="6:11">
      <c r="F645" s="190" t="s">
        <v>1005</v>
      </c>
      <c r="G645" s="190" t="s">
        <v>1005</v>
      </c>
      <c r="H645" s="190" t="str">
        <f t="shared" si="34"/>
        <v/>
      </c>
      <c r="I645" s="220" t="str">
        <f t="shared" si="35"/>
        <v/>
      </c>
      <c r="J645" s="220" t="str">
        <f t="shared" si="36"/>
        <v/>
      </c>
      <c r="K645" s="221" t="str">
        <f t="shared" si="33"/>
        <v/>
      </c>
    </row>
    <row r="646" spans="6:11">
      <c r="F646" s="190" t="s">
        <v>1005</v>
      </c>
      <c r="G646" s="190" t="s">
        <v>1005</v>
      </c>
      <c r="H646" s="190" t="str">
        <f t="shared" si="34"/>
        <v/>
      </c>
      <c r="I646" s="220" t="str">
        <f t="shared" si="35"/>
        <v/>
      </c>
      <c r="J646" s="220" t="str">
        <f t="shared" si="36"/>
        <v/>
      </c>
      <c r="K646" s="221" t="str">
        <f t="shared" si="33"/>
        <v/>
      </c>
    </row>
    <row r="647" spans="6:11">
      <c r="F647" s="190" t="s">
        <v>1005</v>
      </c>
      <c r="G647" s="190" t="s">
        <v>1005</v>
      </c>
      <c r="H647" s="190" t="str">
        <f t="shared" si="34"/>
        <v/>
      </c>
      <c r="I647" s="220" t="str">
        <f t="shared" si="35"/>
        <v/>
      </c>
      <c r="J647" s="220" t="str">
        <f t="shared" si="36"/>
        <v/>
      </c>
      <c r="K647" s="221" t="str">
        <f t="shared" si="33"/>
        <v/>
      </c>
    </row>
    <row r="648" spans="6:11">
      <c r="F648" s="190" t="s">
        <v>1005</v>
      </c>
      <c r="G648" s="190" t="s">
        <v>1005</v>
      </c>
      <c r="H648" s="190" t="str">
        <f t="shared" si="34"/>
        <v/>
      </c>
      <c r="I648" s="220" t="str">
        <f t="shared" si="35"/>
        <v/>
      </c>
      <c r="J648" s="220" t="str">
        <f t="shared" si="36"/>
        <v/>
      </c>
      <c r="K648" s="221" t="str">
        <f t="shared" si="33"/>
        <v/>
      </c>
    </row>
    <row r="649" spans="6:11">
      <c r="F649" s="190" t="s">
        <v>1005</v>
      </c>
      <c r="G649" s="190" t="s">
        <v>1005</v>
      </c>
      <c r="H649" s="190" t="str">
        <f t="shared" si="34"/>
        <v/>
      </c>
      <c r="I649" s="220" t="str">
        <f t="shared" si="35"/>
        <v/>
      </c>
      <c r="J649" s="220" t="str">
        <f t="shared" si="36"/>
        <v/>
      </c>
      <c r="K649" s="221" t="str">
        <f t="shared" si="33"/>
        <v/>
      </c>
    </row>
    <row r="650" spans="6:11">
      <c r="F650" s="190" t="s">
        <v>1005</v>
      </c>
      <c r="G650" s="190" t="s">
        <v>1005</v>
      </c>
      <c r="H650" s="190" t="str">
        <f t="shared" si="34"/>
        <v/>
      </c>
      <c r="I650" s="220" t="str">
        <f t="shared" si="35"/>
        <v/>
      </c>
      <c r="J650" s="220" t="str">
        <f t="shared" si="36"/>
        <v/>
      </c>
      <c r="K650" s="221" t="str">
        <f t="shared" si="33"/>
        <v/>
      </c>
    </row>
    <row r="651" spans="6:11">
      <c r="F651" s="190" t="s">
        <v>1005</v>
      </c>
      <c r="G651" s="190" t="s">
        <v>1005</v>
      </c>
      <c r="H651" s="190" t="str">
        <f t="shared" si="34"/>
        <v/>
      </c>
      <c r="I651" s="220" t="str">
        <f t="shared" si="35"/>
        <v/>
      </c>
      <c r="J651" s="220" t="str">
        <f t="shared" si="36"/>
        <v/>
      </c>
      <c r="K651" s="221" t="str">
        <f t="shared" si="33"/>
        <v/>
      </c>
    </row>
    <row r="652" spans="6:11">
      <c r="F652" s="190" t="s">
        <v>1005</v>
      </c>
      <c r="G652" s="190" t="s">
        <v>1005</v>
      </c>
      <c r="H652" s="190" t="str">
        <f t="shared" si="34"/>
        <v/>
      </c>
      <c r="I652" s="220" t="str">
        <f t="shared" si="35"/>
        <v/>
      </c>
      <c r="J652" s="220" t="str">
        <f t="shared" si="36"/>
        <v/>
      </c>
      <c r="K652" s="221" t="str">
        <f t="shared" si="33"/>
        <v/>
      </c>
    </row>
    <row r="653" spans="6:11">
      <c r="F653" s="190" t="s">
        <v>1005</v>
      </c>
      <c r="G653" s="190" t="s">
        <v>1005</v>
      </c>
      <c r="H653" s="190" t="str">
        <f t="shared" si="34"/>
        <v/>
      </c>
      <c r="I653" s="220" t="str">
        <f t="shared" si="35"/>
        <v/>
      </c>
      <c r="J653" s="220" t="str">
        <f t="shared" si="36"/>
        <v/>
      </c>
      <c r="K653" s="221" t="str">
        <f t="shared" si="33"/>
        <v/>
      </c>
    </row>
    <row r="654" spans="6:11">
      <c r="F654" s="190" t="s">
        <v>1005</v>
      </c>
      <c r="G654" s="190" t="s">
        <v>1005</v>
      </c>
      <c r="H654" s="190" t="str">
        <f t="shared" si="34"/>
        <v/>
      </c>
      <c r="I654" s="220" t="str">
        <f t="shared" si="35"/>
        <v/>
      </c>
      <c r="J654" s="220" t="str">
        <f t="shared" si="36"/>
        <v/>
      </c>
      <c r="K654" s="221" t="str">
        <f t="shared" si="33"/>
        <v/>
      </c>
    </row>
    <row r="655" spans="6:11">
      <c r="F655" s="190" t="s">
        <v>1005</v>
      </c>
      <c r="G655" s="190" t="s">
        <v>1005</v>
      </c>
      <c r="H655" s="190" t="str">
        <f t="shared" si="34"/>
        <v/>
      </c>
      <c r="I655" s="220" t="str">
        <f t="shared" si="35"/>
        <v/>
      </c>
      <c r="J655" s="220" t="str">
        <f t="shared" si="36"/>
        <v/>
      </c>
      <c r="K655" s="221" t="str">
        <f t="shared" si="33"/>
        <v/>
      </c>
    </row>
    <row r="656" spans="6:11">
      <c r="F656" s="190" t="s">
        <v>1005</v>
      </c>
      <c r="G656" s="190" t="s">
        <v>1005</v>
      </c>
      <c r="H656" s="190" t="str">
        <f t="shared" si="34"/>
        <v/>
      </c>
      <c r="I656" s="220" t="str">
        <f t="shared" si="35"/>
        <v/>
      </c>
      <c r="J656" s="220" t="str">
        <f t="shared" si="36"/>
        <v/>
      </c>
      <c r="K656" s="221" t="str">
        <f t="shared" si="33"/>
        <v/>
      </c>
    </row>
    <row r="657" spans="6:11">
      <c r="F657" s="190" t="s">
        <v>1005</v>
      </c>
      <c r="G657" s="190" t="s">
        <v>1005</v>
      </c>
      <c r="H657" s="190" t="str">
        <f t="shared" si="34"/>
        <v/>
      </c>
      <c r="I657" s="220" t="str">
        <f t="shared" si="35"/>
        <v/>
      </c>
      <c r="J657" s="220" t="str">
        <f t="shared" si="36"/>
        <v/>
      </c>
      <c r="K657" s="221" t="str">
        <f t="shared" si="33"/>
        <v/>
      </c>
    </row>
    <row r="658" spans="6:11">
      <c r="F658" s="190" t="s">
        <v>1005</v>
      </c>
      <c r="G658" s="190" t="s">
        <v>1005</v>
      </c>
      <c r="H658" s="190" t="str">
        <f t="shared" si="34"/>
        <v/>
      </c>
      <c r="I658" s="220" t="str">
        <f t="shared" si="35"/>
        <v/>
      </c>
      <c r="J658" s="220" t="str">
        <f t="shared" si="36"/>
        <v/>
      </c>
      <c r="K658" s="221" t="str">
        <f t="shared" si="33"/>
        <v/>
      </c>
    </row>
    <row r="659" spans="6:11">
      <c r="F659" s="190" t="s">
        <v>1005</v>
      </c>
      <c r="G659" s="190" t="s">
        <v>1005</v>
      </c>
      <c r="H659" s="190" t="str">
        <f t="shared" si="34"/>
        <v/>
      </c>
      <c r="I659" s="220" t="str">
        <f t="shared" si="35"/>
        <v/>
      </c>
      <c r="J659" s="220" t="str">
        <f t="shared" si="36"/>
        <v/>
      </c>
      <c r="K659" s="221" t="str">
        <f t="shared" si="33"/>
        <v/>
      </c>
    </row>
    <row r="660" spans="6:11">
      <c r="F660" s="190" t="s">
        <v>1005</v>
      </c>
      <c r="G660" s="190" t="s">
        <v>1005</v>
      </c>
      <c r="H660" s="190" t="str">
        <f t="shared" si="34"/>
        <v/>
      </c>
      <c r="I660" s="220" t="str">
        <f t="shared" si="35"/>
        <v/>
      </c>
      <c r="J660" s="220" t="str">
        <f t="shared" si="36"/>
        <v/>
      </c>
      <c r="K660" s="221" t="str">
        <f t="shared" ref="K660:K723" si="37">IF(DAY(B660)=15,G660,"")</f>
        <v/>
      </c>
    </row>
    <row r="661" spans="6:11">
      <c r="F661" s="190" t="s">
        <v>1005</v>
      </c>
      <c r="G661" s="190" t="s">
        <v>1005</v>
      </c>
      <c r="H661" s="190" t="str">
        <f t="shared" si="34"/>
        <v/>
      </c>
      <c r="I661" s="220" t="str">
        <f t="shared" si="35"/>
        <v/>
      </c>
      <c r="J661" s="220" t="str">
        <f t="shared" si="36"/>
        <v/>
      </c>
      <c r="K661" s="221" t="str">
        <f t="shared" si="37"/>
        <v/>
      </c>
    </row>
    <row r="662" spans="6:11">
      <c r="F662" s="190" t="s">
        <v>1005</v>
      </c>
      <c r="G662" s="190" t="s">
        <v>1005</v>
      </c>
      <c r="H662" s="190" t="str">
        <f t="shared" si="34"/>
        <v/>
      </c>
      <c r="I662" s="220" t="str">
        <f t="shared" si="35"/>
        <v/>
      </c>
      <c r="J662" s="220" t="str">
        <f t="shared" si="36"/>
        <v/>
      </c>
      <c r="K662" s="221" t="str">
        <f t="shared" si="37"/>
        <v/>
      </c>
    </row>
    <row r="663" spans="6:11">
      <c r="F663" s="190" t="s">
        <v>1005</v>
      </c>
      <c r="G663" s="190" t="s">
        <v>1005</v>
      </c>
      <c r="H663" s="190" t="str">
        <f t="shared" si="34"/>
        <v/>
      </c>
      <c r="I663" s="220" t="str">
        <f t="shared" si="35"/>
        <v/>
      </c>
      <c r="J663" s="220" t="str">
        <f t="shared" si="36"/>
        <v/>
      </c>
      <c r="K663" s="221" t="str">
        <f t="shared" si="37"/>
        <v/>
      </c>
    </row>
    <row r="664" spans="6:11">
      <c r="F664" s="190" t="s">
        <v>1005</v>
      </c>
      <c r="G664" s="190" t="s">
        <v>1005</v>
      </c>
      <c r="H664" s="190" t="str">
        <f t="shared" si="34"/>
        <v/>
      </c>
      <c r="I664" s="220" t="str">
        <f t="shared" si="35"/>
        <v/>
      </c>
      <c r="J664" s="220" t="str">
        <f t="shared" si="36"/>
        <v/>
      </c>
      <c r="K664" s="221" t="str">
        <f t="shared" si="37"/>
        <v/>
      </c>
    </row>
    <row r="665" spans="6:11">
      <c r="F665" s="190" t="s">
        <v>1005</v>
      </c>
      <c r="G665" s="190" t="s">
        <v>1005</v>
      </c>
      <c r="H665" s="190" t="str">
        <f t="shared" si="34"/>
        <v/>
      </c>
      <c r="I665" s="220" t="str">
        <f t="shared" si="35"/>
        <v/>
      </c>
      <c r="J665" s="220" t="str">
        <f t="shared" si="36"/>
        <v/>
      </c>
      <c r="K665" s="221" t="str">
        <f t="shared" si="37"/>
        <v/>
      </c>
    </row>
    <row r="666" spans="6:11">
      <c r="F666" s="190" t="s">
        <v>1005</v>
      </c>
      <c r="G666" s="190" t="s">
        <v>1005</v>
      </c>
      <c r="H666" s="190" t="str">
        <f t="shared" si="34"/>
        <v/>
      </c>
      <c r="I666" s="220" t="str">
        <f t="shared" si="35"/>
        <v/>
      </c>
      <c r="J666" s="220" t="str">
        <f t="shared" si="36"/>
        <v/>
      </c>
      <c r="K666" s="221" t="str">
        <f t="shared" si="37"/>
        <v/>
      </c>
    </row>
    <row r="667" spans="6:11">
      <c r="F667" s="190" t="s">
        <v>1005</v>
      </c>
      <c r="G667" s="190" t="s">
        <v>1005</v>
      </c>
      <c r="H667" s="190" t="str">
        <f t="shared" si="34"/>
        <v/>
      </c>
      <c r="I667" s="220" t="str">
        <f t="shared" si="35"/>
        <v/>
      </c>
      <c r="J667" s="220" t="str">
        <f t="shared" si="36"/>
        <v/>
      </c>
      <c r="K667" s="221" t="str">
        <f t="shared" si="37"/>
        <v/>
      </c>
    </row>
    <row r="668" spans="6:11">
      <c r="F668" s="190" t="s">
        <v>1005</v>
      </c>
      <c r="G668" s="190" t="s">
        <v>1005</v>
      </c>
      <c r="H668" s="190" t="str">
        <f t="shared" si="34"/>
        <v/>
      </c>
      <c r="I668" s="220" t="str">
        <f t="shared" si="35"/>
        <v/>
      </c>
      <c r="J668" s="220" t="str">
        <f t="shared" si="36"/>
        <v/>
      </c>
      <c r="K668" s="221" t="str">
        <f t="shared" si="37"/>
        <v/>
      </c>
    </row>
    <row r="669" spans="6:11">
      <c r="F669" s="190" t="s">
        <v>1005</v>
      </c>
      <c r="G669" s="190" t="s">
        <v>1005</v>
      </c>
      <c r="H669" s="190" t="str">
        <f t="shared" si="34"/>
        <v/>
      </c>
      <c r="I669" s="220" t="str">
        <f t="shared" si="35"/>
        <v/>
      </c>
      <c r="J669" s="220" t="str">
        <f t="shared" si="36"/>
        <v/>
      </c>
      <c r="K669" s="221" t="str">
        <f t="shared" si="37"/>
        <v/>
      </c>
    </row>
    <row r="670" spans="6:11">
      <c r="F670" s="190" t="s">
        <v>1005</v>
      </c>
      <c r="G670" s="190" t="s">
        <v>1005</v>
      </c>
      <c r="H670" s="190" t="str">
        <f t="shared" si="34"/>
        <v/>
      </c>
      <c r="I670" s="220" t="str">
        <f t="shared" si="35"/>
        <v/>
      </c>
      <c r="J670" s="220" t="str">
        <f t="shared" si="36"/>
        <v/>
      </c>
      <c r="K670" s="221" t="str">
        <f t="shared" si="37"/>
        <v/>
      </c>
    </row>
    <row r="671" spans="6:11">
      <c r="F671" s="190" t="s">
        <v>1005</v>
      </c>
      <c r="G671" s="190" t="s">
        <v>1005</v>
      </c>
      <c r="H671" s="190" t="str">
        <f t="shared" si="34"/>
        <v/>
      </c>
      <c r="I671" s="220" t="str">
        <f t="shared" si="35"/>
        <v/>
      </c>
      <c r="J671" s="220" t="str">
        <f t="shared" si="36"/>
        <v/>
      </c>
      <c r="K671" s="221" t="str">
        <f t="shared" si="37"/>
        <v/>
      </c>
    </row>
    <row r="672" spans="6:11">
      <c r="F672" s="190" t="s">
        <v>1005</v>
      </c>
      <c r="G672" s="190" t="s">
        <v>1005</v>
      </c>
      <c r="H672" s="190" t="str">
        <f t="shared" si="34"/>
        <v/>
      </c>
      <c r="I672" s="220" t="str">
        <f t="shared" si="35"/>
        <v/>
      </c>
      <c r="J672" s="220" t="str">
        <f t="shared" si="36"/>
        <v/>
      </c>
      <c r="K672" s="221" t="str">
        <f t="shared" si="37"/>
        <v/>
      </c>
    </row>
    <row r="673" spans="6:11">
      <c r="F673" s="190" t="s">
        <v>1005</v>
      </c>
      <c r="G673" s="190" t="s">
        <v>1005</v>
      </c>
      <c r="H673" s="190" t="str">
        <f t="shared" si="34"/>
        <v/>
      </c>
      <c r="I673" s="220" t="str">
        <f t="shared" si="35"/>
        <v/>
      </c>
      <c r="J673" s="220" t="str">
        <f t="shared" si="36"/>
        <v/>
      </c>
      <c r="K673" s="221" t="str">
        <f t="shared" si="37"/>
        <v/>
      </c>
    </row>
    <row r="674" spans="6:11">
      <c r="F674" s="190" t="s">
        <v>1005</v>
      </c>
      <c r="G674" s="190" t="s">
        <v>1005</v>
      </c>
      <c r="H674" s="190" t="str">
        <f t="shared" si="34"/>
        <v/>
      </c>
      <c r="I674" s="220" t="str">
        <f t="shared" si="35"/>
        <v/>
      </c>
      <c r="J674" s="220" t="str">
        <f t="shared" si="36"/>
        <v/>
      </c>
      <c r="K674" s="221" t="str">
        <f t="shared" si="37"/>
        <v/>
      </c>
    </row>
    <row r="675" spans="6:11">
      <c r="F675" s="190" t="s">
        <v>1005</v>
      </c>
      <c r="G675" s="190" t="s">
        <v>1005</v>
      </c>
      <c r="H675" s="190" t="str">
        <f t="shared" si="34"/>
        <v/>
      </c>
      <c r="I675" s="220" t="str">
        <f t="shared" si="35"/>
        <v/>
      </c>
      <c r="J675" s="220" t="str">
        <f t="shared" si="36"/>
        <v/>
      </c>
      <c r="K675" s="221" t="str">
        <f t="shared" si="37"/>
        <v/>
      </c>
    </row>
    <row r="676" spans="6:11">
      <c r="F676" s="190" t="s">
        <v>1005</v>
      </c>
      <c r="G676" s="190" t="s">
        <v>1005</v>
      </c>
      <c r="H676" s="190" t="str">
        <f t="shared" si="34"/>
        <v/>
      </c>
      <c r="I676" s="220" t="str">
        <f t="shared" si="35"/>
        <v/>
      </c>
      <c r="J676" s="220" t="str">
        <f t="shared" si="36"/>
        <v/>
      </c>
      <c r="K676" s="221" t="str">
        <f t="shared" si="37"/>
        <v/>
      </c>
    </row>
    <row r="677" spans="6:11">
      <c r="F677" s="190" t="s">
        <v>1005</v>
      </c>
      <c r="G677" s="190" t="s">
        <v>1005</v>
      </c>
      <c r="H677" s="190" t="str">
        <f t="shared" si="34"/>
        <v/>
      </c>
      <c r="I677" s="220" t="str">
        <f t="shared" si="35"/>
        <v/>
      </c>
      <c r="J677" s="220" t="str">
        <f t="shared" si="36"/>
        <v/>
      </c>
      <c r="K677" s="221" t="str">
        <f t="shared" si="37"/>
        <v/>
      </c>
    </row>
    <row r="678" spans="6:11">
      <c r="F678" s="190" t="s">
        <v>1005</v>
      </c>
      <c r="G678" s="190" t="s">
        <v>1005</v>
      </c>
      <c r="H678" s="190" t="str">
        <f t="shared" si="34"/>
        <v/>
      </c>
      <c r="I678" s="220" t="str">
        <f t="shared" si="35"/>
        <v/>
      </c>
      <c r="J678" s="220" t="str">
        <f t="shared" si="36"/>
        <v/>
      </c>
      <c r="K678" s="221" t="str">
        <f t="shared" si="37"/>
        <v/>
      </c>
    </row>
    <row r="679" spans="6:11">
      <c r="F679" s="190" t="s">
        <v>1005</v>
      </c>
      <c r="G679" s="190" t="s">
        <v>1005</v>
      </c>
      <c r="H679" s="190" t="str">
        <f t="shared" si="34"/>
        <v/>
      </c>
      <c r="I679" s="220" t="str">
        <f t="shared" si="35"/>
        <v/>
      </c>
      <c r="J679" s="220" t="str">
        <f t="shared" si="36"/>
        <v/>
      </c>
      <c r="K679" s="221" t="str">
        <f t="shared" si="37"/>
        <v/>
      </c>
    </row>
    <row r="680" spans="6:11">
      <c r="F680" s="190" t="s">
        <v>1005</v>
      </c>
      <c r="G680" s="190" t="s">
        <v>1005</v>
      </c>
      <c r="H680" s="190" t="str">
        <f t="shared" si="34"/>
        <v/>
      </c>
      <c r="I680" s="220" t="str">
        <f t="shared" si="35"/>
        <v/>
      </c>
      <c r="J680" s="220" t="str">
        <f t="shared" si="36"/>
        <v/>
      </c>
      <c r="K680" s="221" t="str">
        <f t="shared" si="37"/>
        <v/>
      </c>
    </row>
    <row r="681" spans="6:11">
      <c r="F681" s="190" t="s">
        <v>1005</v>
      </c>
      <c r="G681" s="190" t="s">
        <v>1005</v>
      </c>
      <c r="H681" s="190" t="str">
        <f t="shared" si="34"/>
        <v/>
      </c>
      <c r="I681" s="220" t="str">
        <f t="shared" si="35"/>
        <v/>
      </c>
      <c r="J681" s="220" t="str">
        <f t="shared" si="36"/>
        <v/>
      </c>
      <c r="K681" s="221" t="str">
        <f t="shared" si="37"/>
        <v/>
      </c>
    </row>
    <row r="682" spans="6:11">
      <c r="F682" s="190" t="s">
        <v>1005</v>
      </c>
      <c r="G682" s="190" t="s">
        <v>1005</v>
      </c>
      <c r="H682" s="190" t="str">
        <f t="shared" si="34"/>
        <v/>
      </c>
      <c r="I682" s="220" t="str">
        <f t="shared" si="35"/>
        <v/>
      </c>
      <c r="J682" s="220" t="str">
        <f t="shared" si="36"/>
        <v/>
      </c>
      <c r="K682" s="221" t="str">
        <f t="shared" si="37"/>
        <v/>
      </c>
    </row>
    <row r="683" spans="6:11">
      <c r="F683" s="190" t="s">
        <v>1005</v>
      </c>
      <c r="G683" s="190" t="s">
        <v>1005</v>
      </c>
      <c r="H683" s="190" t="str">
        <f t="shared" si="34"/>
        <v/>
      </c>
      <c r="I683" s="220" t="str">
        <f t="shared" si="35"/>
        <v/>
      </c>
      <c r="J683" s="220" t="str">
        <f t="shared" si="36"/>
        <v/>
      </c>
      <c r="K683" s="221" t="str">
        <f t="shared" si="37"/>
        <v/>
      </c>
    </row>
    <row r="684" spans="6:11">
      <c r="F684" s="190" t="s">
        <v>1005</v>
      </c>
      <c r="G684" s="190" t="s">
        <v>1005</v>
      </c>
      <c r="H684" s="190" t="str">
        <f t="shared" si="34"/>
        <v/>
      </c>
      <c r="I684" s="220" t="str">
        <f t="shared" si="35"/>
        <v/>
      </c>
      <c r="J684" s="220" t="str">
        <f t="shared" si="36"/>
        <v/>
      </c>
      <c r="K684" s="221" t="str">
        <f t="shared" si="37"/>
        <v/>
      </c>
    </row>
    <row r="685" spans="6:11">
      <c r="F685" s="190" t="s">
        <v>1005</v>
      </c>
      <c r="G685" s="190" t="s">
        <v>1005</v>
      </c>
      <c r="H685" s="190" t="str">
        <f t="shared" si="34"/>
        <v/>
      </c>
      <c r="I685" s="220" t="str">
        <f t="shared" si="35"/>
        <v/>
      </c>
      <c r="J685" s="220" t="str">
        <f t="shared" si="36"/>
        <v/>
      </c>
      <c r="K685" s="221" t="str">
        <f t="shared" si="37"/>
        <v/>
      </c>
    </row>
    <row r="686" spans="6:11">
      <c r="F686" s="190" t="s">
        <v>1005</v>
      </c>
      <c r="G686" s="190" t="s">
        <v>1005</v>
      </c>
      <c r="H686" s="190" t="str">
        <f t="shared" si="34"/>
        <v/>
      </c>
      <c r="I686" s="220" t="str">
        <f t="shared" si="35"/>
        <v/>
      </c>
      <c r="J686" s="220" t="str">
        <f t="shared" si="36"/>
        <v/>
      </c>
      <c r="K686" s="221" t="str">
        <f t="shared" si="37"/>
        <v/>
      </c>
    </row>
    <row r="687" spans="6:11">
      <c r="F687" s="190" t="s">
        <v>1005</v>
      </c>
      <c r="G687" s="190" t="s">
        <v>1005</v>
      </c>
      <c r="H687" s="190" t="str">
        <f t="shared" si="34"/>
        <v/>
      </c>
      <c r="I687" s="220" t="str">
        <f t="shared" si="35"/>
        <v/>
      </c>
      <c r="J687" s="220" t="str">
        <f t="shared" si="36"/>
        <v/>
      </c>
      <c r="K687" s="221" t="str">
        <f t="shared" si="37"/>
        <v/>
      </c>
    </row>
    <row r="688" spans="6:11">
      <c r="F688" s="190" t="s">
        <v>1005</v>
      </c>
      <c r="G688" s="190" t="s">
        <v>1005</v>
      </c>
      <c r="H688" s="190" t="str">
        <f t="shared" si="34"/>
        <v/>
      </c>
      <c r="I688" s="220" t="str">
        <f t="shared" si="35"/>
        <v/>
      </c>
      <c r="J688" s="220" t="str">
        <f t="shared" si="36"/>
        <v/>
      </c>
      <c r="K688" s="221" t="str">
        <f t="shared" si="37"/>
        <v/>
      </c>
    </row>
    <row r="689" spans="6:11">
      <c r="F689" s="190" t="s">
        <v>1005</v>
      </c>
      <c r="G689" s="190" t="s">
        <v>1005</v>
      </c>
      <c r="H689" s="190" t="str">
        <f t="shared" si="34"/>
        <v/>
      </c>
      <c r="I689" s="220" t="str">
        <f t="shared" si="35"/>
        <v/>
      </c>
      <c r="J689" s="220" t="str">
        <f t="shared" si="36"/>
        <v/>
      </c>
      <c r="K689" s="221" t="str">
        <f t="shared" si="37"/>
        <v/>
      </c>
    </row>
    <row r="690" spans="6:11">
      <c r="F690" s="190" t="s">
        <v>1005</v>
      </c>
      <c r="G690" s="190" t="s">
        <v>1005</v>
      </c>
      <c r="H690" s="190" t="str">
        <f t="shared" si="34"/>
        <v/>
      </c>
      <c r="I690" s="220" t="str">
        <f t="shared" si="35"/>
        <v/>
      </c>
      <c r="J690" s="220" t="str">
        <f t="shared" si="36"/>
        <v/>
      </c>
      <c r="K690" s="221" t="str">
        <f t="shared" si="37"/>
        <v/>
      </c>
    </row>
    <row r="691" spans="6:11">
      <c r="F691" s="190" t="s">
        <v>1005</v>
      </c>
      <c r="G691" s="190" t="s">
        <v>1005</v>
      </c>
      <c r="H691" s="190" t="str">
        <f t="shared" si="34"/>
        <v/>
      </c>
      <c r="I691" s="220" t="str">
        <f t="shared" si="35"/>
        <v/>
      </c>
      <c r="J691" s="220" t="str">
        <f t="shared" si="36"/>
        <v/>
      </c>
      <c r="K691" s="221" t="str">
        <f t="shared" si="37"/>
        <v/>
      </c>
    </row>
    <row r="692" spans="6:11">
      <c r="F692" s="190" t="s">
        <v>1005</v>
      </c>
      <c r="G692" s="190" t="s">
        <v>1005</v>
      </c>
      <c r="H692" s="190" t="str">
        <f t="shared" si="34"/>
        <v/>
      </c>
      <c r="I692" s="220" t="str">
        <f t="shared" si="35"/>
        <v/>
      </c>
      <c r="J692" s="220" t="str">
        <f t="shared" si="36"/>
        <v/>
      </c>
      <c r="K692" s="221" t="str">
        <f t="shared" si="37"/>
        <v/>
      </c>
    </row>
    <row r="693" spans="6:11">
      <c r="F693" s="190" t="s">
        <v>1005</v>
      </c>
      <c r="G693" s="190" t="s">
        <v>1005</v>
      </c>
      <c r="H693" s="190" t="str">
        <f t="shared" si="34"/>
        <v/>
      </c>
      <c r="I693" s="220" t="str">
        <f t="shared" si="35"/>
        <v/>
      </c>
      <c r="J693" s="220" t="str">
        <f t="shared" si="36"/>
        <v/>
      </c>
      <c r="K693" s="221" t="str">
        <f t="shared" si="37"/>
        <v/>
      </c>
    </row>
    <row r="694" spans="6:11">
      <c r="F694" s="190" t="s">
        <v>1005</v>
      </c>
      <c r="G694" s="190" t="s">
        <v>1005</v>
      </c>
      <c r="H694" s="190" t="str">
        <f t="shared" si="34"/>
        <v/>
      </c>
      <c r="I694" s="220" t="str">
        <f t="shared" si="35"/>
        <v/>
      </c>
      <c r="J694" s="220" t="str">
        <f t="shared" si="36"/>
        <v/>
      </c>
      <c r="K694" s="221" t="str">
        <f t="shared" si="37"/>
        <v/>
      </c>
    </row>
    <row r="695" spans="6:11">
      <c r="F695" s="190" t="s">
        <v>1005</v>
      </c>
      <c r="G695" s="190" t="s">
        <v>1005</v>
      </c>
      <c r="H695" s="190" t="str">
        <f t="shared" si="34"/>
        <v/>
      </c>
      <c r="I695" s="220" t="str">
        <f t="shared" si="35"/>
        <v/>
      </c>
      <c r="J695" s="220" t="str">
        <f t="shared" si="36"/>
        <v/>
      </c>
      <c r="K695" s="221" t="str">
        <f t="shared" si="37"/>
        <v/>
      </c>
    </row>
    <row r="696" spans="6:11">
      <c r="F696" s="190" t="s">
        <v>1005</v>
      </c>
      <c r="G696" s="190" t="s">
        <v>1005</v>
      </c>
      <c r="H696" s="190" t="str">
        <f t="shared" si="34"/>
        <v/>
      </c>
      <c r="I696" s="220" t="str">
        <f t="shared" si="35"/>
        <v/>
      </c>
      <c r="J696" s="220" t="str">
        <f t="shared" si="36"/>
        <v/>
      </c>
      <c r="K696" s="221" t="str">
        <f t="shared" si="37"/>
        <v/>
      </c>
    </row>
    <row r="697" spans="6:11">
      <c r="F697" s="190" t="s">
        <v>1005</v>
      </c>
      <c r="G697" s="190" t="s">
        <v>1005</v>
      </c>
      <c r="H697" s="190" t="str">
        <f t="shared" si="34"/>
        <v/>
      </c>
      <c r="I697" s="220" t="str">
        <f t="shared" si="35"/>
        <v/>
      </c>
      <c r="J697" s="220" t="str">
        <f t="shared" si="36"/>
        <v/>
      </c>
      <c r="K697" s="221" t="str">
        <f t="shared" si="37"/>
        <v/>
      </c>
    </row>
    <row r="698" spans="6:11">
      <c r="F698" s="190" t="s">
        <v>1005</v>
      </c>
      <c r="G698" s="190" t="s">
        <v>1005</v>
      </c>
      <c r="H698" s="190" t="str">
        <f t="shared" si="34"/>
        <v/>
      </c>
      <c r="I698" s="220" t="str">
        <f t="shared" si="35"/>
        <v/>
      </c>
      <c r="J698" s="220" t="str">
        <f t="shared" si="36"/>
        <v/>
      </c>
      <c r="K698" s="221" t="str">
        <f t="shared" si="37"/>
        <v/>
      </c>
    </row>
    <row r="699" spans="6:11">
      <c r="F699" s="190" t="s">
        <v>1005</v>
      </c>
      <c r="G699" s="190" t="s">
        <v>1005</v>
      </c>
      <c r="H699" s="190" t="str">
        <f t="shared" si="34"/>
        <v/>
      </c>
      <c r="I699" s="220" t="str">
        <f t="shared" si="35"/>
        <v/>
      </c>
      <c r="J699" s="220" t="str">
        <f t="shared" si="36"/>
        <v/>
      </c>
      <c r="K699" s="221" t="str">
        <f t="shared" si="37"/>
        <v/>
      </c>
    </row>
    <row r="700" spans="6:11">
      <c r="F700" s="190" t="s">
        <v>1005</v>
      </c>
      <c r="G700" s="190" t="s">
        <v>1005</v>
      </c>
      <c r="H700" s="190" t="str">
        <f t="shared" si="34"/>
        <v/>
      </c>
      <c r="I700" s="220" t="str">
        <f t="shared" si="35"/>
        <v/>
      </c>
      <c r="J700" s="220" t="str">
        <f t="shared" si="36"/>
        <v/>
      </c>
      <c r="K700" s="221" t="str">
        <f t="shared" si="37"/>
        <v/>
      </c>
    </row>
    <row r="701" spans="6:11">
      <c r="F701" s="190" t="s">
        <v>1005</v>
      </c>
      <c r="G701" s="190" t="s">
        <v>1005</v>
      </c>
      <c r="H701" s="190" t="str">
        <f t="shared" si="34"/>
        <v/>
      </c>
      <c r="I701" s="220" t="str">
        <f t="shared" si="35"/>
        <v/>
      </c>
      <c r="J701" s="220" t="str">
        <f t="shared" si="36"/>
        <v/>
      </c>
      <c r="K701" s="221" t="str">
        <f t="shared" si="37"/>
        <v/>
      </c>
    </row>
    <row r="702" spans="6:11">
      <c r="F702" s="190" t="s">
        <v>1005</v>
      </c>
      <c r="G702" s="190" t="s">
        <v>1005</v>
      </c>
      <c r="H702" s="190" t="str">
        <f t="shared" si="34"/>
        <v/>
      </c>
      <c r="I702" s="220" t="str">
        <f t="shared" si="35"/>
        <v/>
      </c>
      <c r="J702" s="220" t="str">
        <f t="shared" si="36"/>
        <v/>
      </c>
      <c r="K702" s="221" t="str">
        <f t="shared" si="37"/>
        <v/>
      </c>
    </row>
    <row r="703" spans="6:11">
      <c r="F703" s="190" t="s">
        <v>1005</v>
      </c>
      <c r="G703" s="190" t="s">
        <v>1005</v>
      </c>
      <c r="H703" s="190" t="str">
        <f t="shared" si="34"/>
        <v/>
      </c>
      <c r="I703" s="220" t="str">
        <f t="shared" si="35"/>
        <v/>
      </c>
      <c r="J703" s="220" t="str">
        <f t="shared" si="36"/>
        <v/>
      </c>
      <c r="K703" s="221" t="str">
        <f t="shared" si="37"/>
        <v/>
      </c>
    </row>
    <row r="704" spans="6:11">
      <c r="F704" s="190" t="s">
        <v>1005</v>
      </c>
      <c r="G704" s="190" t="s">
        <v>1005</v>
      </c>
      <c r="H704" s="190" t="str">
        <f t="shared" si="34"/>
        <v/>
      </c>
      <c r="I704" s="220" t="str">
        <f t="shared" si="35"/>
        <v/>
      </c>
      <c r="J704" s="220" t="str">
        <f t="shared" si="36"/>
        <v/>
      </c>
      <c r="K704" s="221" t="str">
        <f t="shared" si="37"/>
        <v/>
      </c>
    </row>
    <row r="705" spans="6:11">
      <c r="F705" s="190" t="s">
        <v>1005</v>
      </c>
      <c r="G705" s="190" t="s">
        <v>1005</v>
      </c>
      <c r="H705" s="190" t="str">
        <f t="shared" si="34"/>
        <v/>
      </c>
      <c r="I705" s="220" t="str">
        <f t="shared" si="35"/>
        <v/>
      </c>
      <c r="J705" s="220" t="str">
        <f t="shared" si="36"/>
        <v/>
      </c>
      <c r="K705" s="221" t="str">
        <f t="shared" si="37"/>
        <v/>
      </c>
    </row>
    <row r="706" spans="6:11">
      <c r="F706" s="190" t="s">
        <v>1005</v>
      </c>
      <c r="G706" s="190" t="s">
        <v>1005</v>
      </c>
      <c r="H706" s="190" t="str">
        <f t="shared" si="34"/>
        <v/>
      </c>
      <c r="I706" s="220" t="str">
        <f t="shared" si="35"/>
        <v/>
      </c>
      <c r="J706" s="220" t="str">
        <f t="shared" si="36"/>
        <v/>
      </c>
      <c r="K706" s="221" t="str">
        <f t="shared" si="37"/>
        <v/>
      </c>
    </row>
    <row r="707" spans="6:11">
      <c r="F707" s="190" t="s">
        <v>1005</v>
      </c>
      <c r="G707" s="190" t="s">
        <v>1005</v>
      </c>
      <c r="H707" s="190" t="str">
        <f t="shared" si="34"/>
        <v/>
      </c>
      <c r="I707" s="220" t="str">
        <f t="shared" si="35"/>
        <v/>
      </c>
      <c r="J707" s="220" t="str">
        <f t="shared" si="36"/>
        <v/>
      </c>
      <c r="K707" s="221" t="str">
        <f t="shared" si="37"/>
        <v/>
      </c>
    </row>
    <row r="708" spans="6:11">
      <c r="F708" s="190" t="s">
        <v>1005</v>
      </c>
      <c r="G708" s="190" t="s">
        <v>1005</v>
      </c>
      <c r="H708" s="190" t="str">
        <f t="shared" ref="H708:H771" si="38">IF(F708&lt;G708,F708,G708)</f>
        <v/>
      </c>
      <c r="I708" s="220" t="str">
        <f t="shared" ref="I708:I771" si="39">IF(DAY(B708)=1,600,"")</f>
        <v/>
      </c>
      <c r="J708" s="220" t="str">
        <f t="shared" ref="J708:J771" si="40">IF(DAY(B708)=15,MID(A708,1,1),"")</f>
        <v/>
      </c>
      <c r="K708" s="221" t="str">
        <f t="shared" si="37"/>
        <v/>
      </c>
    </row>
    <row r="709" spans="6:11">
      <c r="F709" s="190" t="s">
        <v>1005</v>
      </c>
      <c r="G709" s="190" t="s">
        <v>1005</v>
      </c>
      <c r="H709" s="190" t="str">
        <f t="shared" si="38"/>
        <v/>
      </c>
      <c r="I709" s="220" t="str">
        <f t="shared" si="39"/>
        <v/>
      </c>
      <c r="J709" s="220" t="str">
        <f t="shared" si="40"/>
        <v/>
      </c>
      <c r="K709" s="221" t="str">
        <f t="shared" si="37"/>
        <v/>
      </c>
    </row>
    <row r="710" spans="6:11">
      <c r="F710" s="190" t="s">
        <v>1005</v>
      </c>
      <c r="G710" s="190" t="s">
        <v>1005</v>
      </c>
      <c r="H710" s="190" t="str">
        <f t="shared" si="38"/>
        <v/>
      </c>
      <c r="I710" s="220" t="str">
        <f t="shared" si="39"/>
        <v/>
      </c>
      <c r="J710" s="220" t="str">
        <f t="shared" si="40"/>
        <v/>
      </c>
      <c r="K710" s="221" t="str">
        <f t="shared" si="37"/>
        <v/>
      </c>
    </row>
    <row r="711" spans="6:11">
      <c r="F711" s="190" t="s">
        <v>1005</v>
      </c>
      <c r="G711" s="190" t="s">
        <v>1005</v>
      </c>
      <c r="H711" s="190" t="str">
        <f t="shared" si="38"/>
        <v/>
      </c>
      <c r="I711" s="220" t="str">
        <f t="shared" si="39"/>
        <v/>
      </c>
      <c r="J711" s="220" t="str">
        <f t="shared" si="40"/>
        <v/>
      </c>
      <c r="K711" s="221" t="str">
        <f t="shared" si="37"/>
        <v/>
      </c>
    </row>
    <row r="712" spans="6:11">
      <c r="F712" s="190" t="s">
        <v>1005</v>
      </c>
      <c r="G712" s="190" t="s">
        <v>1005</v>
      </c>
      <c r="H712" s="190" t="str">
        <f t="shared" si="38"/>
        <v/>
      </c>
      <c r="I712" s="220" t="str">
        <f t="shared" si="39"/>
        <v/>
      </c>
      <c r="J712" s="220" t="str">
        <f t="shared" si="40"/>
        <v/>
      </c>
      <c r="K712" s="221" t="str">
        <f t="shared" si="37"/>
        <v/>
      </c>
    </row>
    <row r="713" spans="6:11">
      <c r="F713" s="190" t="s">
        <v>1005</v>
      </c>
      <c r="G713" s="190" t="s">
        <v>1005</v>
      </c>
      <c r="H713" s="190" t="str">
        <f t="shared" si="38"/>
        <v/>
      </c>
      <c r="I713" s="220" t="str">
        <f t="shared" si="39"/>
        <v/>
      </c>
      <c r="J713" s="220" t="str">
        <f t="shared" si="40"/>
        <v/>
      </c>
      <c r="K713" s="221" t="str">
        <f t="shared" si="37"/>
        <v/>
      </c>
    </row>
    <row r="714" spans="6:11">
      <c r="F714" s="190" t="s">
        <v>1005</v>
      </c>
      <c r="G714" s="190" t="s">
        <v>1005</v>
      </c>
      <c r="H714" s="190" t="str">
        <f t="shared" si="38"/>
        <v/>
      </c>
      <c r="I714" s="220" t="str">
        <f t="shared" si="39"/>
        <v/>
      </c>
      <c r="J714" s="220" t="str">
        <f t="shared" si="40"/>
        <v/>
      </c>
      <c r="K714" s="221" t="str">
        <f t="shared" si="37"/>
        <v/>
      </c>
    </row>
    <row r="715" spans="6:11">
      <c r="F715" s="190" t="s">
        <v>1005</v>
      </c>
      <c r="G715" s="190" t="s">
        <v>1005</v>
      </c>
      <c r="H715" s="190" t="str">
        <f t="shared" si="38"/>
        <v/>
      </c>
      <c r="I715" s="220" t="str">
        <f t="shared" si="39"/>
        <v/>
      </c>
      <c r="J715" s="220" t="str">
        <f t="shared" si="40"/>
        <v/>
      </c>
      <c r="K715" s="221" t="str">
        <f t="shared" si="37"/>
        <v/>
      </c>
    </row>
    <row r="716" spans="6:11">
      <c r="F716" s="190" t="s">
        <v>1005</v>
      </c>
      <c r="G716" s="190" t="s">
        <v>1005</v>
      </c>
      <c r="H716" s="190" t="str">
        <f t="shared" si="38"/>
        <v/>
      </c>
      <c r="I716" s="220" t="str">
        <f t="shared" si="39"/>
        <v/>
      </c>
      <c r="J716" s="220" t="str">
        <f t="shared" si="40"/>
        <v/>
      </c>
      <c r="K716" s="221" t="str">
        <f t="shared" si="37"/>
        <v/>
      </c>
    </row>
    <row r="717" spans="6:11">
      <c r="F717" s="190" t="s">
        <v>1005</v>
      </c>
      <c r="G717" s="190" t="s">
        <v>1005</v>
      </c>
      <c r="H717" s="190" t="str">
        <f t="shared" si="38"/>
        <v/>
      </c>
      <c r="I717" s="220" t="str">
        <f t="shared" si="39"/>
        <v/>
      </c>
      <c r="J717" s="220" t="str">
        <f t="shared" si="40"/>
        <v/>
      </c>
      <c r="K717" s="221" t="str">
        <f t="shared" si="37"/>
        <v/>
      </c>
    </row>
    <row r="718" spans="6:11">
      <c r="F718" s="190" t="s">
        <v>1005</v>
      </c>
      <c r="G718" s="190" t="s">
        <v>1005</v>
      </c>
      <c r="H718" s="190" t="str">
        <f t="shared" si="38"/>
        <v/>
      </c>
      <c r="I718" s="220" t="str">
        <f t="shared" si="39"/>
        <v/>
      </c>
      <c r="J718" s="220" t="str">
        <f t="shared" si="40"/>
        <v/>
      </c>
      <c r="K718" s="221" t="str">
        <f t="shared" si="37"/>
        <v/>
      </c>
    </row>
    <row r="719" spans="6:11">
      <c r="F719" s="190" t="s">
        <v>1005</v>
      </c>
      <c r="G719" s="190" t="s">
        <v>1005</v>
      </c>
      <c r="H719" s="190" t="str">
        <f t="shared" si="38"/>
        <v/>
      </c>
      <c r="I719" s="220" t="str">
        <f t="shared" si="39"/>
        <v/>
      </c>
      <c r="J719" s="220" t="str">
        <f t="shared" si="40"/>
        <v/>
      </c>
      <c r="K719" s="221" t="str">
        <f t="shared" si="37"/>
        <v/>
      </c>
    </row>
    <row r="720" spans="6:11">
      <c r="F720" s="190" t="s">
        <v>1005</v>
      </c>
      <c r="G720" s="190" t="s">
        <v>1005</v>
      </c>
      <c r="H720" s="190" t="str">
        <f t="shared" si="38"/>
        <v/>
      </c>
      <c r="I720" s="220" t="str">
        <f t="shared" si="39"/>
        <v/>
      </c>
      <c r="J720" s="220" t="str">
        <f t="shared" si="40"/>
        <v/>
      </c>
      <c r="K720" s="221" t="str">
        <f t="shared" si="37"/>
        <v/>
      </c>
    </row>
    <row r="721" spans="6:11">
      <c r="F721" s="190" t="s">
        <v>1005</v>
      </c>
      <c r="G721" s="190" t="s">
        <v>1005</v>
      </c>
      <c r="H721" s="190" t="str">
        <f t="shared" si="38"/>
        <v/>
      </c>
      <c r="I721" s="220" t="str">
        <f t="shared" si="39"/>
        <v/>
      </c>
      <c r="J721" s="220" t="str">
        <f t="shared" si="40"/>
        <v/>
      </c>
      <c r="K721" s="221" t="str">
        <f t="shared" si="37"/>
        <v/>
      </c>
    </row>
    <row r="722" spans="6:11">
      <c r="F722" s="190" t="s">
        <v>1005</v>
      </c>
      <c r="G722" s="190" t="s">
        <v>1005</v>
      </c>
      <c r="H722" s="190" t="str">
        <f t="shared" si="38"/>
        <v/>
      </c>
      <c r="I722" s="220" t="str">
        <f t="shared" si="39"/>
        <v/>
      </c>
      <c r="J722" s="220" t="str">
        <f t="shared" si="40"/>
        <v/>
      </c>
      <c r="K722" s="221" t="str">
        <f t="shared" si="37"/>
        <v/>
      </c>
    </row>
    <row r="723" spans="6:11">
      <c r="F723" s="190" t="s">
        <v>1005</v>
      </c>
      <c r="G723" s="190" t="s">
        <v>1005</v>
      </c>
      <c r="H723" s="190" t="str">
        <f t="shared" si="38"/>
        <v/>
      </c>
      <c r="I723" s="220" t="str">
        <f t="shared" si="39"/>
        <v/>
      </c>
      <c r="J723" s="220" t="str">
        <f t="shared" si="40"/>
        <v/>
      </c>
      <c r="K723" s="221" t="str">
        <f t="shared" si="37"/>
        <v/>
      </c>
    </row>
    <row r="724" spans="6:11">
      <c r="F724" s="190" t="s">
        <v>1005</v>
      </c>
      <c r="G724" s="190" t="s">
        <v>1005</v>
      </c>
      <c r="H724" s="190" t="str">
        <f t="shared" si="38"/>
        <v/>
      </c>
      <c r="I724" s="220" t="str">
        <f t="shared" si="39"/>
        <v/>
      </c>
      <c r="J724" s="220" t="str">
        <f t="shared" si="40"/>
        <v/>
      </c>
      <c r="K724" s="221" t="str">
        <f t="shared" ref="K724:K787" si="41">IF(DAY(B724)=15,G724,"")</f>
        <v/>
      </c>
    </row>
    <row r="725" spans="6:11">
      <c r="F725" s="190" t="s">
        <v>1005</v>
      </c>
      <c r="G725" s="190" t="s">
        <v>1005</v>
      </c>
      <c r="H725" s="190" t="str">
        <f t="shared" si="38"/>
        <v/>
      </c>
      <c r="I725" s="220" t="str">
        <f t="shared" si="39"/>
        <v/>
      </c>
      <c r="J725" s="220" t="str">
        <f t="shared" si="40"/>
        <v/>
      </c>
      <c r="K725" s="221" t="str">
        <f t="shared" si="41"/>
        <v/>
      </c>
    </row>
    <row r="726" spans="6:11">
      <c r="F726" s="190" t="s">
        <v>1005</v>
      </c>
      <c r="G726" s="190" t="s">
        <v>1005</v>
      </c>
      <c r="H726" s="190" t="str">
        <f t="shared" si="38"/>
        <v/>
      </c>
      <c r="I726" s="220" t="str">
        <f t="shared" si="39"/>
        <v/>
      </c>
      <c r="J726" s="220" t="str">
        <f t="shared" si="40"/>
        <v/>
      </c>
      <c r="K726" s="221" t="str">
        <f t="shared" si="41"/>
        <v/>
      </c>
    </row>
    <row r="727" spans="6:11">
      <c r="F727" s="190" t="s">
        <v>1005</v>
      </c>
      <c r="G727" s="190" t="s">
        <v>1005</v>
      </c>
      <c r="H727" s="190" t="str">
        <f t="shared" si="38"/>
        <v/>
      </c>
      <c r="I727" s="220" t="str">
        <f t="shared" si="39"/>
        <v/>
      </c>
      <c r="J727" s="220" t="str">
        <f t="shared" si="40"/>
        <v/>
      </c>
      <c r="K727" s="221" t="str">
        <f t="shared" si="41"/>
        <v/>
      </c>
    </row>
    <row r="728" spans="6:11">
      <c r="F728" s="190" t="s">
        <v>1005</v>
      </c>
      <c r="G728" s="190" t="s">
        <v>1005</v>
      </c>
      <c r="H728" s="190" t="str">
        <f t="shared" si="38"/>
        <v/>
      </c>
      <c r="I728" s="220" t="str">
        <f t="shared" si="39"/>
        <v/>
      </c>
      <c r="J728" s="220" t="str">
        <f t="shared" si="40"/>
        <v/>
      </c>
      <c r="K728" s="221" t="str">
        <f t="shared" si="41"/>
        <v/>
      </c>
    </row>
    <row r="729" spans="6:11">
      <c r="F729" s="190" t="s">
        <v>1005</v>
      </c>
      <c r="G729" s="190" t="s">
        <v>1005</v>
      </c>
      <c r="H729" s="190" t="str">
        <f t="shared" si="38"/>
        <v/>
      </c>
      <c r="I729" s="220" t="str">
        <f t="shared" si="39"/>
        <v/>
      </c>
      <c r="J729" s="220" t="str">
        <f t="shared" si="40"/>
        <v/>
      </c>
      <c r="K729" s="221" t="str">
        <f t="shared" si="41"/>
        <v/>
      </c>
    </row>
    <row r="730" spans="6:11">
      <c r="F730" s="190" t="s">
        <v>1005</v>
      </c>
      <c r="G730" s="190" t="s">
        <v>1005</v>
      </c>
      <c r="H730" s="190" t="str">
        <f t="shared" si="38"/>
        <v/>
      </c>
      <c r="I730" s="220" t="str">
        <f t="shared" si="39"/>
        <v/>
      </c>
      <c r="J730" s="220" t="str">
        <f t="shared" si="40"/>
        <v/>
      </c>
      <c r="K730" s="221" t="str">
        <f t="shared" si="41"/>
        <v/>
      </c>
    </row>
    <row r="731" spans="6:11">
      <c r="F731" s="190" t="s">
        <v>1005</v>
      </c>
      <c r="G731" s="190" t="s">
        <v>1005</v>
      </c>
      <c r="H731" s="190" t="str">
        <f t="shared" si="38"/>
        <v/>
      </c>
      <c r="I731" s="220" t="str">
        <f t="shared" si="39"/>
        <v/>
      </c>
      <c r="J731" s="220" t="str">
        <f t="shared" si="40"/>
        <v/>
      </c>
      <c r="K731" s="221" t="str">
        <f t="shared" si="41"/>
        <v/>
      </c>
    </row>
    <row r="732" spans="6:11">
      <c r="F732" s="190" t="s">
        <v>1005</v>
      </c>
      <c r="G732" s="190" t="s">
        <v>1005</v>
      </c>
      <c r="H732" s="190" t="str">
        <f t="shared" si="38"/>
        <v/>
      </c>
      <c r="I732" s="220" t="str">
        <f t="shared" si="39"/>
        <v/>
      </c>
      <c r="J732" s="220" t="str">
        <f t="shared" si="40"/>
        <v/>
      </c>
      <c r="K732" s="221" t="str">
        <f t="shared" si="41"/>
        <v/>
      </c>
    </row>
    <row r="733" spans="6:11">
      <c r="F733" s="190" t="s">
        <v>1005</v>
      </c>
      <c r="G733" s="190" t="s">
        <v>1005</v>
      </c>
      <c r="H733" s="190" t="str">
        <f t="shared" si="38"/>
        <v/>
      </c>
      <c r="I733" s="220" t="str">
        <f t="shared" si="39"/>
        <v/>
      </c>
      <c r="J733" s="220" t="str">
        <f t="shared" si="40"/>
        <v/>
      </c>
      <c r="K733" s="221" t="str">
        <f t="shared" si="41"/>
        <v/>
      </c>
    </row>
    <row r="734" spans="6:11">
      <c r="F734" s="190" t="s">
        <v>1005</v>
      </c>
      <c r="G734" s="190" t="s">
        <v>1005</v>
      </c>
      <c r="H734" s="190" t="str">
        <f t="shared" si="38"/>
        <v/>
      </c>
      <c r="I734" s="220" t="str">
        <f t="shared" si="39"/>
        <v/>
      </c>
      <c r="J734" s="220" t="str">
        <f t="shared" si="40"/>
        <v/>
      </c>
      <c r="K734" s="221" t="str">
        <f t="shared" si="41"/>
        <v/>
      </c>
    </row>
    <row r="735" spans="6:11">
      <c r="F735" s="190" t="s">
        <v>1005</v>
      </c>
      <c r="G735" s="190" t="s">
        <v>1005</v>
      </c>
      <c r="H735" s="190" t="str">
        <f t="shared" si="38"/>
        <v/>
      </c>
      <c r="I735" s="220" t="str">
        <f t="shared" si="39"/>
        <v/>
      </c>
      <c r="J735" s="220" t="str">
        <f t="shared" si="40"/>
        <v/>
      </c>
      <c r="K735" s="221" t="str">
        <f t="shared" si="41"/>
        <v/>
      </c>
    </row>
    <row r="736" spans="6:11">
      <c r="F736" s="190" t="s">
        <v>1005</v>
      </c>
      <c r="G736" s="190" t="s">
        <v>1005</v>
      </c>
      <c r="H736" s="190" t="str">
        <f t="shared" si="38"/>
        <v/>
      </c>
      <c r="I736" s="220" t="str">
        <f t="shared" si="39"/>
        <v/>
      </c>
      <c r="J736" s="220" t="str">
        <f t="shared" si="40"/>
        <v/>
      </c>
      <c r="K736" s="221" t="str">
        <f t="shared" si="41"/>
        <v/>
      </c>
    </row>
    <row r="737" spans="6:11">
      <c r="F737" s="190" t="s">
        <v>1005</v>
      </c>
      <c r="G737" s="190" t="s">
        <v>1005</v>
      </c>
      <c r="H737" s="190" t="str">
        <f t="shared" si="38"/>
        <v/>
      </c>
      <c r="I737" s="220" t="str">
        <f t="shared" si="39"/>
        <v/>
      </c>
      <c r="J737" s="220" t="str">
        <f t="shared" si="40"/>
        <v/>
      </c>
      <c r="K737" s="221" t="str">
        <f t="shared" si="41"/>
        <v/>
      </c>
    </row>
    <row r="738" spans="6:11">
      <c r="F738" s="190" t="s">
        <v>1005</v>
      </c>
      <c r="G738" s="190" t="s">
        <v>1005</v>
      </c>
      <c r="H738" s="190" t="str">
        <f t="shared" si="38"/>
        <v/>
      </c>
      <c r="I738" s="220" t="str">
        <f t="shared" si="39"/>
        <v/>
      </c>
      <c r="J738" s="220" t="str">
        <f t="shared" si="40"/>
        <v/>
      </c>
      <c r="K738" s="221" t="str">
        <f t="shared" si="41"/>
        <v/>
      </c>
    </row>
    <row r="739" spans="6:11">
      <c r="F739" s="190" t="s">
        <v>1005</v>
      </c>
      <c r="G739" s="190" t="s">
        <v>1005</v>
      </c>
      <c r="H739" s="190" t="str">
        <f t="shared" si="38"/>
        <v/>
      </c>
      <c r="I739" s="220" t="str">
        <f t="shared" si="39"/>
        <v/>
      </c>
      <c r="J739" s="220" t="str">
        <f t="shared" si="40"/>
        <v/>
      </c>
      <c r="K739" s="221" t="str">
        <f t="shared" si="41"/>
        <v/>
      </c>
    </row>
    <row r="740" spans="6:11">
      <c r="F740" s="190" t="s">
        <v>1005</v>
      </c>
      <c r="G740" s="190" t="s">
        <v>1005</v>
      </c>
      <c r="H740" s="190" t="str">
        <f t="shared" si="38"/>
        <v/>
      </c>
      <c r="I740" s="220" t="str">
        <f t="shared" si="39"/>
        <v/>
      </c>
      <c r="J740" s="220" t="str">
        <f t="shared" si="40"/>
        <v/>
      </c>
      <c r="K740" s="221" t="str">
        <f t="shared" si="41"/>
        <v/>
      </c>
    </row>
    <row r="741" spans="6:11">
      <c r="F741" s="190" t="s">
        <v>1005</v>
      </c>
      <c r="G741" s="190" t="s">
        <v>1005</v>
      </c>
      <c r="H741" s="190" t="str">
        <f t="shared" si="38"/>
        <v/>
      </c>
      <c r="I741" s="220" t="str">
        <f t="shared" si="39"/>
        <v/>
      </c>
      <c r="J741" s="220" t="str">
        <f t="shared" si="40"/>
        <v/>
      </c>
      <c r="K741" s="221" t="str">
        <f t="shared" si="41"/>
        <v/>
      </c>
    </row>
    <row r="742" spans="6:11">
      <c r="F742" s="190" t="s">
        <v>1005</v>
      </c>
      <c r="G742" s="190" t="s">
        <v>1005</v>
      </c>
      <c r="H742" s="190" t="str">
        <f t="shared" si="38"/>
        <v/>
      </c>
      <c r="I742" s="220" t="str">
        <f t="shared" si="39"/>
        <v/>
      </c>
      <c r="J742" s="220" t="str">
        <f t="shared" si="40"/>
        <v/>
      </c>
      <c r="K742" s="221" t="str">
        <f t="shared" si="41"/>
        <v/>
      </c>
    </row>
    <row r="743" spans="6:11">
      <c r="F743" s="190" t="s">
        <v>1005</v>
      </c>
      <c r="G743" s="190" t="s">
        <v>1005</v>
      </c>
      <c r="H743" s="190" t="str">
        <f t="shared" si="38"/>
        <v/>
      </c>
      <c r="I743" s="220" t="str">
        <f t="shared" si="39"/>
        <v/>
      </c>
      <c r="J743" s="220" t="str">
        <f t="shared" si="40"/>
        <v/>
      </c>
      <c r="K743" s="221" t="str">
        <f t="shared" si="41"/>
        <v/>
      </c>
    </row>
    <row r="744" spans="6:11">
      <c r="F744" s="190" t="s">
        <v>1005</v>
      </c>
      <c r="G744" s="190" t="s">
        <v>1005</v>
      </c>
      <c r="H744" s="190" t="str">
        <f t="shared" si="38"/>
        <v/>
      </c>
      <c r="I744" s="220" t="str">
        <f t="shared" si="39"/>
        <v/>
      </c>
      <c r="J744" s="220" t="str">
        <f t="shared" si="40"/>
        <v/>
      </c>
      <c r="K744" s="221" t="str">
        <f t="shared" si="41"/>
        <v/>
      </c>
    </row>
    <row r="745" spans="6:11">
      <c r="F745" s="190" t="s">
        <v>1005</v>
      </c>
      <c r="G745" s="190" t="s">
        <v>1005</v>
      </c>
      <c r="H745" s="190" t="str">
        <f t="shared" si="38"/>
        <v/>
      </c>
      <c r="I745" s="220" t="str">
        <f t="shared" si="39"/>
        <v/>
      </c>
      <c r="J745" s="220" t="str">
        <f t="shared" si="40"/>
        <v/>
      </c>
      <c r="K745" s="221" t="str">
        <f t="shared" si="41"/>
        <v/>
      </c>
    </row>
    <row r="746" spans="6:11">
      <c r="F746" s="190" t="s">
        <v>1005</v>
      </c>
      <c r="G746" s="190" t="s">
        <v>1005</v>
      </c>
      <c r="H746" s="190" t="str">
        <f t="shared" si="38"/>
        <v/>
      </c>
      <c r="I746" s="220" t="str">
        <f t="shared" si="39"/>
        <v/>
      </c>
      <c r="J746" s="220" t="str">
        <f t="shared" si="40"/>
        <v/>
      </c>
      <c r="K746" s="221" t="str">
        <f t="shared" si="41"/>
        <v/>
      </c>
    </row>
    <row r="747" spans="6:11">
      <c r="F747" s="190" t="s">
        <v>1005</v>
      </c>
      <c r="G747" s="190" t="s">
        <v>1005</v>
      </c>
      <c r="H747" s="190" t="str">
        <f t="shared" si="38"/>
        <v/>
      </c>
      <c r="I747" s="220" t="str">
        <f t="shared" si="39"/>
        <v/>
      </c>
      <c r="J747" s="220" t="str">
        <f t="shared" si="40"/>
        <v/>
      </c>
      <c r="K747" s="221" t="str">
        <f t="shared" si="41"/>
        <v/>
      </c>
    </row>
    <row r="748" spans="6:11">
      <c r="F748" s="190" t="s">
        <v>1005</v>
      </c>
      <c r="G748" s="190" t="s">
        <v>1005</v>
      </c>
      <c r="H748" s="190" t="str">
        <f t="shared" si="38"/>
        <v/>
      </c>
      <c r="I748" s="220" t="str">
        <f t="shared" si="39"/>
        <v/>
      </c>
      <c r="J748" s="220" t="str">
        <f t="shared" si="40"/>
        <v/>
      </c>
      <c r="K748" s="221" t="str">
        <f t="shared" si="41"/>
        <v/>
      </c>
    </row>
    <row r="749" spans="6:11">
      <c r="F749" s="190" t="s">
        <v>1005</v>
      </c>
      <c r="G749" s="190" t="s">
        <v>1005</v>
      </c>
      <c r="H749" s="190" t="str">
        <f t="shared" si="38"/>
        <v/>
      </c>
      <c r="I749" s="220" t="str">
        <f t="shared" si="39"/>
        <v/>
      </c>
      <c r="J749" s="220" t="str">
        <f t="shared" si="40"/>
        <v/>
      </c>
      <c r="K749" s="221" t="str">
        <f t="shared" si="41"/>
        <v/>
      </c>
    </row>
    <row r="750" spans="6:11">
      <c r="F750" s="190" t="s">
        <v>1005</v>
      </c>
      <c r="G750" s="190" t="s">
        <v>1005</v>
      </c>
      <c r="H750" s="190" t="str">
        <f t="shared" si="38"/>
        <v/>
      </c>
      <c r="I750" s="220" t="str">
        <f t="shared" si="39"/>
        <v/>
      </c>
      <c r="J750" s="220" t="str">
        <f t="shared" si="40"/>
        <v/>
      </c>
      <c r="K750" s="221" t="str">
        <f t="shared" si="41"/>
        <v/>
      </c>
    </row>
    <row r="751" spans="6:11">
      <c r="F751" s="190" t="s">
        <v>1005</v>
      </c>
      <c r="G751" s="190" t="s">
        <v>1005</v>
      </c>
      <c r="H751" s="190" t="str">
        <f t="shared" si="38"/>
        <v/>
      </c>
      <c r="I751" s="220" t="str">
        <f t="shared" si="39"/>
        <v/>
      </c>
      <c r="J751" s="220" t="str">
        <f t="shared" si="40"/>
        <v/>
      </c>
      <c r="K751" s="221" t="str">
        <f t="shared" si="41"/>
        <v/>
      </c>
    </row>
    <row r="752" spans="6:11">
      <c r="F752" s="190" t="s">
        <v>1005</v>
      </c>
      <c r="G752" s="190" t="s">
        <v>1005</v>
      </c>
      <c r="H752" s="190" t="str">
        <f t="shared" si="38"/>
        <v/>
      </c>
      <c r="I752" s="220" t="str">
        <f t="shared" si="39"/>
        <v/>
      </c>
      <c r="J752" s="220" t="str">
        <f t="shared" si="40"/>
        <v/>
      </c>
      <c r="K752" s="221" t="str">
        <f t="shared" si="41"/>
        <v/>
      </c>
    </row>
    <row r="753" spans="6:11">
      <c r="F753" s="190" t="s">
        <v>1005</v>
      </c>
      <c r="G753" s="190" t="s">
        <v>1005</v>
      </c>
      <c r="H753" s="190" t="str">
        <f t="shared" si="38"/>
        <v/>
      </c>
      <c r="I753" s="220" t="str">
        <f t="shared" si="39"/>
        <v/>
      </c>
      <c r="J753" s="220" t="str">
        <f t="shared" si="40"/>
        <v/>
      </c>
      <c r="K753" s="221" t="str">
        <f t="shared" si="41"/>
        <v/>
      </c>
    </row>
    <row r="754" spans="6:11">
      <c r="F754" s="190" t="s">
        <v>1005</v>
      </c>
      <c r="G754" s="190" t="s">
        <v>1005</v>
      </c>
      <c r="H754" s="190" t="str">
        <f t="shared" si="38"/>
        <v/>
      </c>
      <c r="I754" s="220" t="str">
        <f t="shared" si="39"/>
        <v/>
      </c>
      <c r="J754" s="220" t="str">
        <f t="shared" si="40"/>
        <v/>
      </c>
      <c r="K754" s="221" t="str">
        <f t="shared" si="41"/>
        <v/>
      </c>
    </row>
    <row r="755" spans="6:11">
      <c r="F755" s="190" t="s">
        <v>1005</v>
      </c>
      <c r="G755" s="190" t="s">
        <v>1005</v>
      </c>
      <c r="H755" s="190" t="str">
        <f t="shared" si="38"/>
        <v/>
      </c>
      <c r="I755" s="220" t="str">
        <f t="shared" si="39"/>
        <v/>
      </c>
      <c r="J755" s="220" t="str">
        <f t="shared" si="40"/>
        <v/>
      </c>
      <c r="K755" s="221" t="str">
        <f t="shared" si="41"/>
        <v/>
      </c>
    </row>
    <row r="756" spans="6:11">
      <c r="F756" s="190" t="s">
        <v>1005</v>
      </c>
      <c r="G756" s="190" t="s">
        <v>1005</v>
      </c>
      <c r="H756" s="190" t="str">
        <f t="shared" si="38"/>
        <v/>
      </c>
      <c r="I756" s="220" t="str">
        <f t="shared" si="39"/>
        <v/>
      </c>
      <c r="J756" s="220" t="str">
        <f t="shared" si="40"/>
        <v/>
      </c>
      <c r="K756" s="221" t="str">
        <f t="shared" si="41"/>
        <v/>
      </c>
    </row>
    <row r="757" spans="6:11">
      <c r="F757" s="190" t="s">
        <v>1005</v>
      </c>
      <c r="G757" s="190" t="s">
        <v>1005</v>
      </c>
      <c r="H757" s="190" t="str">
        <f t="shared" si="38"/>
        <v/>
      </c>
      <c r="I757" s="220" t="str">
        <f t="shared" si="39"/>
        <v/>
      </c>
      <c r="J757" s="220" t="str">
        <f t="shared" si="40"/>
        <v/>
      </c>
      <c r="K757" s="221" t="str">
        <f t="shared" si="41"/>
        <v/>
      </c>
    </row>
    <row r="758" spans="6:11">
      <c r="F758" s="190" t="s">
        <v>1005</v>
      </c>
      <c r="G758" s="190" t="s">
        <v>1005</v>
      </c>
      <c r="H758" s="190" t="str">
        <f t="shared" si="38"/>
        <v/>
      </c>
      <c r="I758" s="220" t="str">
        <f t="shared" si="39"/>
        <v/>
      </c>
      <c r="J758" s="220" t="str">
        <f t="shared" si="40"/>
        <v/>
      </c>
      <c r="K758" s="221" t="str">
        <f t="shared" si="41"/>
        <v/>
      </c>
    </row>
    <row r="759" spans="6:11">
      <c r="F759" s="190" t="s">
        <v>1005</v>
      </c>
      <c r="G759" s="190" t="s">
        <v>1005</v>
      </c>
      <c r="H759" s="190" t="str">
        <f t="shared" si="38"/>
        <v/>
      </c>
      <c r="I759" s="220" t="str">
        <f t="shared" si="39"/>
        <v/>
      </c>
      <c r="J759" s="220" t="str">
        <f t="shared" si="40"/>
        <v/>
      </c>
      <c r="K759" s="221" t="str">
        <f t="shared" si="41"/>
        <v/>
      </c>
    </row>
    <row r="760" spans="6:11">
      <c r="F760" s="190" t="s">
        <v>1005</v>
      </c>
      <c r="G760" s="190" t="s">
        <v>1005</v>
      </c>
      <c r="H760" s="190" t="str">
        <f t="shared" si="38"/>
        <v/>
      </c>
      <c r="I760" s="220" t="str">
        <f t="shared" si="39"/>
        <v/>
      </c>
      <c r="J760" s="220" t="str">
        <f t="shared" si="40"/>
        <v/>
      </c>
      <c r="K760" s="221" t="str">
        <f t="shared" si="41"/>
        <v/>
      </c>
    </row>
    <row r="761" spans="6:11">
      <c r="F761" s="190" t="s">
        <v>1005</v>
      </c>
      <c r="G761" s="190" t="s">
        <v>1005</v>
      </c>
      <c r="H761" s="190" t="str">
        <f t="shared" si="38"/>
        <v/>
      </c>
      <c r="I761" s="220" t="str">
        <f t="shared" si="39"/>
        <v/>
      </c>
      <c r="J761" s="220" t="str">
        <f t="shared" si="40"/>
        <v/>
      </c>
      <c r="K761" s="221" t="str">
        <f t="shared" si="41"/>
        <v/>
      </c>
    </row>
    <row r="762" spans="6:11">
      <c r="F762" s="190" t="s">
        <v>1005</v>
      </c>
      <c r="G762" s="190" t="s">
        <v>1005</v>
      </c>
      <c r="H762" s="190" t="str">
        <f t="shared" si="38"/>
        <v/>
      </c>
      <c r="I762" s="220" t="str">
        <f t="shared" si="39"/>
        <v/>
      </c>
      <c r="J762" s="220" t="str">
        <f t="shared" si="40"/>
        <v/>
      </c>
      <c r="K762" s="221" t="str">
        <f t="shared" si="41"/>
        <v/>
      </c>
    </row>
    <row r="763" spans="6:11">
      <c r="F763" s="190" t="s">
        <v>1005</v>
      </c>
      <c r="G763" s="190" t="s">
        <v>1005</v>
      </c>
      <c r="H763" s="190" t="str">
        <f t="shared" si="38"/>
        <v/>
      </c>
      <c r="I763" s="220" t="str">
        <f t="shared" si="39"/>
        <v/>
      </c>
      <c r="J763" s="220" t="str">
        <f t="shared" si="40"/>
        <v/>
      </c>
      <c r="K763" s="221" t="str">
        <f t="shared" si="41"/>
        <v/>
      </c>
    </row>
    <row r="764" spans="6:11">
      <c r="F764" s="190" t="s">
        <v>1005</v>
      </c>
      <c r="G764" s="190" t="s">
        <v>1005</v>
      </c>
      <c r="H764" s="190" t="str">
        <f t="shared" si="38"/>
        <v/>
      </c>
      <c r="I764" s="220" t="str">
        <f t="shared" si="39"/>
        <v/>
      </c>
      <c r="J764" s="220" t="str">
        <f t="shared" si="40"/>
        <v/>
      </c>
      <c r="K764" s="221" t="str">
        <f t="shared" si="41"/>
        <v/>
      </c>
    </row>
    <row r="765" spans="6:11">
      <c r="F765" s="190" t="s">
        <v>1005</v>
      </c>
      <c r="G765" s="190" t="s">
        <v>1005</v>
      </c>
      <c r="H765" s="190" t="str">
        <f t="shared" si="38"/>
        <v/>
      </c>
      <c r="I765" s="220" t="str">
        <f t="shared" si="39"/>
        <v/>
      </c>
      <c r="J765" s="220" t="str">
        <f t="shared" si="40"/>
        <v/>
      </c>
      <c r="K765" s="221" t="str">
        <f t="shared" si="41"/>
        <v/>
      </c>
    </row>
    <row r="766" spans="6:11">
      <c r="F766" s="190" t="s">
        <v>1005</v>
      </c>
      <c r="G766" s="190" t="s">
        <v>1005</v>
      </c>
      <c r="H766" s="190" t="str">
        <f t="shared" si="38"/>
        <v/>
      </c>
      <c r="I766" s="220" t="str">
        <f t="shared" si="39"/>
        <v/>
      </c>
      <c r="J766" s="220" t="str">
        <f t="shared" si="40"/>
        <v/>
      </c>
      <c r="K766" s="221" t="str">
        <f t="shared" si="41"/>
        <v/>
      </c>
    </row>
    <row r="767" spans="6:11">
      <c r="F767" s="190" t="s">
        <v>1005</v>
      </c>
      <c r="G767" s="190" t="s">
        <v>1005</v>
      </c>
      <c r="H767" s="190" t="str">
        <f t="shared" si="38"/>
        <v/>
      </c>
      <c r="I767" s="220" t="str">
        <f t="shared" si="39"/>
        <v/>
      </c>
      <c r="J767" s="220" t="str">
        <f t="shared" si="40"/>
        <v/>
      </c>
      <c r="K767" s="221" t="str">
        <f t="shared" si="41"/>
        <v/>
      </c>
    </row>
    <row r="768" spans="6:11">
      <c r="F768" s="190" t="s">
        <v>1005</v>
      </c>
      <c r="G768" s="190" t="s">
        <v>1005</v>
      </c>
      <c r="H768" s="190" t="str">
        <f t="shared" si="38"/>
        <v/>
      </c>
      <c r="I768" s="220" t="str">
        <f t="shared" si="39"/>
        <v/>
      </c>
      <c r="J768" s="220" t="str">
        <f t="shared" si="40"/>
        <v/>
      </c>
      <c r="K768" s="221" t="str">
        <f t="shared" si="41"/>
        <v/>
      </c>
    </row>
    <row r="769" spans="6:11">
      <c r="F769" s="190" t="s">
        <v>1005</v>
      </c>
      <c r="G769" s="190" t="s">
        <v>1005</v>
      </c>
      <c r="H769" s="190" t="str">
        <f t="shared" si="38"/>
        <v/>
      </c>
      <c r="I769" s="220" t="str">
        <f t="shared" si="39"/>
        <v/>
      </c>
      <c r="J769" s="220" t="str">
        <f t="shared" si="40"/>
        <v/>
      </c>
      <c r="K769" s="221" t="str">
        <f t="shared" si="41"/>
        <v/>
      </c>
    </row>
    <row r="770" spans="6:11">
      <c r="F770" s="190" t="s">
        <v>1005</v>
      </c>
      <c r="G770" s="190" t="s">
        <v>1005</v>
      </c>
      <c r="H770" s="190" t="str">
        <f t="shared" si="38"/>
        <v/>
      </c>
      <c r="I770" s="220" t="str">
        <f t="shared" si="39"/>
        <v/>
      </c>
      <c r="J770" s="220" t="str">
        <f t="shared" si="40"/>
        <v/>
      </c>
      <c r="K770" s="221" t="str">
        <f t="shared" si="41"/>
        <v/>
      </c>
    </row>
    <row r="771" spans="6:11">
      <c r="F771" s="190" t="s">
        <v>1005</v>
      </c>
      <c r="G771" s="190" t="s">
        <v>1005</v>
      </c>
      <c r="H771" s="190" t="str">
        <f t="shared" si="38"/>
        <v/>
      </c>
      <c r="I771" s="220" t="str">
        <f t="shared" si="39"/>
        <v/>
      </c>
      <c r="J771" s="220" t="str">
        <f t="shared" si="40"/>
        <v/>
      </c>
      <c r="K771" s="221" t="str">
        <f t="shared" si="41"/>
        <v/>
      </c>
    </row>
    <row r="772" spans="6:11">
      <c r="F772" s="190" t="s">
        <v>1005</v>
      </c>
      <c r="G772" s="190" t="s">
        <v>1005</v>
      </c>
      <c r="H772" s="190" t="str">
        <f t="shared" ref="H772:H835" si="42">IF(F772&lt;G772,F772,G772)</f>
        <v/>
      </c>
      <c r="I772" s="220" t="str">
        <f t="shared" ref="I772:I835" si="43">IF(DAY(B772)=1,600,"")</f>
        <v/>
      </c>
      <c r="J772" s="220" t="str">
        <f t="shared" ref="J772:J835" si="44">IF(DAY(B772)=15,MID(A772,1,1),"")</f>
        <v/>
      </c>
      <c r="K772" s="221" t="str">
        <f t="shared" si="41"/>
        <v/>
      </c>
    </row>
    <row r="773" spans="6:11">
      <c r="F773" s="190" t="s">
        <v>1005</v>
      </c>
      <c r="G773" s="190" t="s">
        <v>1005</v>
      </c>
      <c r="H773" s="190" t="str">
        <f t="shared" si="42"/>
        <v/>
      </c>
      <c r="I773" s="220" t="str">
        <f t="shared" si="43"/>
        <v/>
      </c>
      <c r="J773" s="220" t="str">
        <f t="shared" si="44"/>
        <v/>
      </c>
      <c r="K773" s="221" t="str">
        <f t="shared" si="41"/>
        <v/>
      </c>
    </row>
    <row r="774" spans="6:11">
      <c r="F774" s="190" t="s">
        <v>1005</v>
      </c>
      <c r="G774" s="190" t="s">
        <v>1005</v>
      </c>
      <c r="H774" s="190" t="str">
        <f t="shared" si="42"/>
        <v/>
      </c>
      <c r="I774" s="220" t="str">
        <f t="shared" si="43"/>
        <v/>
      </c>
      <c r="J774" s="220" t="str">
        <f t="shared" si="44"/>
        <v/>
      </c>
      <c r="K774" s="221" t="str">
        <f t="shared" si="41"/>
        <v/>
      </c>
    </row>
    <row r="775" spans="6:11">
      <c r="F775" s="190" t="s">
        <v>1005</v>
      </c>
      <c r="G775" s="190" t="s">
        <v>1005</v>
      </c>
      <c r="H775" s="190" t="str">
        <f t="shared" si="42"/>
        <v/>
      </c>
      <c r="I775" s="220" t="str">
        <f t="shared" si="43"/>
        <v/>
      </c>
      <c r="J775" s="220" t="str">
        <f t="shared" si="44"/>
        <v/>
      </c>
      <c r="K775" s="221" t="str">
        <f t="shared" si="41"/>
        <v/>
      </c>
    </row>
    <row r="776" spans="6:11">
      <c r="F776" s="190" t="s">
        <v>1005</v>
      </c>
      <c r="G776" s="190" t="s">
        <v>1005</v>
      </c>
      <c r="H776" s="190" t="str">
        <f t="shared" si="42"/>
        <v/>
      </c>
      <c r="I776" s="220" t="str">
        <f t="shared" si="43"/>
        <v/>
      </c>
      <c r="J776" s="220" t="str">
        <f t="shared" si="44"/>
        <v/>
      </c>
      <c r="K776" s="221" t="str">
        <f t="shared" si="41"/>
        <v/>
      </c>
    </row>
    <row r="777" spans="6:11">
      <c r="F777" s="190" t="s">
        <v>1005</v>
      </c>
      <c r="G777" s="190" t="s">
        <v>1005</v>
      </c>
      <c r="H777" s="190" t="str">
        <f t="shared" si="42"/>
        <v/>
      </c>
      <c r="I777" s="220" t="str">
        <f t="shared" si="43"/>
        <v/>
      </c>
      <c r="J777" s="220" t="str">
        <f t="shared" si="44"/>
        <v/>
      </c>
      <c r="K777" s="221" t="str">
        <f t="shared" si="41"/>
        <v/>
      </c>
    </row>
    <row r="778" spans="6:11">
      <c r="F778" s="190" t="s">
        <v>1005</v>
      </c>
      <c r="G778" s="190" t="s">
        <v>1005</v>
      </c>
      <c r="H778" s="190" t="str">
        <f t="shared" si="42"/>
        <v/>
      </c>
      <c r="I778" s="220" t="str">
        <f t="shared" si="43"/>
        <v/>
      </c>
      <c r="J778" s="220" t="str">
        <f t="shared" si="44"/>
        <v/>
      </c>
      <c r="K778" s="221" t="str">
        <f t="shared" si="41"/>
        <v/>
      </c>
    </row>
    <row r="779" spans="6:11">
      <c r="F779" s="190" t="s">
        <v>1005</v>
      </c>
      <c r="G779" s="190" t="s">
        <v>1005</v>
      </c>
      <c r="H779" s="190" t="str">
        <f t="shared" si="42"/>
        <v/>
      </c>
      <c r="I779" s="220" t="str">
        <f t="shared" si="43"/>
        <v/>
      </c>
      <c r="J779" s="220" t="str">
        <f t="shared" si="44"/>
        <v/>
      </c>
      <c r="K779" s="221" t="str">
        <f t="shared" si="41"/>
        <v/>
      </c>
    </row>
    <row r="780" spans="6:11">
      <c r="F780" s="190" t="s">
        <v>1005</v>
      </c>
      <c r="G780" s="190" t="s">
        <v>1005</v>
      </c>
      <c r="H780" s="190" t="str">
        <f t="shared" si="42"/>
        <v/>
      </c>
      <c r="I780" s="220" t="str">
        <f t="shared" si="43"/>
        <v/>
      </c>
      <c r="J780" s="220" t="str">
        <f t="shared" si="44"/>
        <v/>
      </c>
      <c r="K780" s="221" t="str">
        <f t="shared" si="41"/>
        <v/>
      </c>
    </row>
    <row r="781" spans="6:11">
      <c r="F781" s="190" t="s">
        <v>1005</v>
      </c>
      <c r="G781" s="190" t="s">
        <v>1005</v>
      </c>
      <c r="H781" s="190" t="str">
        <f t="shared" si="42"/>
        <v/>
      </c>
      <c r="I781" s="220" t="str">
        <f t="shared" si="43"/>
        <v/>
      </c>
      <c r="J781" s="220" t="str">
        <f t="shared" si="44"/>
        <v/>
      </c>
      <c r="K781" s="221" t="str">
        <f t="shared" si="41"/>
        <v/>
      </c>
    </row>
    <row r="782" spans="6:11">
      <c r="F782" s="190" t="s">
        <v>1005</v>
      </c>
      <c r="G782" s="190" t="s">
        <v>1005</v>
      </c>
      <c r="H782" s="190" t="str">
        <f t="shared" si="42"/>
        <v/>
      </c>
      <c r="I782" s="220" t="str">
        <f t="shared" si="43"/>
        <v/>
      </c>
      <c r="J782" s="220" t="str">
        <f t="shared" si="44"/>
        <v/>
      </c>
      <c r="K782" s="221" t="str">
        <f t="shared" si="41"/>
        <v/>
      </c>
    </row>
    <row r="783" spans="6:11">
      <c r="F783" s="190" t="s">
        <v>1005</v>
      </c>
      <c r="G783" s="190" t="s">
        <v>1005</v>
      </c>
      <c r="H783" s="190" t="str">
        <f t="shared" si="42"/>
        <v/>
      </c>
      <c r="I783" s="220" t="str">
        <f t="shared" si="43"/>
        <v/>
      </c>
      <c r="J783" s="220" t="str">
        <f t="shared" si="44"/>
        <v/>
      </c>
      <c r="K783" s="221" t="str">
        <f t="shared" si="41"/>
        <v/>
      </c>
    </row>
    <row r="784" spans="6:11">
      <c r="F784" s="190" t="s">
        <v>1005</v>
      </c>
      <c r="G784" s="190" t="s">
        <v>1005</v>
      </c>
      <c r="H784" s="190" t="str">
        <f t="shared" si="42"/>
        <v/>
      </c>
      <c r="I784" s="220" t="str">
        <f t="shared" si="43"/>
        <v/>
      </c>
      <c r="J784" s="220" t="str">
        <f t="shared" si="44"/>
        <v/>
      </c>
      <c r="K784" s="221" t="str">
        <f t="shared" si="41"/>
        <v/>
      </c>
    </row>
    <row r="785" spans="6:11">
      <c r="F785" s="190" t="s">
        <v>1005</v>
      </c>
      <c r="G785" s="190" t="s">
        <v>1005</v>
      </c>
      <c r="H785" s="190" t="str">
        <f t="shared" si="42"/>
        <v/>
      </c>
      <c r="I785" s="220" t="str">
        <f t="shared" si="43"/>
        <v/>
      </c>
      <c r="J785" s="220" t="str">
        <f t="shared" si="44"/>
        <v/>
      </c>
      <c r="K785" s="221" t="str">
        <f t="shared" si="41"/>
        <v/>
      </c>
    </row>
    <row r="786" spans="6:11">
      <c r="F786" s="190" t="s">
        <v>1005</v>
      </c>
      <c r="G786" s="190" t="s">
        <v>1005</v>
      </c>
      <c r="H786" s="190" t="str">
        <f t="shared" si="42"/>
        <v/>
      </c>
      <c r="I786" s="220" t="str">
        <f t="shared" si="43"/>
        <v/>
      </c>
      <c r="J786" s="220" t="str">
        <f t="shared" si="44"/>
        <v/>
      </c>
      <c r="K786" s="221" t="str">
        <f t="shared" si="41"/>
        <v/>
      </c>
    </row>
    <row r="787" spans="6:11">
      <c r="F787" s="190" t="s">
        <v>1005</v>
      </c>
      <c r="G787" s="190" t="s">
        <v>1005</v>
      </c>
      <c r="H787" s="190" t="str">
        <f t="shared" si="42"/>
        <v/>
      </c>
      <c r="I787" s="220" t="str">
        <f t="shared" si="43"/>
        <v/>
      </c>
      <c r="J787" s="220" t="str">
        <f t="shared" si="44"/>
        <v/>
      </c>
      <c r="K787" s="221" t="str">
        <f t="shared" si="41"/>
        <v/>
      </c>
    </row>
    <row r="788" spans="6:11">
      <c r="F788" s="190" t="s">
        <v>1005</v>
      </c>
      <c r="G788" s="190" t="s">
        <v>1005</v>
      </c>
      <c r="H788" s="190" t="str">
        <f t="shared" si="42"/>
        <v/>
      </c>
      <c r="I788" s="220" t="str">
        <f t="shared" si="43"/>
        <v/>
      </c>
      <c r="J788" s="220" t="str">
        <f t="shared" si="44"/>
        <v/>
      </c>
      <c r="K788" s="221" t="str">
        <f t="shared" ref="K788:K851" si="45">IF(DAY(B788)=15,G788,"")</f>
        <v/>
      </c>
    </row>
    <row r="789" spans="6:11">
      <c r="F789" s="190" t="s">
        <v>1005</v>
      </c>
      <c r="G789" s="190" t="s">
        <v>1005</v>
      </c>
      <c r="H789" s="190" t="str">
        <f t="shared" si="42"/>
        <v/>
      </c>
      <c r="I789" s="220" t="str">
        <f t="shared" si="43"/>
        <v/>
      </c>
      <c r="J789" s="220" t="str">
        <f t="shared" si="44"/>
        <v/>
      </c>
      <c r="K789" s="221" t="str">
        <f t="shared" si="45"/>
        <v/>
      </c>
    </row>
    <row r="790" spans="6:11">
      <c r="F790" s="190" t="s">
        <v>1005</v>
      </c>
      <c r="G790" s="190" t="s">
        <v>1005</v>
      </c>
      <c r="H790" s="190" t="str">
        <f t="shared" si="42"/>
        <v/>
      </c>
      <c r="I790" s="220" t="str">
        <f t="shared" si="43"/>
        <v/>
      </c>
      <c r="J790" s="220" t="str">
        <f t="shared" si="44"/>
        <v/>
      </c>
      <c r="K790" s="221" t="str">
        <f t="shared" si="45"/>
        <v/>
      </c>
    </row>
    <row r="791" spans="6:11">
      <c r="F791" s="190" t="s">
        <v>1005</v>
      </c>
      <c r="G791" s="190" t="s">
        <v>1005</v>
      </c>
      <c r="H791" s="190" t="str">
        <f t="shared" si="42"/>
        <v/>
      </c>
      <c r="I791" s="220" t="str">
        <f t="shared" si="43"/>
        <v/>
      </c>
      <c r="J791" s="220" t="str">
        <f t="shared" si="44"/>
        <v/>
      </c>
      <c r="K791" s="221" t="str">
        <f t="shared" si="45"/>
        <v/>
      </c>
    </row>
    <row r="792" spans="6:11">
      <c r="F792" s="190" t="s">
        <v>1005</v>
      </c>
      <c r="G792" s="190" t="s">
        <v>1005</v>
      </c>
      <c r="H792" s="190" t="str">
        <f t="shared" si="42"/>
        <v/>
      </c>
      <c r="I792" s="220" t="str">
        <f t="shared" si="43"/>
        <v/>
      </c>
      <c r="J792" s="220" t="str">
        <f t="shared" si="44"/>
        <v/>
      </c>
      <c r="K792" s="221" t="str">
        <f t="shared" si="45"/>
        <v/>
      </c>
    </row>
    <row r="793" spans="6:11">
      <c r="F793" s="190" t="s">
        <v>1005</v>
      </c>
      <c r="G793" s="190" t="s">
        <v>1005</v>
      </c>
      <c r="H793" s="190" t="str">
        <f t="shared" si="42"/>
        <v/>
      </c>
      <c r="I793" s="220" t="str">
        <f t="shared" si="43"/>
        <v/>
      </c>
      <c r="J793" s="220" t="str">
        <f t="shared" si="44"/>
        <v/>
      </c>
      <c r="K793" s="221" t="str">
        <f t="shared" si="45"/>
        <v/>
      </c>
    </row>
    <row r="794" spans="6:11">
      <c r="F794" s="190" t="s">
        <v>1005</v>
      </c>
      <c r="G794" s="190" t="s">
        <v>1005</v>
      </c>
      <c r="H794" s="190" t="str">
        <f t="shared" si="42"/>
        <v/>
      </c>
      <c r="I794" s="220" t="str">
        <f t="shared" si="43"/>
        <v/>
      </c>
      <c r="J794" s="220" t="str">
        <f t="shared" si="44"/>
        <v/>
      </c>
      <c r="K794" s="221" t="str">
        <f t="shared" si="45"/>
        <v/>
      </c>
    </row>
    <row r="795" spans="6:11">
      <c r="F795" s="190" t="s">
        <v>1005</v>
      </c>
      <c r="G795" s="190" t="s">
        <v>1005</v>
      </c>
      <c r="H795" s="190" t="str">
        <f t="shared" si="42"/>
        <v/>
      </c>
      <c r="I795" s="220" t="str">
        <f t="shared" si="43"/>
        <v/>
      </c>
      <c r="J795" s="220" t="str">
        <f t="shared" si="44"/>
        <v/>
      </c>
      <c r="K795" s="221" t="str">
        <f t="shared" si="45"/>
        <v/>
      </c>
    </row>
    <row r="796" spans="6:11">
      <c r="F796" s="190" t="s">
        <v>1005</v>
      </c>
      <c r="G796" s="190" t="s">
        <v>1005</v>
      </c>
      <c r="H796" s="190" t="str">
        <f t="shared" si="42"/>
        <v/>
      </c>
      <c r="I796" s="220" t="str">
        <f t="shared" si="43"/>
        <v/>
      </c>
      <c r="J796" s="220" t="str">
        <f t="shared" si="44"/>
        <v/>
      </c>
      <c r="K796" s="221" t="str">
        <f t="shared" si="45"/>
        <v/>
      </c>
    </row>
    <row r="797" spans="6:11">
      <c r="F797" s="190" t="s">
        <v>1005</v>
      </c>
      <c r="G797" s="190" t="s">
        <v>1005</v>
      </c>
      <c r="H797" s="190" t="str">
        <f t="shared" si="42"/>
        <v/>
      </c>
      <c r="I797" s="220" t="str">
        <f t="shared" si="43"/>
        <v/>
      </c>
      <c r="J797" s="220" t="str">
        <f t="shared" si="44"/>
        <v/>
      </c>
      <c r="K797" s="221" t="str">
        <f t="shared" si="45"/>
        <v/>
      </c>
    </row>
    <row r="798" spans="6:11">
      <c r="F798" s="190" t="s">
        <v>1005</v>
      </c>
      <c r="G798" s="190" t="s">
        <v>1005</v>
      </c>
      <c r="H798" s="190" t="str">
        <f t="shared" si="42"/>
        <v/>
      </c>
      <c r="I798" s="220" t="str">
        <f t="shared" si="43"/>
        <v/>
      </c>
      <c r="J798" s="220" t="str">
        <f t="shared" si="44"/>
        <v/>
      </c>
      <c r="K798" s="221" t="str">
        <f t="shared" si="45"/>
        <v/>
      </c>
    </row>
    <row r="799" spans="6:11">
      <c r="F799" s="190" t="s">
        <v>1005</v>
      </c>
      <c r="G799" s="190" t="s">
        <v>1005</v>
      </c>
      <c r="H799" s="190" t="str">
        <f t="shared" si="42"/>
        <v/>
      </c>
      <c r="I799" s="220" t="str">
        <f t="shared" si="43"/>
        <v/>
      </c>
      <c r="J799" s="220" t="str">
        <f t="shared" si="44"/>
        <v/>
      </c>
      <c r="K799" s="221" t="str">
        <f t="shared" si="45"/>
        <v/>
      </c>
    </row>
    <row r="800" spans="6:11">
      <c r="F800" s="190" t="s">
        <v>1005</v>
      </c>
      <c r="G800" s="190" t="s">
        <v>1005</v>
      </c>
      <c r="H800" s="190" t="str">
        <f t="shared" si="42"/>
        <v/>
      </c>
      <c r="I800" s="220" t="str">
        <f t="shared" si="43"/>
        <v/>
      </c>
      <c r="J800" s="220" t="str">
        <f t="shared" si="44"/>
        <v/>
      </c>
      <c r="K800" s="221" t="str">
        <f t="shared" si="45"/>
        <v/>
      </c>
    </row>
    <row r="801" spans="6:11">
      <c r="F801" s="190" t="s">
        <v>1005</v>
      </c>
      <c r="G801" s="190" t="s">
        <v>1005</v>
      </c>
      <c r="H801" s="190" t="str">
        <f t="shared" si="42"/>
        <v/>
      </c>
      <c r="I801" s="220" t="str">
        <f t="shared" si="43"/>
        <v/>
      </c>
      <c r="J801" s="220" t="str">
        <f t="shared" si="44"/>
        <v/>
      </c>
      <c r="K801" s="221" t="str">
        <f t="shared" si="45"/>
        <v/>
      </c>
    </row>
    <row r="802" spans="6:11">
      <c r="F802" s="190" t="s">
        <v>1005</v>
      </c>
      <c r="G802" s="190" t="s">
        <v>1005</v>
      </c>
      <c r="H802" s="190" t="str">
        <f t="shared" si="42"/>
        <v/>
      </c>
      <c r="I802" s="220" t="str">
        <f t="shared" si="43"/>
        <v/>
      </c>
      <c r="J802" s="220" t="str">
        <f t="shared" si="44"/>
        <v/>
      </c>
      <c r="K802" s="221" t="str">
        <f t="shared" si="45"/>
        <v/>
      </c>
    </row>
    <row r="803" spans="6:11">
      <c r="F803" s="190" t="s">
        <v>1005</v>
      </c>
      <c r="G803" s="190" t="s">
        <v>1005</v>
      </c>
      <c r="H803" s="190" t="str">
        <f t="shared" si="42"/>
        <v/>
      </c>
      <c r="I803" s="220" t="str">
        <f t="shared" si="43"/>
        <v/>
      </c>
      <c r="J803" s="220" t="str">
        <f t="shared" si="44"/>
        <v/>
      </c>
      <c r="K803" s="221" t="str">
        <f t="shared" si="45"/>
        <v/>
      </c>
    </row>
    <row r="804" spans="6:11">
      <c r="F804" s="190" t="s">
        <v>1005</v>
      </c>
      <c r="G804" s="190" t="s">
        <v>1005</v>
      </c>
      <c r="H804" s="190" t="str">
        <f t="shared" si="42"/>
        <v/>
      </c>
      <c r="I804" s="220" t="str">
        <f t="shared" si="43"/>
        <v/>
      </c>
      <c r="J804" s="220" t="str">
        <f t="shared" si="44"/>
        <v/>
      </c>
      <c r="K804" s="221" t="str">
        <f t="shared" si="45"/>
        <v/>
      </c>
    </row>
    <row r="805" spans="6:11">
      <c r="F805" s="190" t="s">
        <v>1005</v>
      </c>
      <c r="G805" s="190" t="s">
        <v>1005</v>
      </c>
      <c r="H805" s="190" t="str">
        <f t="shared" si="42"/>
        <v/>
      </c>
      <c r="I805" s="220" t="str">
        <f t="shared" si="43"/>
        <v/>
      </c>
      <c r="J805" s="220" t="str">
        <f t="shared" si="44"/>
        <v/>
      </c>
      <c r="K805" s="221" t="str">
        <f t="shared" si="45"/>
        <v/>
      </c>
    </row>
    <row r="806" spans="6:11">
      <c r="F806" s="190" t="s">
        <v>1005</v>
      </c>
      <c r="G806" s="190" t="s">
        <v>1005</v>
      </c>
      <c r="H806" s="190" t="str">
        <f t="shared" si="42"/>
        <v/>
      </c>
      <c r="I806" s="220" t="str">
        <f t="shared" si="43"/>
        <v/>
      </c>
      <c r="J806" s="220" t="str">
        <f t="shared" si="44"/>
        <v/>
      </c>
      <c r="K806" s="221" t="str">
        <f t="shared" si="45"/>
        <v/>
      </c>
    </row>
    <row r="807" spans="6:11">
      <c r="F807" s="190" t="s">
        <v>1005</v>
      </c>
      <c r="G807" s="190" t="s">
        <v>1005</v>
      </c>
      <c r="H807" s="190" t="str">
        <f t="shared" si="42"/>
        <v/>
      </c>
      <c r="I807" s="220" t="str">
        <f t="shared" si="43"/>
        <v/>
      </c>
      <c r="J807" s="220" t="str">
        <f t="shared" si="44"/>
        <v/>
      </c>
      <c r="K807" s="221" t="str">
        <f t="shared" si="45"/>
        <v/>
      </c>
    </row>
    <row r="808" spans="6:11">
      <c r="F808" s="190" t="s">
        <v>1005</v>
      </c>
      <c r="G808" s="190" t="s">
        <v>1005</v>
      </c>
      <c r="H808" s="190" t="str">
        <f t="shared" si="42"/>
        <v/>
      </c>
      <c r="I808" s="220" t="str">
        <f t="shared" si="43"/>
        <v/>
      </c>
      <c r="J808" s="220" t="str">
        <f t="shared" si="44"/>
        <v/>
      </c>
      <c r="K808" s="221" t="str">
        <f t="shared" si="45"/>
        <v/>
      </c>
    </row>
    <row r="809" spans="6:11">
      <c r="F809" s="190" t="s">
        <v>1005</v>
      </c>
      <c r="G809" s="190" t="s">
        <v>1005</v>
      </c>
      <c r="H809" s="190" t="str">
        <f t="shared" si="42"/>
        <v/>
      </c>
      <c r="I809" s="220" t="str">
        <f t="shared" si="43"/>
        <v/>
      </c>
      <c r="J809" s="220" t="str">
        <f t="shared" si="44"/>
        <v/>
      </c>
      <c r="K809" s="221" t="str">
        <f t="shared" si="45"/>
        <v/>
      </c>
    </row>
    <row r="810" spans="6:11">
      <c r="F810" s="190" t="s">
        <v>1005</v>
      </c>
      <c r="G810" s="190" t="s">
        <v>1005</v>
      </c>
      <c r="H810" s="190" t="str">
        <f t="shared" si="42"/>
        <v/>
      </c>
      <c r="I810" s="220" t="str">
        <f t="shared" si="43"/>
        <v/>
      </c>
      <c r="J810" s="220" t="str">
        <f t="shared" si="44"/>
        <v/>
      </c>
      <c r="K810" s="221" t="str">
        <f t="shared" si="45"/>
        <v/>
      </c>
    </row>
    <row r="811" spans="6:11">
      <c r="F811" s="190" t="s">
        <v>1005</v>
      </c>
      <c r="G811" s="190" t="s">
        <v>1005</v>
      </c>
      <c r="H811" s="190" t="str">
        <f t="shared" si="42"/>
        <v/>
      </c>
      <c r="I811" s="220" t="str">
        <f t="shared" si="43"/>
        <v/>
      </c>
      <c r="J811" s="220" t="str">
        <f t="shared" si="44"/>
        <v/>
      </c>
      <c r="K811" s="221" t="str">
        <f t="shared" si="45"/>
        <v/>
      </c>
    </row>
    <row r="812" spans="6:11">
      <c r="F812" s="190" t="s">
        <v>1005</v>
      </c>
      <c r="G812" s="190" t="s">
        <v>1005</v>
      </c>
      <c r="H812" s="190" t="str">
        <f t="shared" si="42"/>
        <v/>
      </c>
      <c r="I812" s="220" t="str">
        <f t="shared" si="43"/>
        <v/>
      </c>
      <c r="J812" s="220" t="str">
        <f t="shared" si="44"/>
        <v/>
      </c>
      <c r="K812" s="221" t="str">
        <f t="shared" si="45"/>
        <v/>
      </c>
    </row>
    <row r="813" spans="6:11">
      <c r="F813" s="190" t="s">
        <v>1005</v>
      </c>
      <c r="G813" s="190" t="s">
        <v>1005</v>
      </c>
      <c r="H813" s="190" t="str">
        <f t="shared" si="42"/>
        <v/>
      </c>
      <c r="I813" s="220" t="str">
        <f t="shared" si="43"/>
        <v/>
      </c>
      <c r="J813" s="220" t="str">
        <f t="shared" si="44"/>
        <v/>
      </c>
      <c r="K813" s="221" t="str">
        <f t="shared" si="45"/>
        <v/>
      </c>
    </row>
    <row r="814" spans="6:11">
      <c r="F814" s="190" t="s">
        <v>1005</v>
      </c>
      <c r="G814" s="190" t="s">
        <v>1005</v>
      </c>
      <c r="H814" s="190" t="str">
        <f t="shared" si="42"/>
        <v/>
      </c>
      <c r="I814" s="220" t="str">
        <f t="shared" si="43"/>
        <v/>
      </c>
      <c r="J814" s="220" t="str">
        <f t="shared" si="44"/>
        <v/>
      </c>
      <c r="K814" s="221" t="str">
        <f t="shared" si="45"/>
        <v/>
      </c>
    </row>
    <row r="815" spans="6:11">
      <c r="F815" s="190" t="s">
        <v>1005</v>
      </c>
      <c r="G815" s="190" t="s">
        <v>1005</v>
      </c>
      <c r="H815" s="190" t="str">
        <f t="shared" si="42"/>
        <v/>
      </c>
      <c r="I815" s="220" t="str">
        <f t="shared" si="43"/>
        <v/>
      </c>
      <c r="J815" s="220" t="str">
        <f t="shared" si="44"/>
        <v/>
      </c>
      <c r="K815" s="221" t="str">
        <f t="shared" si="45"/>
        <v/>
      </c>
    </row>
    <row r="816" spans="6:11">
      <c r="F816" s="190" t="s">
        <v>1005</v>
      </c>
      <c r="G816" s="190" t="s">
        <v>1005</v>
      </c>
      <c r="H816" s="190" t="str">
        <f t="shared" si="42"/>
        <v/>
      </c>
      <c r="I816" s="220" t="str">
        <f t="shared" si="43"/>
        <v/>
      </c>
      <c r="J816" s="220" t="str">
        <f t="shared" si="44"/>
        <v/>
      </c>
      <c r="K816" s="221" t="str">
        <f t="shared" si="45"/>
        <v/>
      </c>
    </row>
    <row r="817" spans="6:11">
      <c r="F817" s="190" t="s">
        <v>1005</v>
      </c>
      <c r="G817" s="190" t="s">
        <v>1005</v>
      </c>
      <c r="H817" s="190" t="str">
        <f t="shared" si="42"/>
        <v/>
      </c>
      <c r="I817" s="220" t="str">
        <f t="shared" si="43"/>
        <v/>
      </c>
      <c r="J817" s="220" t="str">
        <f t="shared" si="44"/>
        <v/>
      </c>
      <c r="K817" s="221" t="str">
        <f t="shared" si="45"/>
        <v/>
      </c>
    </row>
    <row r="818" spans="6:11">
      <c r="F818" s="190" t="s">
        <v>1005</v>
      </c>
      <c r="G818" s="190" t="s">
        <v>1005</v>
      </c>
      <c r="H818" s="190" t="str">
        <f t="shared" si="42"/>
        <v/>
      </c>
      <c r="I818" s="220" t="str">
        <f t="shared" si="43"/>
        <v/>
      </c>
      <c r="J818" s="220" t="str">
        <f t="shared" si="44"/>
        <v/>
      </c>
      <c r="K818" s="221" t="str">
        <f t="shared" si="45"/>
        <v/>
      </c>
    </row>
    <row r="819" spans="6:11">
      <c r="F819" s="190" t="s">
        <v>1005</v>
      </c>
      <c r="G819" s="190" t="s">
        <v>1005</v>
      </c>
      <c r="H819" s="190" t="str">
        <f t="shared" si="42"/>
        <v/>
      </c>
      <c r="I819" s="220" t="str">
        <f t="shared" si="43"/>
        <v/>
      </c>
      <c r="J819" s="220" t="str">
        <f t="shared" si="44"/>
        <v/>
      </c>
      <c r="K819" s="221" t="str">
        <f t="shared" si="45"/>
        <v/>
      </c>
    </row>
    <row r="820" spans="6:11">
      <c r="F820" s="190" t="s">
        <v>1005</v>
      </c>
      <c r="G820" s="190" t="s">
        <v>1005</v>
      </c>
      <c r="H820" s="190" t="str">
        <f t="shared" si="42"/>
        <v/>
      </c>
      <c r="I820" s="220" t="str">
        <f t="shared" si="43"/>
        <v/>
      </c>
      <c r="J820" s="220" t="str">
        <f t="shared" si="44"/>
        <v/>
      </c>
      <c r="K820" s="221" t="str">
        <f t="shared" si="45"/>
        <v/>
      </c>
    </row>
    <row r="821" spans="6:11">
      <c r="F821" s="190" t="s">
        <v>1005</v>
      </c>
      <c r="G821" s="190" t="s">
        <v>1005</v>
      </c>
      <c r="H821" s="190" t="str">
        <f t="shared" si="42"/>
        <v/>
      </c>
      <c r="I821" s="220" t="str">
        <f t="shared" si="43"/>
        <v/>
      </c>
      <c r="J821" s="220" t="str">
        <f t="shared" si="44"/>
        <v/>
      </c>
      <c r="K821" s="221" t="str">
        <f t="shared" si="45"/>
        <v/>
      </c>
    </row>
    <row r="822" spans="6:11">
      <c r="F822" s="190" t="s">
        <v>1005</v>
      </c>
      <c r="G822" s="190" t="s">
        <v>1005</v>
      </c>
      <c r="H822" s="190" t="str">
        <f t="shared" si="42"/>
        <v/>
      </c>
      <c r="I822" s="220" t="str">
        <f t="shared" si="43"/>
        <v/>
      </c>
      <c r="J822" s="220" t="str">
        <f t="shared" si="44"/>
        <v/>
      </c>
      <c r="K822" s="221" t="str">
        <f t="shared" si="45"/>
        <v/>
      </c>
    </row>
    <row r="823" spans="6:11">
      <c r="F823" s="190" t="s">
        <v>1005</v>
      </c>
      <c r="G823" s="190" t="s">
        <v>1005</v>
      </c>
      <c r="H823" s="190" t="str">
        <f t="shared" si="42"/>
        <v/>
      </c>
      <c r="I823" s="220" t="str">
        <f t="shared" si="43"/>
        <v/>
      </c>
      <c r="J823" s="220" t="str">
        <f t="shared" si="44"/>
        <v/>
      </c>
      <c r="K823" s="221" t="str">
        <f t="shared" si="45"/>
        <v/>
      </c>
    </row>
    <row r="824" spans="6:11">
      <c r="F824" s="190" t="s">
        <v>1005</v>
      </c>
      <c r="G824" s="190" t="s">
        <v>1005</v>
      </c>
      <c r="H824" s="190" t="str">
        <f t="shared" si="42"/>
        <v/>
      </c>
      <c r="I824" s="220" t="str">
        <f t="shared" si="43"/>
        <v/>
      </c>
      <c r="J824" s="220" t="str">
        <f t="shared" si="44"/>
        <v/>
      </c>
      <c r="K824" s="221" t="str">
        <f t="shared" si="45"/>
        <v/>
      </c>
    </row>
    <row r="825" spans="6:11">
      <c r="F825" s="190" t="s">
        <v>1005</v>
      </c>
      <c r="G825" s="190" t="s">
        <v>1005</v>
      </c>
      <c r="H825" s="190" t="str">
        <f t="shared" si="42"/>
        <v/>
      </c>
      <c r="I825" s="220" t="str">
        <f t="shared" si="43"/>
        <v/>
      </c>
      <c r="J825" s="220" t="str">
        <f t="shared" si="44"/>
        <v/>
      </c>
      <c r="K825" s="221" t="str">
        <f t="shared" si="45"/>
        <v/>
      </c>
    </row>
    <row r="826" spans="6:11">
      <c r="F826" s="190" t="s">
        <v>1005</v>
      </c>
      <c r="G826" s="190" t="s">
        <v>1005</v>
      </c>
      <c r="H826" s="190" t="str">
        <f t="shared" si="42"/>
        <v/>
      </c>
      <c r="I826" s="220" t="str">
        <f t="shared" si="43"/>
        <v/>
      </c>
      <c r="J826" s="220" t="str">
        <f t="shared" si="44"/>
        <v/>
      </c>
      <c r="K826" s="221" t="str">
        <f t="shared" si="45"/>
        <v/>
      </c>
    </row>
    <row r="827" spans="6:11">
      <c r="F827" s="190" t="s">
        <v>1005</v>
      </c>
      <c r="G827" s="190" t="s">
        <v>1005</v>
      </c>
      <c r="H827" s="190" t="str">
        <f t="shared" si="42"/>
        <v/>
      </c>
      <c r="I827" s="220" t="str">
        <f t="shared" si="43"/>
        <v/>
      </c>
      <c r="J827" s="220" t="str">
        <f t="shared" si="44"/>
        <v/>
      </c>
      <c r="K827" s="221" t="str">
        <f t="shared" si="45"/>
        <v/>
      </c>
    </row>
    <row r="828" spans="6:11">
      <c r="F828" s="190" t="s">
        <v>1005</v>
      </c>
      <c r="G828" s="190" t="s">
        <v>1005</v>
      </c>
      <c r="H828" s="190" t="str">
        <f t="shared" si="42"/>
        <v/>
      </c>
      <c r="I828" s="220" t="str">
        <f t="shared" si="43"/>
        <v/>
      </c>
      <c r="J828" s="220" t="str">
        <f t="shared" si="44"/>
        <v/>
      </c>
      <c r="K828" s="221" t="str">
        <f t="shared" si="45"/>
        <v/>
      </c>
    </row>
    <row r="829" spans="6:11">
      <c r="F829" s="190" t="s">
        <v>1005</v>
      </c>
      <c r="G829" s="190" t="s">
        <v>1005</v>
      </c>
      <c r="H829" s="190" t="str">
        <f t="shared" si="42"/>
        <v/>
      </c>
      <c r="I829" s="220" t="str">
        <f t="shared" si="43"/>
        <v/>
      </c>
      <c r="J829" s="220" t="str">
        <f t="shared" si="44"/>
        <v/>
      </c>
      <c r="K829" s="221" t="str">
        <f t="shared" si="45"/>
        <v/>
      </c>
    </row>
    <row r="830" spans="6:11">
      <c r="F830" s="190" t="s">
        <v>1005</v>
      </c>
      <c r="G830" s="190" t="s">
        <v>1005</v>
      </c>
      <c r="H830" s="190" t="str">
        <f t="shared" si="42"/>
        <v/>
      </c>
      <c r="I830" s="220" t="str">
        <f t="shared" si="43"/>
        <v/>
      </c>
      <c r="J830" s="220" t="str">
        <f t="shared" si="44"/>
        <v/>
      </c>
      <c r="K830" s="221" t="str">
        <f t="shared" si="45"/>
        <v/>
      </c>
    </row>
    <row r="831" spans="6:11">
      <c r="F831" s="190" t="s">
        <v>1005</v>
      </c>
      <c r="G831" s="190" t="s">
        <v>1005</v>
      </c>
      <c r="H831" s="190" t="str">
        <f t="shared" si="42"/>
        <v/>
      </c>
      <c r="I831" s="220" t="str">
        <f t="shared" si="43"/>
        <v/>
      </c>
      <c r="J831" s="220" t="str">
        <f t="shared" si="44"/>
        <v/>
      </c>
      <c r="K831" s="221" t="str">
        <f t="shared" si="45"/>
        <v/>
      </c>
    </row>
    <row r="832" spans="6:11">
      <c r="F832" s="190" t="s">
        <v>1005</v>
      </c>
      <c r="G832" s="190" t="s">
        <v>1005</v>
      </c>
      <c r="H832" s="190" t="str">
        <f t="shared" si="42"/>
        <v/>
      </c>
      <c r="I832" s="220" t="str">
        <f t="shared" si="43"/>
        <v/>
      </c>
      <c r="J832" s="220" t="str">
        <f t="shared" si="44"/>
        <v/>
      </c>
      <c r="K832" s="221" t="str">
        <f t="shared" si="45"/>
        <v/>
      </c>
    </row>
    <row r="833" spans="6:11">
      <c r="F833" s="190" t="s">
        <v>1005</v>
      </c>
      <c r="G833" s="190" t="s">
        <v>1005</v>
      </c>
      <c r="H833" s="190" t="str">
        <f t="shared" si="42"/>
        <v/>
      </c>
      <c r="I833" s="220" t="str">
        <f t="shared" si="43"/>
        <v/>
      </c>
      <c r="J833" s="220" t="str">
        <f t="shared" si="44"/>
        <v/>
      </c>
      <c r="K833" s="221" t="str">
        <f t="shared" si="45"/>
        <v/>
      </c>
    </row>
    <row r="834" spans="6:11">
      <c r="F834" s="190" t="s">
        <v>1005</v>
      </c>
      <c r="G834" s="190" t="s">
        <v>1005</v>
      </c>
      <c r="H834" s="190" t="str">
        <f t="shared" si="42"/>
        <v/>
      </c>
      <c r="I834" s="220" t="str">
        <f t="shared" si="43"/>
        <v/>
      </c>
      <c r="J834" s="220" t="str">
        <f t="shared" si="44"/>
        <v/>
      </c>
      <c r="K834" s="221" t="str">
        <f t="shared" si="45"/>
        <v/>
      </c>
    </row>
    <row r="835" spans="6:11">
      <c r="F835" s="190" t="s">
        <v>1005</v>
      </c>
      <c r="G835" s="190" t="s">
        <v>1005</v>
      </c>
      <c r="H835" s="190" t="str">
        <f t="shared" si="42"/>
        <v/>
      </c>
      <c r="I835" s="220" t="str">
        <f t="shared" si="43"/>
        <v/>
      </c>
      <c r="J835" s="220" t="str">
        <f t="shared" si="44"/>
        <v/>
      </c>
      <c r="K835" s="221" t="str">
        <f t="shared" si="45"/>
        <v/>
      </c>
    </row>
    <row r="836" spans="6:11">
      <c r="F836" s="190" t="s">
        <v>1005</v>
      </c>
      <c r="G836" s="190" t="s">
        <v>1005</v>
      </c>
      <c r="H836" s="190" t="str">
        <f t="shared" ref="H836:H899" si="46">IF(F836&lt;G836,F836,G836)</f>
        <v/>
      </c>
      <c r="I836" s="220" t="str">
        <f t="shared" ref="I836:I899" si="47">IF(DAY(B836)=1,600,"")</f>
        <v/>
      </c>
      <c r="J836" s="220" t="str">
        <f t="shared" ref="J836:J899" si="48">IF(DAY(B836)=15,MID(A836,1,1),"")</f>
        <v/>
      </c>
      <c r="K836" s="221" t="str">
        <f t="shared" si="45"/>
        <v/>
      </c>
    </row>
    <row r="837" spans="6:11">
      <c r="F837" s="190" t="s">
        <v>1005</v>
      </c>
      <c r="G837" s="190" t="s">
        <v>1005</v>
      </c>
      <c r="H837" s="190" t="str">
        <f t="shared" si="46"/>
        <v/>
      </c>
      <c r="I837" s="220" t="str">
        <f t="shared" si="47"/>
        <v/>
      </c>
      <c r="J837" s="220" t="str">
        <f t="shared" si="48"/>
        <v/>
      </c>
      <c r="K837" s="221" t="str">
        <f t="shared" si="45"/>
        <v/>
      </c>
    </row>
    <row r="838" spans="6:11">
      <c r="F838" s="190" t="s">
        <v>1005</v>
      </c>
      <c r="G838" s="190" t="s">
        <v>1005</v>
      </c>
      <c r="H838" s="190" t="str">
        <f t="shared" si="46"/>
        <v/>
      </c>
      <c r="I838" s="220" t="str">
        <f t="shared" si="47"/>
        <v/>
      </c>
      <c r="J838" s="220" t="str">
        <f t="shared" si="48"/>
        <v/>
      </c>
      <c r="K838" s="221" t="str">
        <f t="shared" si="45"/>
        <v/>
      </c>
    </row>
    <row r="839" spans="6:11">
      <c r="F839" s="190" t="s">
        <v>1005</v>
      </c>
      <c r="G839" s="190" t="s">
        <v>1005</v>
      </c>
      <c r="H839" s="190" t="str">
        <f t="shared" si="46"/>
        <v/>
      </c>
      <c r="I839" s="220" t="str">
        <f t="shared" si="47"/>
        <v/>
      </c>
      <c r="J839" s="220" t="str">
        <f t="shared" si="48"/>
        <v/>
      </c>
      <c r="K839" s="221" t="str">
        <f t="shared" si="45"/>
        <v/>
      </c>
    </row>
    <row r="840" spans="6:11">
      <c r="F840" s="190" t="s">
        <v>1005</v>
      </c>
      <c r="G840" s="190" t="s">
        <v>1005</v>
      </c>
      <c r="H840" s="190" t="str">
        <f t="shared" si="46"/>
        <v/>
      </c>
      <c r="I840" s="220" t="str">
        <f t="shared" si="47"/>
        <v/>
      </c>
      <c r="J840" s="220" t="str">
        <f t="shared" si="48"/>
        <v/>
      </c>
      <c r="K840" s="221" t="str">
        <f t="shared" si="45"/>
        <v/>
      </c>
    </row>
    <row r="841" spans="6:11">
      <c r="F841" s="190" t="s">
        <v>1005</v>
      </c>
      <c r="G841" s="190" t="s">
        <v>1005</v>
      </c>
      <c r="H841" s="190" t="str">
        <f t="shared" si="46"/>
        <v/>
      </c>
      <c r="I841" s="220" t="str">
        <f t="shared" si="47"/>
        <v/>
      </c>
      <c r="J841" s="220" t="str">
        <f t="shared" si="48"/>
        <v/>
      </c>
      <c r="K841" s="221" t="str">
        <f t="shared" si="45"/>
        <v/>
      </c>
    </row>
    <row r="842" spans="6:11">
      <c r="F842" s="190" t="s">
        <v>1005</v>
      </c>
      <c r="G842" s="190" t="s">
        <v>1005</v>
      </c>
      <c r="H842" s="190" t="str">
        <f t="shared" si="46"/>
        <v/>
      </c>
      <c r="I842" s="220" t="str">
        <f t="shared" si="47"/>
        <v/>
      </c>
      <c r="J842" s="220" t="str">
        <f t="shared" si="48"/>
        <v/>
      </c>
      <c r="K842" s="221" t="str">
        <f t="shared" si="45"/>
        <v/>
      </c>
    </row>
    <row r="843" spans="6:11">
      <c r="F843" s="190" t="s">
        <v>1005</v>
      </c>
      <c r="G843" s="190" t="s">
        <v>1005</v>
      </c>
      <c r="H843" s="190" t="str">
        <f t="shared" si="46"/>
        <v/>
      </c>
      <c r="I843" s="220" t="str">
        <f t="shared" si="47"/>
        <v/>
      </c>
      <c r="J843" s="220" t="str">
        <f t="shared" si="48"/>
        <v/>
      </c>
      <c r="K843" s="221" t="str">
        <f t="shared" si="45"/>
        <v/>
      </c>
    </row>
    <row r="844" spans="6:11">
      <c r="F844" s="190" t="s">
        <v>1005</v>
      </c>
      <c r="G844" s="190" t="s">
        <v>1005</v>
      </c>
      <c r="H844" s="190" t="str">
        <f t="shared" si="46"/>
        <v/>
      </c>
      <c r="I844" s="220" t="str">
        <f t="shared" si="47"/>
        <v/>
      </c>
      <c r="J844" s="220" t="str">
        <f t="shared" si="48"/>
        <v/>
      </c>
      <c r="K844" s="221" t="str">
        <f t="shared" si="45"/>
        <v/>
      </c>
    </row>
    <row r="845" spans="6:11">
      <c r="F845" s="190" t="s">
        <v>1005</v>
      </c>
      <c r="G845" s="190" t="s">
        <v>1005</v>
      </c>
      <c r="H845" s="190" t="str">
        <f t="shared" si="46"/>
        <v/>
      </c>
      <c r="I845" s="220" t="str">
        <f t="shared" si="47"/>
        <v/>
      </c>
      <c r="J845" s="220" t="str">
        <f t="shared" si="48"/>
        <v/>
      </c>
      <c r="K845" s="221" t="str">
        <f t="shared" si="45"/>
        <v/>
      </c>
    </row>
    <row r="846" spans="6:11">
      <c r="F846" s="190" t="s">
        <v>1005</v>
      </c>
      <c r="G846" s="190" t="s">
        <v>1005</v>
      </c>
      <c r="H846" s="190" t="str">
        <f t="shared" si="46"/>
        <v/>
      </c>
      <c r="I846" s="220" t="str">
        <f t="shared" si="47"/>
        <v/>
      </c>
      <c r="J846" s="220" t="str">
        <f t="shared" si="48"/>
        <v/>
      </c>
      <c r="K846" s="221" t="str">
        <f t="shared" si="45"/>
        <v/>
      </c>
    </row>
    <row r="847" spans="6:11">
      <c r="F847" s="190" t="s">
        <v>1005</v>
      </c>
      <c r="G847" s="190" t="s">
        <v>1005</v>
      </c>
      <c r="H847" s="190" t="str">
        <f t="shared" si="46"/>
        <v/>
      </c>
      <c r="I847" s="220" t="str">
        <f t="shared" si="47"/>
        <v/>
      </c>
      <c r="J847" s="220" t="str">
        <f t="shared" si="48"/>
        <v/>
      </c>
      <c r="K847" s="221" t="str">
        <f t="shared" si="45"/>
        <v/>
      </c>
    </row>
    <row r="848" spans="6:11">
      <c r="F848" s="190" t="s">
        <v>1005</v>
      </c>
      <c r="G848" s="190" t="s">
        <v>1005</v>
      </c>
      <c r="H848" s="190" t="str">
        <f t="shared" si="46"/>
        <v/>
      </c>
      <c r="I848" s="220" t="str">
        <f t="shared" si="47"/>
        <v/>
      </c>
      <c r="J848" s="220" t="str">
        <f t="shared" si="48"/>
        <v/>
      </c>
      <c r="K848" s="221" t="str">
        <f t="shared" si="45"/>
        <v/>
      </c>
    </row>
    <row r="849" spans="6:11">
      <c r="F849" s="190" t="s">
        <v>1005</v>
      </c>
      <c r="G849" s="190" t="s">
        <v>1005</v>
      </c>
      <c r="H849" s="190" t="str">
        <f t="shared" si="46"/>
        <v/>
      </c>
      <c r="I849" s="220" t="str">
        <f t="shared" si="47"/>
        <v/>
      </c>
      <c r="J849" s="220" t="str">
        <f t="shared" si="48"/>
        <v/>
      </c>
      <c r="K849" s="221" t="str">
        <f t="shared" si="45"/>
        <v/>
      </c>
    </row>
    <row r="850" spans="6:11">
      <c r="F850" s="190" t="s">
        <v>1005</v>
      </c>
      <c r="G850" s="190" t="s">
        <v>1005</v>
      </c>
      <c r="H850" s="190" t="str">
        <f t="shared" si="46"/>
        <v/>
      </c>
      <c r="I850" s="220" t="str">
        <f t="shared" si="47"/>
        <v/>
      </c>
      <c r="J850" s="220" t="str">
        <f t="shared" si="48"/>
        <v/>
      </c>
      <c r="K850" s="221" t="str">
        <f t="shared" si="45"/>
        <v/>
      </c>
    </row>
    <row r="851" spans="6:11">
      <c r="F851" s="190" t="s">
        <v>1005</v>
      </c>
      <c r="G851" s="190" t="s">
        <v>1005</v>
      </c>
      <c r="H851" s="190" t="str">
        <f t="shared" si="46"/>
        <v/>
      </c>
      <c r="I851" s="220" t="str">
        <f t="shared" si="47"/>
        <v/>
      </c>
      <c r="J851" s="220" t="str">
        <f t="shared" si="48"/>
        <v/>
      </c>
      <c r="K851" s="221" t="str">
        <f t="shared" si="45"/>
        <v/>
      </c>
    </row>
    <row r="852" spans="6:11">
      <c r="F852" s="190" t="s">
        <v>1005</v>
      </c>
      <c r="G852" s="190" t="s">
        <v>1005</v>
      </c>
      <c r="H852" s="190" t="str">
        <f t="shared" si="46"/>
        <v/>
      </c>
      <c r="I852" s="220" t="str">
        <f t="shared" si="47"/>
        <v/>
      </c>
      <c r="J852" s="220" t="str">
        <f t="shared" si="48"/>
        <v/>
      </c>
      <c r="K852" s="221" t="str">
        <f t="shared" ref="K852:K915" si="49">IF(DAY(B852)=15,G852,"")</f>
        <v/>
      </c>
    </row>
    <row r="853" spans="6:11">
      <c r="F853" s="190" t="s">
        <v>1005</v>
      </c>
      <c r="G853" s="190" t="s">
        <v>1005</v>
      </c>
      <c r="H853" s="190" t="str">
        <f t="shared" si="46"/>
        <v/>
      </c>
      <c r="I853" s="220" t="str">
        <f t="shared" si="47"/>
        <v/>
      </c>
      <c r="J853" s="220" t="str">
        <f t="shared" si="48"/>
        <v/>
      </c>
      <c r="K853" s="221" t="str">
        <f t="shared" si="49"/>
        <v/>
      </c>
    </row>
    <row r="854" spans="6:11">
      <c r="F854" s="190" t="s">
        <v>1005</v>
      </c>
      <c r="G854" s="190" t="s">
        <v>1005</v>
      </c>
      <c r="H854" s="190" t="str">
        <f t="shared" si="46"/>
        <v/>
      </c>
      <c r="I854" s="220" t="str">
        <f t="shared" si="47"/>
        <v/>
      </c>
      <c r="J854" s="220" t="str">
        <f t="shared" si="48"/>
        <v/>
      </c>
      <c r="K854" s="221" t="str">
        <f t="shared" si="49"/>
        <v/>
      </c>
    </row>
    <row r="855" spans="6:11">
      <c r="F855" s="190" t="s">
        <v>1005</v>
      </c>
      <c r="G855" s="190" t="s">
        <v>1005</v>
      </c>
      <c r="H855" s="190" t="str">
        <f t="shared" si="46"/>
        <v/>
      </c>
      <c r="I855" s="220" t="str">
        <f t="shared" si="47"/>
        <v/>
      </c>
      <c r="J855" s="220" t="str">
        <f t="shared" si="48"/>
        <v/>
      </c>
      <c r="K855" s="221" t="str">
        <f t="shared" si="49"/>
        <v/>
      </c>
    </row>
    <row r="856" spans="6:11">
      <c r="F856" s="190" t="s">
        <v>1005</v>
      </c>
      <c r="G856" s="190" t="s">
        <v>1005</v>
      </c>
      <c r="H856" s="190" t="str">
        <f t="shared" si="46"/>
        <v/>
      </c>
      <c r="I856" s="220" t="str">
        <f t="shared" si="47"/>
        <v/>
      </c>
      <c r="J856" s="220" t="str">
        <f t="shared" si="48"/>
        <v/>
      </c>
      <c r="K856" s="221" t="str">
        <f t="shared" si="49"/>
        <v/>
      </c>
    </row>
    <row r="857" spans="6:11">
      <c r="F857" s="190" t="s">
        <v>1005</v>
      </c>
      <c r="G857" s="190" t="s">
        <v>1005</v>
      </c>
      <c r="H857" s="190" t="str">
        <f t="shared" si="46"/>
        <v/>
      </c>
      <c r="I857" s="220" t="str">
        <f t="shared" si="47"/>
        <v/>
      </c>
      <c r="J857" s="220" t="str">
        <f t="shared" si="48"/>
        <v/>
      </c>
      <c r="K857" s="221" t="str">
        <f t="shared" si="49"/>
        <v/>
      </c>
    </row>
    <row r="858" spans="6:11">
      <c r="F858" s="190" t="s">
        <v>1005</v>
      </c>
      <c r="G858" s="190" t="s">
        <v>1005</v>
      </c>
      <c r="H858" s="190" t="str">
        <f t="shared" si="46"/>
        <v/>
      </c>
      <c r="I858" s="220" t="str">
        <f t="shared" si="47"/>
        <v/>
      </c>
      <c r="J858" s="220" t="str">
        <f t="shared" si="48"/>
        <v/>
      </c>
      <c r="K858" s="221" t="str">
        <f t="shared" si="49"/>
        <v/>
      </c>
    </row>
    <row r="859" spans="6:11">
      <c r="F859" s="190" t="s">
        <v>1005</v>
      </c>
      <c r="G859" s="190" t="s">
        <v>1005</v>
      </c>
      <c r="H859" s="190" t="str">
        <f t="shared" si="46"/>
        <v/>
      </c>
      <c r="I859" s="220" t="str">
        <f t="shared" si="47"/>
        <v/>
      </c>
      <c r="J859" s="220" t="str">
        <f t="shared" si="48"/>
        <v/>
      </c>
      <c r="K859" s="221" t="str">
        <f t="shared" si="49"/>
        <v/>
      </c>
    </row>
    <row r="860" spans="6:11">
      <c r="F860" s="190" t="s">
        <v>1005</v>
      </c>
      <c r="G860" s="190" t="s">
        <v>1005</v>
      </c>
      <c r="H860" s="190" t="str">
        <f t="shared" si="46"/>
        <v/>
      </c>
      <c r="I860" s="220" t="str">
        <f t="shared" si="47"/>
        <v/>
      </c>
      <c r="J860" s="220" t="str">
        <f t="shared" si="48"/>
        <v/>
      </c>
      <c r="K860" s="221" t="str">
        <f t="shared" si="49"/>
        <v/>
      </c>
    </row>
    <row r="861" spans="6:11">
      <c r="F861" s="190" t="s">
        <v>1005</v>
      </c>
      <c r="G861" s="190" t="s">
        <v>1005</v>
      </c>
      <c r="H861" s="190" t="str">
        <f t="shared" si="46"/>
        <v/>
      </c>
      <c r="I861" s="220" t="str">
        <f t="shared" si="47"/>
        <v/>
      </c>
      <c r="J861" s="220" t="str">
        <f t="shared" si="48"/>
        <v/>
      </c>
      <c r="K861" s="221" t="str">
        <f t="shared" si="49"/>
        <v/>
      </c>
    </row>
    <row r="862" spans="6:11">
      <c r="F862" s="190" t="s">
        <v>1005</v>
      </c>
      <c r="G862" s="190" t="s">
        <v>1005</v>
      </c>
      <c r="H862" s="190" t="str">
        <f t="shared" si="46"/>
        <v/>
      </c>
      <c r="I862" s="220" t="str">
        <f t="shared" si="47"/>
        <v/>
      </c>
      <c r="J862" s="220" t="str">
        <f t="shared" si="48"/>
        <v/>
      </c>
      <c r="K862" s="221" t="str">
        <f t="shared" si="49"/>
        <v/>
      </c>
    </row>
    <row r="863" spans="6:11">
      <c r="F863" s="190" t="s">
        <v>1005</v>
      </c>
      <c r="G863" s="190" t="s">
        <v>1005</v>
      </c>
      <c r="H863" s="190" t="str">
        <f t="shared" si="46"/>
        <v/>
      </c>
      <c r="I863" s="220" t="str">
        <f t="shared" si="47"/>
        <v/>
      </c>
      <c r="J863" s="220" t="str">
        <f t="shared" si="48"/>
        <v/>
      </c>
      <c r="K863" s="221" t="str">
        <f t="shared" si="49"/>
        <v/>
      </c>
    </row>
    <row r="864" spans="6:11">
      <c r="F864" s="190" t="s">
        <v>1005</v>
      </c>
      <c r="G864" s="190" t="s">
        <v>1005</v>
      </c>
      <c r="H864" s="190" t="str">
        <f t="shared" si="46"/>
        <v/>
      </c>
      <c r="I864" s="220" t="str">
        <f t="shared" si="47"/>
        <v/>
      </c>
      <c r="J864" s="220" t="str">
        <f t="shared" si="48"/>
        <v/>
      </c>
      <c r="K864" s="221" t="str">
        <f t="shared" si="49"/>
        <v/>
      </c>
    </row>
    <row r="865" spans="6:11">
      <c r="F865" s="190" t="s">
        <v>1005</v>
      </c>
      <c r="G865" s="190" t="s">
        <v>1005</v>
      </c>
      <c r="H865" s="190" t="str">
        <f t="shared" si="46"/>
        <v/>
      </c>
      <c r="I865" s="220" t="str">
        <f t="shared" si="47"/>
        <v/>
      </c>
      <c r="J865" s="220" t="str">
        <f t="shared" si="48"/>
        <v/>
      </c>
      <c r="K865" s="221" t="str">
        <f t="shared" si="49"/>
        <v/>
      </c>
    </row>
    <row r="866" spans="6:11">
      <c r="F866" s="190" t="s">
        <v>1005</v>
      </c>
      <c r="G866" s="190" t="s">
        <v>1005</v>
      </c>
      <c r="H866" s="190" t="str">
        <f t="shared" si="46"/>
        <v/>
      </c>
      <c r="I866" s="220" t="str">
        <f t="shared" si="47"/>
        <v/>
      </c>
      <c r="J866" s="220" t="str">
        <f t="shared" si="48"/>
        <v/>
      </c>
      <c r="K866" s="221" t="str">
        <f t="shared" si="49"/>
        <v/>
      </c>
    </row>
    <row r="867" spans="6:11">
      <c r="F867" s="190" t="s">
        <v>1005</v>
      </c>
      <c r="G867" s="190" t="s">
        <v>1005</v>
      </c>
      <c r="H867" s="190" t="str">
        <f t="shared" si="46"/>
        <v/>
      </c>
      <c r="I867" s="220" t="str">
        <f t="shared" si="47"/>
        <v/>
      </c>
      <c r="J867" s="220" t="str">
        <f t="shared" si="48"/>
        <v/>
      </c>
      <c r="K867" s="221" t="str">
        <f t="shared" si="49"/>
        <v/>
      </c>
    </row>
    <row r="868" spans="6:11">
      <c r="F868" s="190" t="s">
        <v>1005</v>
      </c>
      <c r="G868" s="190" t="s">
        <v>1005</v>
      </c>
      <c r="H868" s="190" t="str">
        <f t="shared" si="46"/>
        <v/>
      </c>
      <c r="I868" s="220" t="str">
        <f t="shared" si="47"/>
        <v/>
      </c>
      <c r="J868" s="220" t="str">
        <f t="shared" si="48"/>
        <v/>
      </c>
      <c r="K868" s="221" t="str">
        <f t="shared" si="49"/>
        <v/>
      </c>
    </row>
    <row r="869" spans="6:11">
      <c r="F869" s="190" t="s">
        <v>1005</v>
      </c>
      <c r="G869" s="190" t="s">
        <v>1005</v>
      </c>
      <c r="H869" s="190" t="str">
        <f t="shared" si="46"/>
        <v/>
      </c>
      <c r="I869" s="220" t="str">
        <f t="shared" si="47"/>
        <v/>
      </c>
      <c r="J869" s="220" t="str">
        <f t="shared" si="48"/>
        <v/>
      </c>
      <c r="K869" s="221" t="str">
        <f t="shared" si="49"/>
        <v/>
      </c>
    </row>
    <row r="870" spans="6:11">
      <c r="F870" s="190" t="s">
        <v>1005</v>
      </c>
      <c r="G870" s="190" t="s">
        <v>1005</v>
      </c>
      <c r="H870" s="190" t="str">
        <f t="shared" si="46"/>
        <v/>
      </c>
      <c r="I870" s="220" t="str">
        <f t="shared" si="47"/>
        <v/>
      </c>
      <c r="J870" s="220" t="str">
        <f t="shared" si="48"/>
        <v/>
      </c>
      <c r="K870" s="221" t="str">
        <f t="shared" si="49"/>
        <v/>
      </c>
    </row>
    <row r="871" spans="6:11">
      <c r="F871" s="190" t="s">
        <v>1005</v>
      </c>
      <c r="G871" s="190" t="s">
        <v>1005</v>
      </c>
      <c r="H871" s="190" t="str">
        <f t="shared" si="46"/>
        <v/>
      </c>
      <c r="I871" s="220" t="str">
        <f t="shared" si="47"/>
        <v/>
      </c>
      <c r="J871" s="220" t="str">
        <f t="shared" si="48"/>
        <v/>
      </c>
      <c r="K871" s="221" t="str">
        <f t="shared" si="49"/>
        <v/>
      </c>
    </row>
    <row r="872" spans="6:11">
      <c r="F872" s="190" t="s">
        <v>1005</v>
      </c>
      <c r="G872" s="190" t="s">
        <v>1005</v>
      </c>
      <c r="H872" s="190" t="str">
        <f t="shared" si="46"/>
        <v/>
      </c>
      <c r="I872" s="220" t="str">
        <f t="shared" si="47"/>
        <v/>
      </c>
      <c r="J872" s="220" t="str">
        <f t="shared" si="48"/>
        <v/>
      </c>
      <c r="K872" s="221" t="str">
        <f t="shared" si="49"/>
        <v/>
      </c>
    </row>
    <row r="873" spans="6:11">
      <c r="F873" s="190" t="s">
        <v>1005</v>
      </c>
      <c r="G873" s="190" t="s">
        <v>1005</v>
      </c>
      <c r="H873" s="190" t="str">
        <f t="shared" si="46"/>
        <v/>
      </c>
      <c r="I873" s="220" t="str">
        <f t="shared" si="47"/>
        <v/>
      </c>
      <c r="J873" s="220" t="str">
        <f t="shared" si="48"/>
        <v/>
      </c>
      <c r="K873" s="221" t="str">
        <f t="shared" si="49"/>
        <v/>
      </c>
    </row>
    <row r="874" spans="6:11">
      <c r="F874" s="190" t="s">
        <v>1005</v>
      </c>
      <c r="G874" s="190" t="s">
        <v>1005</v>
      </c>
      <c r="H874" s="190" t="str">
        <f t="shared" si="46"/>
        <v/>
      </c>
      <c r="I874" s="220" t="str">
        <f t="shared" si="47"/>
        <v/>
      </c>
      <c r="J874" s="220" t="str">
        <f t="shared" si="48"/>
        <v/>
      </c>
      <c r="K874" s="221" t="str">
        <f t="shared" si="49"/>
        <v/>
      </c>
    </row>
    <row r="875" spans="6:11">
      <c r="F875" s="190" t="s">
        <v>1005</v>
      </c>
      <c r="G875" s="190" t="s">
        <v>1005</v>
      </c>
      <c r="H875" s="190" t="str">
        <f t="shared" si="46"/>
        <v/>
      </c>
      <c r="I875" s="220" t="str">
        <f t="shared" si="47"/>
        <v/>
      </c>
      <c r="J875" s="220" t="str">
        <f t="shared" si="48"/>
        <v/>
      </c>
      <c r="K875" s="221" t="str">
        <f t="shared" si="49"/>
        <v/>
      </c>
    </row>
    <row r="876" spans="6:11">
      <c r="F876" s="190" t="s">
        <v>1005</v>
      </c>
      <c r="G876" s="190" t="s">
        <v>1005</v>
      </c>
      <c r="H876" s="190" t="str">
        <f t="shared" si="46"/>
        <v/>
      </c>
      <c r="I876" s="220" t="str">
        <f t="shared" si="47"/>
        <v/>
      </c>
      <c r="J876" s="220" t="str">
        <f t="shared" si="48"/>
        <v/>
      </c>
      <c r="K876" s="221" t="str">
        <f t="shared" si="49"/>
        <v/>
      </c>
    </row>
    <row r="877" spans="6:11">
      <c r="F877" s="190" t="s">
        <v>1005</v>
      </c>
      <c r="G877" s="190" t="s">
        <v>1005</v>
      </c>
      <c r="H877" s="190" t="str">
        <f t="shared" si="46"/>
        <v/>
      </c>
      <c r="I877" s="220" t="str">
        <f t="shared" si="47"/>
        <v/>
      </c>
      <c r="J877" s="220" t="str">
        <f t="shared" si="48"/>
        <v/>
      </c>
      <c r="K877" s="221" t="str">
        <f t="shared" si="49"/>
        <v/>
      </c>
    </row>
    <row r="878" spans="6:11">
      <c r="F878" s="190" t="s">
        <v>1005</v>
      </c>
      <c r="G878" s="190" t="s">
        <v>1005</v>
      </c>
      <c r="H878" s="190" t="str">
        <f t="shared" si="46"/>
        <v/>
      </c>
      <c r="I878" s="220" t="str">
        <f t="shared" si="47"/>
        <v/>
      </c>
      <c r="J878" s="220" t="str">
        <f t="shared" si="48"/>
        <v/>
      </c>
      <c r="K878" s="221" t="str">
        <f t="shared" si="49"/>
        <v/>
      </c>
    </row>
    <row r="879" spans="6:11">
      <c r="F879" s="190" t="s">
        <v>1005</v>
      </c>
      <c r="G879" s="190" t="s">
        <v>1005</v>
      </c>
      <c r="H879" s="190" t="str">
        <f t="shared" si="46"/>
        <v/>
      </c>
      <c r="I879" s="220" t="str">
        <f t="shared" si="47"/>
        <v/>
      </c>
      <c r="J879" s="220" t="str">
        <f t="shared" si="48"/>
        <v/>
      </c>
      <c r="K879" s="221" t="str">
        <f t="shared" si="49"/>
        <v/>
      </c>
    </row>
    <row r="880" spans="6:11">
      <c r="F880" s="190" t="s">
        <v>1005</v>
      </c>
      <c r="G880" s="190" t="s">
        <v>1005</v>
      </c>
      <c r="H880" s="190" t="str">
        <f t="shared" si="46"/>
        <v/>
      </c>
      <c r="I880" s="220" t="str">
        <f t="shared" si="47"/>
        <v/>
      </c>
      <c r="J880" s="220" t="str">
        <f t="shared" si="48"/>
        <v/>
      </c>
      <c r="K880" s="221" t="str">
        <f t="shared" si="49"/>
        <v/>
      </c>
    </row>
    <row r="881" spans="6:11">
      <c r="F881" s="190" t="s">
        <v>1005</v>
      </c>
      <c r="G881" s="190" t="s">
        <v>1005</v>
      </c>
      <c r="H881" s="190" t="str">
        <f t="shared" si="46"/>
        <v/>
      </c>
      <c r="I881" s="220" t="str">
        <f t="shared" si="47"/>
        <v/>
      </c>
      <c r="J881" s="220" t="str">
        <f t="shared" si="48"/>
        <v/>
      </c>
      <c r="K881" s="221" t="str">
        <f t="shared" si="49"/>
        <v/>
      </c>
    </row>
    <row r="882" spans="6:11">
      <c r="F882" s="190" t="s">
        <v>1005</v>
      </c>
      <c r="G882" s="190" t="s">
        <v>1005</v>
      </c>
      <c r="H882" s="190" t="str">
        <f t="shared" si="46"/>
        <v/>
      </c>
      <c r="I882" s="220" t="str">
        <f t="shared" si="47"/>
        <v/>
      </c>
      <c r="J882" s="220" t="str">
        <f t="shared" si="48"/>
        <v/>
      </c>
      <c r="K882" s="221" t="str">
        <f t="shared" si="49"/>
        <v/>
      </c>
    </row>
    <row r="883" spans="6:11">
      <c r="F883" s="190" t="s">
        <v>1005</v>
      </c>
      <c r="G883" s="190" t="s">
        <v>1005</v>
      </c>
      <c r="H883" s="190" t="str">
        <f t="shared" si="46"/>
        <v/>
      </c>
      <c r="I883" s="220" t="str">
        <f t="shared" si="47"/>
        <v/>
      </c>
      <c r="J883" s="220" t="str">
        <f t="shared" si="48"/>
        <v/>
      </c>
      <c r="K883" s="221" t="str">
        <f t="shared" si="49"/>
        <v/>
      </c>
    </row>
    <row r="884" spans="6:11">
      <c r="F884" s="190" t="s">
        <v>1005</v>
      </c>
      <c r="G884" s="190" t="s">
        <v>1005</v>
      </c>
      <c r="H884" s="190" t="str">
        <f t="shared" si="46"/>
        <v/>
      </c>
      <c r="I884" s="220" t="str">
        <f t="shared" si="47"/>
        <v/>
      </c>
      <c r="J884" s="220" t="str">
        <f t="shared" si="48"/>
        <v/>
      </c>
      <c r="K884" s="221" t="str">
        <f t="shared" si="49"/>
        <v/>
      </c>
    </row>
    <row r="885" spans="6:11">
      <c r="F885" s="190" t="s">
        <v>1005</v>
      </c>
      <c r="G885" s="190" t="s">
        <v>1005</v>
      </c>
      <c r="H885" s="190" t="str">
        <f t="shared" si="46"/>
        <v/>
      </c>
      <c r="I885" s="220" t="str">
        <f t="shared" si="47"/>
        <v/>
      </c>
      <c r="J885" s="220" t="str">
        <f t="shared" si="48"/>
        <v/>
      </c>
      <c r="K885" s="221" t="str">
        <f t="shared" si="49"/>
        <v/>
      </c>
    </row>
    <row r="886" spans="6:11">
      <c r="F886" s="190" t="s">
        <v>1005</v>
      </c>
      <c r="G886" s="190" t="s">
        <v>1005</v>
      </c>
      <c r="H886" s="190" t="str">
        <f t="shared" si="46"/>
        <v/>
      </c>
      <c r="I886" s="220" t="str">
        <f t="shared" si="47"/>
        <v/>
      </c>
      <c r="J886" s="220" t="str">
        <f t="shared" si="48"/>
        <v/>
      </c>
      <c r="K886" s="221" t="str">
        <f t="shared" si="49"/>
        <v/>
      </c>
    </row>
    <row r="887" spans="6:11">
      <c r="F887" s="190" t="s">
        <v>1005</v>
      </c>
      <c r="G887" s="190" t="s">
        <v>1005</v>
      </c>
      <c r="H887" s="190" t="str">
        <f t="shared" si="46"/>
        <v/>
      </c>
      <c r="I887" s="220" t="str">
        <f t="shared" si="47"/>
        <v/>
      </c>
      <c r="J887" s="220" t="str">
        <f t="shared" si="48"/>
        <v/>
      </c>
      <c r="K887" s="221" t="str">
        <f t="shared" si="49"/>
        <v/>
      </c>
    </row>
    <row r="888" spans="6:11">
      <c r="F888" s="190" t="s">
        <v>1005</v>
      </c>
      <c r="G888" s="190" t="s">
        <v>1005</v>
      </c>
      <c r="H888" s="190" t="str">
        <f t="shared" si="46"/>
        <v/>
      </c>
      <c r="I888" s="220" t="str">
        <f t="shared" si="47"/>
        <v/>
      </c>
      <c r="J888" s="220" t="str">
        <f t="shared" si="48"/>
        <v/>
      </c>
      <c r="K888" s="221" t="str">
        <f t="shared" si="49"/>
        <v/>
      </c>
    </row>
    <row r="889" spans="6:11">
      <c r="F889" s="190" t="s">
        <v>1005</v>
      </c>
      <c r="G889" s="190" t="s">
        <v>1005</v>
      </c>
      <c r="H889" s="190" t="str">
        <f t="shared" si="46"/>
        <v/>
      </c>
      <c r="I889" s="220" t="str">
        <f t="shared" si="47"/>
        <v/>
      </c>
      <c r="J889" s="220" t="str">
        <f t="shared" si="48"/>
        <v/>
      </c>
      <c r="K889" s="221" t="str">
        <f t="shared" si="49"/>
        <v/>
      </c>
    </row>
    <row r="890" spans="6:11">
      <c r="F890" s="190" t="s">
        <v>1005</v>
      </c>
      <c r="G890" s="190" t="s">
        <v>1005</v>
      </c>
      <c r="H890" s="190" t="str">
        <f t="shared" si="46"/>
        <v/>
      </c>
      <c r="I890" s="220" t="str">
        <f t="shared" si="47"/>
        <v/>
      </c>
      <c r="J890" s="220" t="str">
        <f t="shared" si="48"/>
        <v/>
      </c>
      <c r="K890" s="221" t="str">
        <f t="shared" si="49"/>
        <v/>
      </c>
    </row>
    <row r="891" spans="6:11">
      <c r="F891" s="190" t="s">
        <v>1005</v>
      </c>
      <c r="G891" s="190" t="s">
        <v>1005</v>
      </c>
      <c r="H891" s="190" t="str">
        <f t="shared" si="46"/>
        <v/>
      </c>
      <c r="I891" s="220" t="str">
        <f t="shared" si="47"/>
        <v/>
      </c>
      <c r="J891" s="220" t="str">
        <f t="shared" si="48"/>
        <v/>
      </c>
      <c r="K891" s="221" t="str">
        <f t="shared" si="49"/>
        <v/>
      </c>
    </row>
    <row r="892" spans="6:11">
      <c r="F892" s="190" t="s">
        <v>1005</v>
      </c>
      <c r="G892" s="190" t="s">
        <v>1005</v>
      </c>
      <c r="H892" s="190" t="str">
        <f t="shared" si="46"/>
        <v/>
      </c>
      <c r="I892" s="220" t="str">
        <f t="shared" si="47"/>
        <v/>
      </c>
      <c r="J892" s="220" t="str">
        <f t="shared" si="48"/>
        <v/>
      </c>
      <c r="K892" s="221" t="str">
        <f t="shared" si="49"/>
        <v/>
      </c>
    </row>
    <row r="893" spans="6:11">
      <c r="F893" s="190" t="s">
        <v>1005</v>
      </c>
      <c r="G893" s="190" t="s">
        <v>1005</v>
      </c>
      <c r="H893" s="190" t="str">
        <f t="shared" si="46"/>
        <v/>
      </c>
      <c r="I893" s="220" t="str">
        <f t="shared" si="47"/>
        <v/>
      </c>
      <c r="J893" s="220" t="str">
        <f t="shared" si="48"/>
        <v/>
      </c>
      <c r="K893" s="221" t="str">
        <f t="shared" si="49"/>
        <v/>
      </c>
    </row>
    <row r="894" spans="6:11">
      <c r="F894" s="190" t="s">
        <v>1005</v>
      </c>
      <c r="G894" s="190" t="s">
        <v>1005</v>
      </c>
      <c r="H894" s="190" t="str">
        <f t="shared" si="46"/>
        <v/>
      </c>
      <c r="I894" s="220" t="str">
        <f t="shared" si="47"/>
        <v/>
      </c>
      <c r="J894" s="220" t="str">
        <f t="shared" si="48"/>
        <v/>
      </c>
      <c r="K894" s="221" t="str">
        <f t="shared" si="49"/>
        <v/>
      </c>
    </row>
    <row r="895" spans="6:11">
      <c r="F895" s="190" t="s">
        <v>1005</v>
      </c>
      <c r="G895" s="190" t="s">
        <v>1005</v>
      </c>
      <c r="H895" s="190" t="str">
        <f t="shared" si="46"/>
        <v/>
      </c>
      <c r="I895" s="220" t="str">
        <f t="shared" si="47"/>
        <v/>
      </c>
      <c r="J895" s="220" t="str">
        <f t="shared" si="48"/>
        <v/>
      </c>
      <c r="K895" s="221" t="str">
        <f t="shared" si="49"/>
        <v/>
      </c>
    </row>
    <row r="896" spans="6:11">
      <c r="F896" s="190" t="s">
        <v>1005</v>
      </c>
      <c r="G896" s="190" t="s">
        <v>1005</v>
      </c>
      <c r="H896" s="190" t="str">
        <f t="shared" si="46"/>
        <v/>
      </c>
      <c r="I896" s="220" t="str">
        <f t="shared" si="47"/>
        <v/>
      </c>
      <c r="J896" s="220" t="str">
        <f t="shared" si="48"/>
        <v/>
      </c>
      <c r="K896" s="221" t="str">
        <f t="shared" si="49"/>
        <v/>
      </c>
    </row>
    <row r="897" spans="6:11">
      <c r="F897" s="190" t="s">
        <v>1005</v>
      </c>
      <c r="G897" s="190" t="s">
        <v>1005</v>
      </c>
      <c r="H897" s="190" t="str">
        <f t="shared" si="46"/>
        <v/>
      </c>
      <c r="I897" s="220" t="str">
        <f t="shared" si="47"/>
        <v/>
      </c>
      <c r="J897" s="220" t="str">
        <f t="shared" si="48"/>
        <v/>
      </c>
      <c r="K897" s="221" t="str">
        <f t="shared" si="49"/>
        <v/>
      </c>
    </row>
    <row r="898" spans="6:11">
      <c r="F898" s="190" t="s">
        <v>1005</v>
      </c>
      <c r="G898" s="190" t="s">
        <v>1005</v>
      </c>
      <c r="H898" s="190" t="str">
        <f t="shared" si="46"/>
        <v/>
      </c>
      <c r="I898" s="220" t="str">
        <f t="shared" si="47"/>
        <v/>
      </c>
      <c r="J898" s="220" t="str">
        <f t="shared" si="48"/>
        <v/>
      </c>
      <c r="K898" s="221" t="str">
        <f t="shared" si="49"/>
        <v/>
      </c>
    </row>
    <row r="899" spans="6:11">
      <c r="F899" s="190" t="s">
        <v>1005</v>
      </c>
      <c r="G899" s="190" t="s">
        <v>1005</v>
      </c>
      <c r="H899" s="190" t="str">
        <f t="shared" si="46"/>
        <v/>
      </c>
      <c r="I899" s="220" t="str">
        <f t="shared" si="47"/>
        <v/>
      </c>
      <c r="J899" s="220" t="str">
        <f t="shared" si="48"/>
        <v/>
      </c>
      <c r="K899" s="221" t="str">
        <f t="shared" si="49"/>
        <v/>
      </c>
    </row>
    <row r="900" spans="6:11">
      <c r="F900" s="190" t="s">
        <v>1005</v>
      </c>
      <c r="G900" s="190" t="s">
        <v>1005</v>
      </c>
      <c r="H900" s="190" t="str">
        <f t="shared" ref="H900:H963" si="50">IF(F900&lt;G900,F900,G900)</f>
        <v/>
      </c>
      <c r="I900" s="220" t="str">
        <f t="shared" ref="I900:I944" si="51">IF(DAY(B900)=1,600,"")</f>
        <v/>
      </c>
      <c r="J900" s="220" t="str">
        <f t="shared" ref="J900:J963" si="52">IF(DAY(B900)=15,MID(A900,1,1),"")</f>
        <v/>
      </c>
      <c r="K900" s="221" t="str">
        <f t="shared" si="49"/>
        <v/>
      </c>
    </row>
    <row r="901" spans="6:11">
      <c r="F901" s="190" t="s">
        <v>1005</v>
      </c>
      <c r="G901" s="190" t="s">
        <v>1005</v>
      </c>
      <c r="H901" s="190" t="str">
        <f t="shared" si="50"/>
        <v/>
      </c>
      <c r="I901" s="220" t="str">
        <f t="shared" si="51"/>
        <v/>
      </c>
      <c r="J901" s="220" t="str">
        <f t="shared" si="52"/>
        <v/>
      </c>
      <c r="K901" s="221" t="str">
        <f t="shared" si="49"/>
        <v/>
      </c>
    </row>
    <row r="902" spans="6:11">
      <c r="F902" s="190" t="s">
        <v>1005</v>
      </c>
      <c r="G902" s="190" t="s">
        <v>1005</v>
      </c>
      <c r="H902" s="190" t="str">
        <f t="shared" si="50"/>
        <v/>
      </c>
      <c r="I902" s="220" t="str">
        <f t="shared" si="51"/>
        <v/>
      </c>
      <c r="J902" s="220" t="str">
        <f t="shared" si="52"/>
        <v/>
      </c>
      <c r="K902" s="221" t="str">
        <f t="shared" si="49"/>
        <v/>
      </c>
    </row>
    <row r="903" spans="6:11">
      <c r="F903" s="190" t="s">
        <v>1005</v>
      </c>
      <c r="G903" s="190" t="s">
        <v>1005</v>
      </c>
      <c r="H903" s="190" t="str">
        <f t="shared" si="50"/>
        <v/>
      </c>
      <c r="I903" s="220" t="str">
        <f t="shared" si="51"/>
        <v/>
      </c>
      <c r="J903" s="220" t="str">
        <f t="shared" si="52"/>
        <v/>
      </c>
      <c r="K903" s="221" t="str">
        <f t="shared" si="49"/>
        <v/>
      </c>
    </row>
    <row r="904" spans="6:11">
      <c r="F904" s="190" t="s">
        <v>1005</v>
      </c>
      <c r="G904" s="190" t="s">
        <v>1005</v>
      </c>
      <c r="H904" s="190" t="str">
        <f t="shared" si="50"/>
        <v/>
      </c>
      <c r="I904" s="220" t="str">
        <f t="shared" si="51"/>
        <v/>
      </c>
      <c r="J904" s="220" t="str">
        <f t="shared" si="52"/>
        <v/>
      </c>
      <c r="K904" s="221" t="str">
        <f t="shared" si="49"/>
        <v/>
      </c>
    </row>
    <row r="905" spans="6:11">
      <c r="F905" s="190" t="s">
        <v>1005</v>
      </c>
      <c r="G905" s="190" t="s">
        <v>1005</v>
      </c>
      <c r="H905" s="190" t="str">
        <f t="shared" si="50"/>
        <v/>
      </c>
      <c r="I905" s="220" t="str">
        <f t="shared" si="51"/>
        <v/>
      </c>
      <c r="J905" s="220" t="str">
        <f t="shared" si="52"/>
        <v/>
      </c>
      <c r="K905" s="221" t="str">
        <f t="shared" si="49"/>
        <v/>
      </c>
    </row>
    <row r="906" spans="6:11">
      <c r="F906" s="190" t="s">
        <v>1005</v>
      </c>
      <c r="G906" s="190" t="s">
        <v>1005</v>
      </c>
      <c r="H906" s="190" t="str">
        <f t="shared" si="50"/>
        <v/>
      </c>
      <c r="I906" s="220" t="str">
        <f t="shared" si="51"/>
        <v/>
      </c>
      <c r="J906" s="220" t="str">
        <f t="shared" si="52"/>
        <v/>
      </c>
      <c r="K906" s="221" t="str">
        <f t="shared" si="49"/>
        <v/>
      </c>
    </row>
    <row r="907" spans="6:11">
      <c r="F907" s="190" t="s">
        <v>1005</v>
      </c>
      <c r="G907" s="190" t="s">
        <v>1005</v>
      </c>
      <c r="H907" s="190" t="str">
        <f t="shared" si="50"/>
        <v/>
      </c>
      <c r="I907" s="220" t="str">
        <f t="shared" si="51"/>
        <v/>
      </c>
      <c r="J907" s="220" t="str">
        <f t="shared" si="52"/>
        <v/>
      </c>
      <c r="K907" s="221" t="str">
        <f t="shared" si="49"/>
        <v/>
      </c>
    </row>
    <row r="908" spans="6:11">
      <c r="F908" s="190" t="s">
        <v>1005</v>
      </c>
      <c r="G908" s="190" t="s">
        <v>1005</v>
      </c>
      <c r="H908" s="190" t="str">
        <f t="shared" si="50"/>
        <v/>
      </c>
      <c r="I908" s="220" t="str">
        <f t="shared" si="51"/>
        <v/>
      </c>
      <c r="J908" s="220" t="str">
        <f t="shared" si="52"/>
        <v/>
      </c>
      <c r="K908" s="221" t="str">
        <f t="shared" si="49"/>
        <v/>
      </c>
    </row>
    <row r="909" spans="6:11">
      <c r="F909" s="190" t="s">
        <v>1005</v>
      </c>
      <c r="G909" s="190" t="s">
        <v>1005</v>
      </c>
      <c r="H909" s="190" t="str">
        <f t="shared" si="50"/>
        <v/>
      </c>
      <c r="I909" s="220" t="str">
        <f t="shared" si="51"/>
        <v/>
      </c>
      <c r="J909" s="220" t="str">
        <f t="shared" si="52"/>
        <v/>
      </c>
      <c r="K909" s="221" t="str">
        <f t="shared" si="49"/>
        <v/>
      </c>
    </row>
    <row r="910" spans="6:11">
      <c r="F910" s="190" t="s">
        <v>1005</v>
      </c>
      <c r="G910" s="190" t="s">
        <v>1005</v>
      </c>
      <c r="H910" s="190" t="str">
        <f t="shared" si="50"/>
        <v/>
      </c>
      <c r="I910" s="220" t="str">
        <f t="shared" si="51"/>
        <v/>
      </c>
      <c r="J910" s="220" t="str">
        <f t="shared" si="52"/>
        <v/>
      </c>
      <c r="K910" s="221" t="str">
        <f t="shared" si="49"/>
        <v/>
      </c>
    </row>
    <row r="911" spans="6:11">
      <c r="F911" s="190" t="s">
        <v>1005</v>
      </c>
      <c r="G911" s="190" t="s">
        <v>1005</v>
      </c>
      <c r="H911" s="190" t="str">
        <f t="shared" si="50"/>
        <v/>
      </c>
      <c r="I911" s="220" t="str">
        <f t="shared" si="51"/>
        <v/>
      </c>
      <c r="J911" s="220" t="str">
        <f t="shared" si="52"/>
        <v/>
      </c>
      <c r="K911" s="221" t="str">
        <f t="shared" si="49"/>
        <v/>
      </c>
    </row>
    <row r="912" spans="6:11">
      <c r="F912" s="190" t="s">
        <v>1005</v>
      </c>
      <c r="G912" s="190" t="s">
        <v>1005</v>
      </c>
      <c r="H912" s="190" t="str">
        <f t="shared" si="50"/>
        <v/>
      </c>
      <c r="I912" s="220" t="str">
        <f t="shared" si="51"/>
        <v/>
      </c>
      <c r="J912" s="220" t="str">
        <f t="shared" si="52"/>
        <v/>
      </c>
      <c r="K912" s="221" t="str">
        <f t="shared" si="49"/>
        <v/>
      </c>
    </row>
    <row r="913" spans="6:11">
      <c r="F913" s="190" t="s">
        <v>1005</v>
      </c>
      <c r="G913" s="190" t="s">
        <v>1005</v>
      </c>
      <c r="H913" s="190" t="str">
        <f t="shared" si="50"/>
        <v/>
      </c>
      <c r="I913" s="220" t="str">
        <f t="shared" si="51"/>
        <v/>
      </c>
      <c r="J913" s="220" t="str">
        <f t="shared" si="52"/>
        <v/>
      </c>
      <c r="K913" s="221" t="str">
        <f t="shared" si="49"/>
        <v/>
      </c>
    </row>
    <row r="914" spans="6:11">
      <c r="F914" s="190" t="s">
        <v>1005</v>
      </c>
      <c r="G914" s="190" t="s">
        <v>1005</v>
      </c>
      <c r="H914" s="190" t="str">
        <f t="shared" si="50"/>
        <v/>
      </c>
      <c r="I914" s="220" t="str">
        <f t="shared" si="51"/>
        <v/>
      </c>
      <c r="J914" s="220" t="str">
        <f t="shared" si="52"/>
        <v/>
      </c>
      <c r="K914" s="221" t="str">
        <f t="shared" si="49"/>
        <v/>
      </c>
    </row>
    <row r="915" spans="6:11">
      <c r="F915" s="190" t="s">
        <v>1005</v>
      </c>
      <c r="G915" s="190" t="s">
        <v>1005</v>
      </c>
      <c r="H915" s="190" t="str">
        <f t="shared" si="50"/>
        <v/>
      </c>
      <c r="I915" s="220" t="str">
        <f t="shared" si="51"/>
        <v/>
      </c>
      <c r="J915" s="220" t="str">
        <f t="shared" si="52"/>
        <v/>
      </c>
      <c r="K915" s="221" t="str">
        <f t="shared" si="49"/>
        <v/>
      </c>
    </row>
    <row r="916" spans="6:11">
      <c r="F916" s="190" t="s">
        <v>1005</v>
      </c>
      <c r="G916" s="190" t="s">
        <v>1005</v>
      </c>
      <c r="H916" s="190" t="str">
        <f t="shared" si="50"/>
        <v/>
      </c>
      <c r="I916" s="220" t="str">
        <f t="shared" si="51"/>
        <v/>
      </c>
      <c r="J916" s="220" t="str">
        <f t="shared" si="52"/>
        <v/>
      </c>
      <c r="K916" s="221" t="str">
        <f t="shared" ref="K916:K931" si="53">IF(DAY(B916)=15,G916,"")</f>
        <v/>
      </c>
    </row>
    <row r="917" spans="6:11">
      <c r="F917" s="190" t="s">
        <v>1005</v>
      </c>
      <c r="G917" s="190" t="s">
        <v>1005</v>
      </c>
      <c r="H917" s="190" t="str">
        <f t="shared" si="50"/>
        <v/>
      </c>
      <c r="I917" s="220" t="str">
        <f t="shared" si="51"/>
        <v/>
      </c>
      <c r="J917" s="220" t="str">
        <f t="shared" si="52"/>
        <v/>
      </c>
      <c r="K917" s="221" t="str">
        <f t="shared" si="53"/>
        <v/>
      </c>
    </row>
    <row r="918" spans="6:11">
      <c r="F918" s="190" t="s">
        <v>1005</v>
      </c>
      <c r="G918" s="190" t="s">
        <v>1005</v>
      </c>
      <c r="H918" s="190" t="str">
        <f t="shared" si="50"/>
        <v/>
      </c>
      <c r="I918" s="220" t="str">
        <f t="shared" si="51"/>
        <v/>
      </c>
      <c r="J918" s="220" t="str">
        <f t="shared" si="52"/>
        <v/>
      </c>
      <c r="K918" s="221" t="str">
        <f t="shared" si="53"/>
        <v/>
      </c>
    </row>
    <row r="919" spans="6:11">
      <c r="F919" s="190" t="s">
        <v>1005</v>
      </c>
      <c r="G919" s="190" t="s">
        <v>1005</v>
      </c>
      <c r="H919" s="190" t="str">
        <f t="shared" si="50"/>
        <v/>
      </c>
      <c r="I919" s="220" t="str">
        <f t="shared" si="51"/>
        <v/>
      </c>
      <c r="J919" s="220" t="str">
        <f t="shared" si="52"/>
        <v/>
      </c>
      <c r="K919" s="221" t="str">
        <f t="shared" si="53"/>
        <v/>
      </c>
    </row>
    <row r="920" spans="6:11">
      <c r="F920" s="190" t="s">
        <v>1005</v>
      </c>
      <c r="G920" s="190" t="s">
        <v>1005</v>
      </c>
      <c r="H920" s="190" t="str">
        <f t="shared" si="50"/>
        <v/>
      </c>
      <c r="I920" s="220" t="str">
        <f t="shared" si="51"/>
        <v/>
      </c>
      <c r="J920" s="220" t="str">
        <f t="shared" si="52"/>
        <v/>
      </c>
      <c r="K920" s="221" t="str">
        <f t="shared" si="53"/>
        <v/>
      </c>
    </row>
    <row r="921" spans="6:11">
      <c r="F921" s="190" t="s">
        <v>1005</v>
      </c>
      <c r="G921" s="190" t="s">
        <v>1005</v>
      </c>
      <c r="H921" s="190" t="str">
        <f t="shared" si="50"/>
        <v/>
      </c>
      <c r="I921" s="220" t="str">
        <f t="shared" si="51"/>
        <v/>
      </c>
      <c r="J921" s="220" t="str">
        <f t="shared" si="52"/>
        <v/>
      </c>
      <c r="K921" s="221" t="str">
        <f t="shared" si="53"/>
        <v/>
      </c>
    </row>
    <row r="922" spans="6:11">
      <c r="F922" s="190" t="s">
        <v>1005</v>
      </c>
      <c r="G922" s="190" t="s">
        <v>1005</v>
      </c>
      <c r="H922" s="190" t="str">
        <f t="shared" si="50"/>
        <v/>
      </c>
      <c r="I922" s="220" t="str">
        <f t="shared" si="51"/>
        <v/>
      </c>
      <c r="J922" s="220" t="str">
        <f t="shared" si="52"/>
        <v/>
      </c>
      <c r="K922" s="221" t="str">
        <f t="shared" si="53"/>
        <v/>
      </c>
    </row>
    <row r="923" spans="6:11">
      <c r="F923" s="190" t="s">
        <v>1005</v>
      </c>
      <c r="G923" s="190" t="s">
        <v>1005</v>
      </c>
      <c r="H923" s="190" t="str">
        <f t="shared" si="50"/>
        <v/>
      </c>
      <c r="I923" s="220" t="str">
        <f t="shared" si="51"/>
        <v/>
      </c>
      <c r="J923" s="220" t="str">
        <f t="shared" si="52"/>
        <v/>
      </c>
      <c r="K923" s="221" t="str">
        <f t="shared" si="53"/>
        <v/>
      </c>
    </row>
    <row r="924" spans="6:11">
      <c r="F924" s="190" t="s">
        <v>1005</v>
      </c>
      <c r="G924" s="190" t="s">
        <v>1005</v>
      </c>
      <c r="H924" s="190" t="str">
        <f t="shared" si="50"/>
        <v/>
      </c>
      <c r="I924" s="220" t="str">
        <f t="shared" si="51"/>
        <v/>
      </c>
      <c r="J924" s="220" t="str">
        <f t="shared" si="52"/>
        <v/>
      </c>
      <c r="K924" s="221" t="str">
        <f t="shared" si="53"/>
        <v/>
      </c>
    </row>
    <row r="925" spans="6:11">
      <c r="F925" s="190" t="s">
        <v>1005</v>
      </c>
      <c r="G925" s="190" t="s">
        <v>1005</v>
      </c>
      <c r="H925" s="190" t="str">
        <f t="shared" si="50"/>
        <v/>
      </c>
      <c r="I925" s="220" t="str">
        <f t="shared" si="51"/>
        <v/>
      </c>
      <c r="J925" s="220" t="str">
        <f t="shared" si="52"/>
        <v/>
      </c>
      <c r="K925" s="221" t="str">
        <f t="shared" si="53"/>
        <v/>
      </c>
    </row>
    <row r="926" spans="6:11">
      <c r="F926" s="190" t="s">
        <v>1005</v>
      </c>
      <c r="G926" s="190" t="s">
        <v>1005</v>
      </c>
      <c r="H926" s="190" t="str">
        <f t="shared" si="50"/>
        <v/>
      </c>
      <c r="I926" s="220" t="str">
        <f t="shared" si="51"/>
        <v/>
      </c>
      <c r="J926" s="220" t="str">
        <f t="shared" si="52"/>
        <v/>
      </c>
      <c r="K926" s="221" t="str">
        <f t="shared" si="53"/>
        <v/>
      </c>
    </row>
    <row r="927" spans="6:11">
      <c r="F927" s="190" t="s">
        <v>1005</v>
      </c>
      <c r="G927" s="190" t="s">
        <v>1005</v>
      </c>
      <c r="H927" s="190" t="str">
        <f t="shared" si="50"/>
        <v/>
      </c>
      <c r="I927" s="220" t="str">
        <f t="shared" si="51"/>
        <v/>
      </c>
      <c r="J927" s="220" t="str">
        <f t="shared" si="52"/>
        <v/>
      </c>
      <c r="K927" s="221" t="str">
        <f t="shared" si="53"/>
        <v/>
      </c>
    </row>
    <row r="928" spans="6:11">
      <c r="F928" s="190" t="s">
        <v>1005</v>
      </c>
      <c r="G928" s="190" t="s">
        <v>1005</v>
      </c>
      <c r="H928" s="190" t="str">
        <f t="shared" si="50"/>
        <v/>
      </c>
      <c r="I928" s="220" t="str">
        <f t="shared" si="51"/>
        <v/>
      </c>
      <c r="J928" s="220" t="str">
        <f t="shared" si="52"/>
        <v/>
      </c>
      <c r="K928" s="221" t="str">
        <f t="shared" si="53"/>
        <v/>
      </c>
    </row>
    <row r="929" spans="6:11">
      <c r="F929" s="190" t="s">
        <v>1005</v>
      </c>
      <c r="G929" s="190" t="s">
        <v>1005</v>
      </c>
      <c r="H929" s="190" t="str">
        <f t="shared" si="50"/>
        <v/>
      </c>
      <c r="I929" s="220" t="str">
        <f t="shared" si="51"/>
        <v/>
      </c>
      <c r="J929" s="220" t="str">
        <f t="shared" si="52"/>
        <v/>
      </c>
      <c r="K929" s="221" t="str">
        <f t="shared" si="53"/>
        <v/>
      </c>
    </row>
    <row r="930" spans="6:11">
      <c r="F930" s="190" t="s">
        <v>1005</v>
      </c>
      <c r="G930" s="190" t="s">
        <v>1005</v>
      </c>
      <c r="H930" s="190" t="str">
        <f t="shared" si="50"/>
        <v/>
      </c>
      <c r="I930" s="220" t="str">
        <f t="shared" si="51"/>
        <v/>
      </c>
      <c r="J930" s="220" t="str">
        <f t="shared" si="52"/>
        <v/>
      </c>
      <c r="K930" s="221" t="str">
        <f t="shared" si="53"/>
        <v/>
      </c>
    </row>
    <row r="931" spans="6:11">
      <c r="F931" s="190" t="s">
        <v>1005</v>
      </c>
      <c r="G931" s="190" t="s">
        <v>1005</v>
      </c>
      <c r="H931" s="190" t="str">
        <f t="shared" si="50"/>
        <v/>
      </c>
      <c r="I931" s="220" t="str">
        <f t="shared" si="51"/>
        <v/>
      </c>
      <c r="J931" s="220" t="str">
        <f t="shared" si="52"/>
        <v/>
      </c>
      <c r="K931" s="221" t="str">
        <f t="shared" si="53"/>
        <v/>
      </c>
    </row>
    <row r="932" spans="6:11">
      <c r="F932" s="190" t="s">
        <v>1005</v>
      </c>
      <c r="G932" s="190" t="s">
        <v>1005</v>
      </c>
      <c r="H932" s="190" t="str">
        <f t="shared" si="50"/>
        <v/>
      </c>
      <c r="I932" s="220" t="str">
        <f t="shared" si="51"/>
        <v/>
      </c>
      <c r="J932" s="220" t="str">
        <f t="shared" si="52"/>
        <v/>
      </c>
    </row>
    <row r="933" spans="6:11">
      <c r="F933" s="190" t="s">
        <v>1005</v>
      </c>
      <c r="G933" s="190" t="s">
        <v>1005</v>
      </c>
      <c r="H933" s="190" t="str">
        <f t="shared" si="50"/>
        <v/>
      </c>
      <c r="I933" s="220" t="str">
        <f t="shared" si="51"/>
        <v/>
      </c>
      <c r="J933" s="220" t="str">
        <f t="shared" si="52"/>
        <v/>
      </c>
    </row>
    <row r="934" spans="6:11">
      <c r="F934" s="190" t="s">
        <v>1005</v>
      </c>
      <c r="G934" s="190" t="s">
        <v>1005</v>
      </c>
      <c r="H934" s="190" t="str">
        <f t="shared" si="50"/>
        <v/>
      </c>
      <c r="I934" s="220" t="str">
        <f t="shared" si="51"/>
        <v/>
      </c>
      <c r="J934" s="220" t="str">
        <f t="shared" si="52"/>
        <v/>
      </c>
    </row>
    <row r="935" spans="6:11">
      <c r="F935" s="190" t="s">
        <v>1005</v>
      </c>
      <c r="G935" s="190" t="s">
        <v>1005</v>
      </c>
      <c r="H935" s="190" t="str">
        <f t="shared" si="50"/>
        <v/>
      </c>
      <c r="I935" s="220" t="str">
        <f t="shared" si="51"/>
        <v/>
      </c>
      <c r="J935" s="220" t="str">
        <f t="shared" si="52"/>
        <v/>
      </c>
    </row>
    <row r="936" spans="6:11">
      <c r="F936" s="190" t="s">
        <v>1005</v>
      </c>
      <c r="G936" s="190" t="s">
        <v>1005</v>
      </c>
      <c r="H936" s="190" t="str">
        <f t="shared" si="50"/>
        <v/>
      </c>
      <c r="I936" s="220" t="str">
        <f t="shared" si="51"/>
        <v/>
      </c>
      <c r="J936" s="220" t="str">
        <f t="shared" si="52"/>
        <v/>
      </c>
    </row>
    <row r="937" spans="6:11">
      <c r="F937" s="190" t="s">
        <v>1005</v>
      </c>
      <c r="G937" s="190" t="s">
        <v>1005</v>
      </c>
      <c r="H937" s="190" t="str">
        <f t="shared" si="50"/>
        <v/>
      </c>
      <c r="I937" s="220" t="str">
        <f t="shared" si="51"/>
        <v/>
      </c>
      <c r="J937" s="220" t="str">
        <f t="shared" si="52"/>
        <v/>
      </c>
    </row>
    <row r="938" spans="6:11">
      <c r="F938" s="190" t="s">
        <v>1005</v>
      </c>
      <c r="G938" s="190" t="s">
        <v>1005</v>
      </c>
      <c r="H938" s="190" t="str">
        <f t="shared" si="50"/>
        <v/>
      </c>
      <c r="I938" s="220" t="str">
        <f t="shared" si="51"/>
        <v/>
      </c>
      <c r="J938" s="220" t="str">
        <f t="shared" si="52"/>
        <v/>
      </c>
    </row>
    <row r="939" spans="6:11">
      <c r="F939" s="190" t="s">
        <v>1005</v>
      </c>
      <c r="G939" s="190" t="s">
        <v>1005</v>
      </c>
      <c r="H939" s="190" t="str">
        <f t="shared" si="50"/>
        <v/>
      </c>
      <c r="I939" s="220" t="str">
        <f t="shared" si="51"/>
        <v/>
      </c>
      <c r="J939" s="220" t="str">
        <f t="shared" si="52"/>
        <v/>
      </c>
    </row>
    <row r="940" spans="6:11">
      <c r="F940" s="190" t="s">
        <v>1005</v>
      </c>
      <c r="G940" s="190" t="s">
        <v>1005</v>
      </c>
      <c r="H940" s="190" t="str">
        <f t="shared" si="50"/>
        <v/>
      </c>
      <c r="I940" s="220" t="str">
        <f t="shared" si="51"/>
        <v/>
      </c>
      <c r="J940" s="220" t="str">
        <f t="shared" si="52"/>
        <v/>
      </c>
    </row>
    <row r="941" spans="6:11">
      <c r="F941" s="190" t="s">
        <v>1005</v>
      </c>
      <c r="G941" s="190" t="s">
        <v>1005</v>
      </c>
      <c r="H941" s="190" t="str">
        <f t="shared" si="50"/>
        <v/>
      </c>
      <c r="I941" s="220" t="str">
        <f t="shared" si="51"/>
        <v/>
      </c>
      <c r="J941" s="220" t="str">
        <f t="shared" si="52"/>
        <v/>
      </c>
    </row>
    <row r="942" spans="6:11">
      <c r="F942" s="190" t="s">
        <v>1005</v>
      </c>
      <c r="G942" s="190" t="s">
        <v>1005</v>
      </c>
      <c r="H942" s="190" t="str">
        <f t="shared" si="50"/>
        <v/>
      </c>
      <c r="I942" s="220" t="str">
        <f t="shared" si="51"/>
        <v/>
      </c>
      <c r="J942" s="220" t="str">
        <f t="shared" si="52"/>
        <v/>
      </c>
    </row>
    <row r="943" spans="6:11">
      <c r="F943" s="190" t="s">
        <v>1005</v>
      </c>
      <c r="G943" s="190" t="s">
        <v>1005</v>
      </c>
      <c r="H943" s="190" t="str">
        <f t="shared" si="50"/>
        <v/>
      </c>
      <c r="I943" s="220" t="str">
        <f t="shared" si="51"/>
        <v/>
      </c>
      <c r="J943" s="220" t="str">
        <f t="shared" si="52"/>
        <v/>
      </c>
    </row>
    <row r="944" spans="6:11">
      <c r="F944" s="190" t="s">
        <v>1005</v>
      </c>
      <c r="G944" s="190" t="s">
        <v>1005</v>
      </c>
      <c r="H944" s="190" t="str">
        <f t="shared" si="50"/>
        <v/>
      </c>
      <c r="I944" s="220" t="str">
        <f t="shared" si="51"/>
        <v/>
      </c>
      <c r="J944" s="220" t="str">
        <f t="shared" si="52"/>
        <v/>
      </c>
    </row>
    <row r="945" spans="6:10">
      <c r="F945" s="190" t="s">
        <v>1005</v>
      </c>
      <c r="G945" s="190" t="s">
        <v>1005</v>
      </c>
      <c r="H945" s="190" t="str">
        <f t="shared" si="50"/>
        <v/>
      </c>
      <c r="J945" s="220" t="str">
        <f t="shared" si="52"/>
        <v/>
      </c>
    </row>
    <row r="946" spans="6:10">
      <c r="F946" s="190" t="s">
        <v>1005</v>
      </c>
      <c r="G946" s="190" t="s">
        <v>1005</v>
      </c>
      <c r="H946" s="190" t="str">
        <f t="shared" si="50"/>
        <v/>
      </c>
      <c r="J946" s="220" t="str">
        <f t="shared" si="52"/>
        <v/>
      </c>
    </row>
    <row r="947" spans="6:10">
      <c r="F947" s="190" t="s">
        <v>1005</v>
      </c>
      <c r="G947" s="190" t="s">
        <v>1005</v>
      </c>
      <c r="H947" s="190" t="str">
        <f t="shared" si="50"/>
        <v/>
      </c>
      <c r="J947" s="220" t="str">
        <f t="shared" si="52"/>
        <v/>
      </c>
    </row>
    <row r="948" spans="6:10">
      <c r="F948" s="190" t="s">
        <v>1005</v>
      </c>
      <c r="G948" s="190" t="s">
        <v>1005</v>
      </c>
      <c r="H948" s="190" t="str">
        <f t="shared" si="50"/>
        <v/>
      </c>
      <c r="J948" s="220" t="str">
        <f t="shared" si="52"/>
        <v/>
      </c>
    </row>
    <row r="949" spans="6:10">
      <c r="F949" s="190" t="s">
        <v>1005</v>
      </c>
      <c r="G949" s="190" t="s">
        <v>1005</v>
      </c>
      <c r="H949" s="190" t="str">
        <f t="shared" si="50"/>
        <v/>
      </c>
      <c r="J949" s="220" t="str">
        <f t="shared" si="52"/>
        <v/>
      </c>
    </row>
    <row r="950" spans="6:10">
      <c r="F950" s="190" t="s">
        <v>1005</v>
      </c>
      <c r="G950" s="190" t="s">
        <v>1005</v>
      </c>
      <c r="H950" s="190" t="str">
        <f t="shared" si="50"/>
        <v/>
      </c>
      <c r="J950" s="220" t="str">
        <f t="shared" si="52"/>
        <v/>
      </c>
    </row>
    <row r="951" spans="6:10">
      <c r="F951" s="190" t="s">
        <v>1005</v>
      </c>
      <c r="G951" s="190" t="s">
        <v>1005</v>
      </c>
      <c r="H951" s="190" t="str">
        <f t="shared" si="50"/>
        <v/>
      </c>
      <c r="J951" s="220" t="str">
        <f t="shared" si="52"/>
        <v/>
      </c>
    </row>
    <row r="952" spans="6:10">
      <c r="F952" s="190" t="s">
        <v>1005</v>
      </c>
      <c r="G952" s="190" t="s">
        <v>1005</v>
      </c>
      <c r="H952" s="190" t="str">
        <f t="shared" si="50"/>
        <v/>
      </c>
      <c r="J952" s="220" t="str">
        <f t="shared" si="52"/>
        <v/>
      </c>
    </row>
    <row r="953" spans="6:10">
      <c r="F953" s="190" t="s">
        <v>1005</v>
      </c>
      <c r="G953" s="190" t="s">
        <v>1005</v>
      </c>
      <c r="H953" s="190" t="str">
        <f t="shared" si="50"/>
        <v/>
      </c>
      <c r="J953" s="220" t="str">
        <f t="shared" si="52"/>
        <v/>
      </c>
    </row>
    <row r="954" spans="6:10">
      <c r="F954" s="190" t="s">
        <v>1005</v>
      </c>
      <c r="G954" s="190" t="s">
        <v>1005</v>
      </c>
      <c r="H954" s="190" t="str">
        <f t="shared" si="50"/>
        <v/>
      </c>
      <c r="J954" s="220" t="str">
        <f t="shared" si="52"/>
        <v/>
      </c>
    </row>
    <row r="955" spans="6:10">
      <c r="F955" s="190" t="s">
        <v>1005</v>
      </c>
      <c r="G955" s="190" t="s">
        <v>1005</v>
      </c>
      <c r="H955" s="190" t="str">
        <f t="shared" si="50"/>
        <v/>
      </c>
      <c r="J955" s="220" t="str">
        <f t="shared" si="52"/>
        <v/>
      </c>
    </row>
    <row r="956" spans="6:10">
      <c r="F956" s="190" t="s">
        <v>1005</v>
      </c>
      <c r="G956" s="190" t="s">
        <v>1005</v>
      </c>
      <c r="H956" s="190" t="str">
        <f t="shared" si="50"/>
        <v/>
      </c>
      <c r="J956" s="220" t="str">
        <f t="shared" si="52"/>
        <v/>
      </c>
    </row>
    <row r="957" spans="6:10">
      <c r="F957" s="190" t="s">
        <v>1005</v>
      </c>
      <c r="G957" s="190" t="s">
        <v>1005</v>
      </c>
      <c r="H957" s="190" t="str">
        <f t="shared" si="50"/>
        <v/>
      </c>
      <c r="J957" s="220" t="str">
        <f t="shared" si="52"/>
        <v/>
      </c>
    </row>
    <row r="958" spans="6:10">
      <c r="F958" s="190" t="s">
        <v>1005</v>
      </c>
      <c r="G958" s="190" t="s">
        <v>1005</v>
      </c>
      <c r="H958" s="190" t="str">
        <f t="shared" si="50"/>
        <v/>
      </c>
      <c r="J958" s="220" t="str">
        <f t="shared" si="52"/>
        <v/>
      </c>
    </row>
    <row r="959" spans="6:10">
      <c r="F959" s="190" t="s">
        <v>1005</v>
      </c>
      <c r="G959" s="190" t="s">
        <v>1005</v>
      </c>
      <c r="H959" s="190" t="str">
        <f t="shared" si="50"/>
        <v/>
      </c>
      <c r="J959" s="220" t="str">
        <f t="shared" si="52"/>
        <v/>
      </c>
    </row>
    <row r="960" spans="6:10">
      <c r="F960" s="190" t="s">
        <v>1005</v>
      </c>
      <c r="G960" s="190" t="s">
        <v>1005</v>
      </c>
      <c r="H960" s="190" t="str">
        <f t="shared" si="50"/>
        <v/>
      </c>
      <c r="J960" s="220" t="str">
        <f t="shared" si="52"/>
        <v/>
      </c>
    </row>
    <row r="961" spans="6:10">
      <c r="F961" s="190" t="s">
        <v>1005</v>
      </c>
      <c r="G961" s="190" t="s">
        <v>1005</v>
      </c>
      <c r="H961" s="190" t="str">
        <f t="shared" si="50"/>
        <v/>
      </c>
      <c r="J961" s="220" t="str">
        <f t="shared" si="52"/>
        <v/>
      </c>
    </row>
    <row r="962" spans="6:10">
      <c r="F962" s="190" t="s">
        <v>1005</v>
      </c>
      <c r="G962" s="190" t="s">
        <v>1005</v>
      </c>
      <c r="H962" s="190" t="str">
        <f t="shared" si="50"/>
        <v/>
      </c>
      <c r="J962" s="220" t="str">
        <f t="shared" si="52"/>
        <v/>
      </c>
    </row>
    <row r="963" spans="6:10">
      <c r="F963" s="190" t="s">
        <v>1005</v>
      </c>
      <c r="G963" s="190" t="s">
        <v>1005</v>
      </c>
      <c r="H963" s="190" t="str">
        <f t="shared" si="50"/>
        <v/>
      </c>
      <c r="J963" s="220" t="str">
        <f t="shared" si="52"/>
        <v/>
      </c>
    </row>
    <row r="964" spans="6:10">
      <c r="F964" s="190" t="s">
        <v>1005</v>
      </c>
      <c r="G964" s="190" t="s">
        <v>1005</v>
      </c>
      <c r="H964" s="190" t="str">
        <f t="shared" ref="H964:H1027" si="54">IF(F964&lt;G964,F964,G964)</f>
        <v/>
      </c>
      <c r="J964" s="220" t="str">
        <f t="shared" ref="J964:J1027" si="55">IF(DAY(B964)=15,MID(A964,1,1),"")</f>
        <v/>
      </c>
    </row>
    <row r="965" spans="6:10">
      <c r="F965" s="190" t="s">
        <v>1005</v>
      </c>
      <c r="G965" s="190" t="s">
        <v>1005</v>
      </c>
      <c r="H965" s="190" t="str">
        <f t="shared" si="54"/>
        <v/>
      </c>
      <c r="J965" s="220" t="str">
        <f t="shared" si="55"/>
        <v/>
      </c>
    </row>
    <row r="966" spans="6:10">
      <c r="F966" s="190" t="s">
        <v>1005</v>
      </c>
      <c r="G966" s="190" t="s">
        <v>1005</v>
      </c>
      <c r="H966" s="190" t="str">
        <f t="shared" si="54"/>
        <v/>
      </c>
      <c r="J966" s="220" t="str">
        <f t="shared" si="55"/>
        <v/>
      </c>
    </row>
    <row r="967" spans="6:10">
      <c r="F967" s="190" t="s">
        <v>1005</v>
      </c>
      <c r="G967" s="190" t="s">
        <v>1005</v>
      </c>
      <c r="H967" s="190" t="str">
        <f t="shared" si="54"/>
        <v/>
      </c>
      <c r="J967" s="220" t="str">
        <f t="shared" si="55"/>
        <v/>
      </c>
    </row>
    <row r="968" spans="6:10">
      <c r="F968" s="190" t="s">
        <v>1005</v>
      </c>
      <c r="G968" s="190" t="s">
        <v>1005</v>
      </c>
      <c r="H968" s="190" t="str">
        <f t="shared" si="54"/>
        <v/>
      </c>
      <c r="J968" s="220" t="str">
        <f t="shared" si="55"/>
        <v/>
      </c>
    </row>
    <row r="969" spans="6:10">
      <c r="F969" s="190" t="s">
        <v>1005</v>
      </c>
      <c r="G969" s="190" t="s">
        <v>1005</v>
      </c>
      <c r="H969" s="190" t="str">
        <f t="shared" si="54"/>
        <v/>
      </c>
      <c r="J969" s="220" t="str">
        <f t="shared" si="55"/>
        <v/>
      </c>
    </row>
    <row r="970" spans="6:10">
      <c r="F970" s="190" t="s">
        <v>1005</v>
      </c>
      <c r="G970" s="190" t="s">
        <v>1005</v>
      </c>
      <c r="H970" s="190" t="str">
        <f t="shared" si="54"/>
        <v/>
      </c>
      <c r="J970" s="220" t="str">
        <f t="shared" si="55"/>
        <v/>
      </c>
    </row>
    <row r="971" spans="6:10">
      <c r="F971" s="190" t="s">
        <v>1005</v>
      </c>
      <c r="G971" s="190" t="s">
        <v>1005</v>
      </c>
      <c r="H971" s="190" t="str">
        <f t="shared" si="54"/>
        <v/>
      </c>
      <c r="J971" s="220" t="str">
        <f t="shared" si="55"/>
        <v/>
      </c>
    </row>
    <row r="972" spans="6:10">
      <c r="F972" s="190" t="s">
        <v>1005</v>
      </c>
      <c r="G972" s="190" t="s">
        <v>1005</v>
      </c>
      <c r="H972" s="190" t="str">
        <f t="shared" si="54"/>
        <v/>
      </c>
      <c r="J972" s="220" t="str">
        <f t="shared" si="55"/>
        <v/>
      </c>
    </row>
    <row r="973" spans="6:10">
      <c r="F973" s="190" t="s">
        <v>1005</v>
      </c>
      <c r="G973" s="190" t="s">
        <v>1005</v>
      </c>
      <c r="H973" s="190" t="str">
        <f t="shared" si="54"/>
        <v/>
      </c>
      <c r="J973" s="220" t="str">
        <f t="shared" si="55"/>
        <v/>
      </c>
    </row>
    <row r="974" spans="6:10">
      <c r="F974" s="190" t="s">
        <v>1005</v>
      </c>
      <c r="G974" s="190" t="s">
        <v>1005</v>
      </c>
      <c r="H974" s="190" t="str">
        <f t="shared" si="54"/>
        <v/>
      </c>
      <c r="J974" s="220" t="str">
        <f t="shared" si="55"/>
        <v/>
      </c>
    </row>
    <row r="975" spans="6:10">
      <c r="F975" s="190" t="s">
        <v>1005</v>
      </c>
      <c r="G975" s="190" t="s">
        <v>1005</v>
      </c>
      <c r="H975" s="190" t="str">
        <f t="shared" si="54"/>
        <v/>
      </c>
      <c r="J975" s="220" t="str">
        <f t="shared" si="55"/>
        <v/>
      </c>
    </row>
    <row r="976" spans="6:10">
      <c r="F976" s="190" t="s">
        <v>1005</v>
      </c>
      <c r="G976" s="190" t="s">
        <v>1005</v>
      </c>
      <c r="H976" s="190" t="str">
        <f t="shared" si="54"/>
        <v/>
      </c>
      <c r="J976" s="220" t="str">
        <f t="shared" si="55"/>
        <v/>
      </c>
    </row>
    <row r="977" spans="6:10">
      <c r="F977" s="190" t="s">
        <v>1005</v>
      </c>
      <c r="G977" s="190" t="s">
        <v>1005</v>
      </c>
      <c r="H977" s="190" t="str">
        <f t="shared" si="54"/>
        <v/>
      </c>
      <c r="J977" s="220" t="str">
        <f t="shared" si="55"/>
        <v/>
      </c>
    </row>
    <row r="978" spans="6:10">
      <c r="F978" s="190" t="s">
        <v>1005</v>
      </c>
      <c r="G978" s="190" t="s">
        <v>1005</v>
      </c>
      <c r="H978" s="190" t="str">
        <f t="shared" si="54"/>
        <v/>
      </c>
      <c r="J978" s="220" t="str">
        <f t="shared" si="55"/>
        <v/>
      </c>
    </row>
    <row r="979" spans="6:10">
      <c r="F979" s="190" t="s">
        <v>1005</v>
      </c>
      <c r="G979" s="190" t="s">
        <v>1005</v>
      </c>
      <c r="H979" s="190" t="str">
        <f t="shared" si="54"/>
        <v/>
      </c>
      <c r="J979" s="220" t="str">
        <f t="shared" si="55"/>
        <v/>
      </c>
    </row>
    <row r="980" spans="6:10">
      <c r="F980" s="190" t="s">
        <v>1005</v>
      </c>
      <c r="G980" s="190" t="s">
        <v>1005</v>
      </c>
      <c r="H980" s="190" t="str">
        <f t="shared" si="54"/>
        <v/>
      </c>
      <c r="J980" s="220" t="str">
        <f t="shared" si="55"/>
        <v/>
      </c>
    </row>
    <row r="981" spans="6:10">
      <c r="F981" s="190" t="s">
        <v>1005</v>
      </c>
      <c r="G981" s="190" t="s">
        <v>1005</v>
      </c>
      <c r="H981" s="190" t="str">
        <f t="shared" si="54"/>
        <v/>
      </c>
      <c r="J981" s="220" t="str">
        <f t="shared" si="55"/>
        <v/>
      </c>
    </row>
    <row r="982" spans="6:10">
      <c r="F982" s="190" t="s">
        <v>1005</v>
      </c>
      <c r="G982" s="190" t="s">
        <v>1005</v>
      </c>
      <c r="H982" s="190" t="str">
        <f t="shared" si="54"/>
        <v/>
      </c>
      <c r="J982" s="220" t="str">
        <f t="shared" si="55"/>
        <v/>
      </c>
    </row>
    <row r="983" spans="6:10">
      <c r="F983" s="190" t="s">
        <v>1005</v>
      </c>
      <c r="G983" s="190" t="s">
        <v>1005</v>
      </c>
      <c r="H983" s="190" t="str">
        <f t="shared" si="54"/>
        <v/>
      </c>
      <c r="J983" s="220" t="str">
        <f t="shared" si="55"/>
        <v/>
      </c>
    </row>
    <row r="984" spans="6:10">
      <c r="F984" s="190" t="s">
        <v>1005</v>
      </c>
      <c r="G984" s="190" t="s">
        <v>1005</v>
      </c>
      <c r="H984" s="190" t="str">
        <f t="shared" si="54"/>
        <v/>
      </c>
      <c r="J984" s="220" t="str">
        <f t="shared" si="55"/>
        <v/>
      </c>
    </row>
    <row r="985" spans="6:10">
      <c r="F985" s="190" t="s">
        <v>1005</v>
      </c>
      <c r="G985" s="190" t="s">
        <v>1005</v>
      </c>
      <c r="H985" s="190" t="str">
        <f t="shared" si="54"/>
        <v/>
      </c>
      <c r="J985" s="220" t="str">
        <f t="shared" si="55"/>
        <v/>
      </c>
    </row>
    <row r="986" spans="6:10">
      <c r="F986" s="190" t="s">
        <v>1005</v>
      </c>
      <c r="G986" s="190" t="s">
        <v>1005</v>
      </c>
      <c r="H986" s="190" t="str">
        <f t="shared" si="54"/>
        <v/>
      </c>
      <c r="J986" s="220" t="str">
        <f t="shared" si="55"/>
        <v/>
      </c>
    </row>
    <row r="987" spans="6:10">
      <c r="F987" s="190" t="s">
        <v>1005</v>
      </c>
      <c r="G987" s="190" t="s">
        <v>1005</v>
      </c>
      <c r="H987" s="190" t="str">
        <f t="shared" si="54"/>
        <v/>
      </c>
      <c r="J987" s="220" t="str">
        <f t="shared" si="55"/>
        <v/>
      </c>
    </row>
    <row r="988" spans="6:10">
      <c r="F988" s="190" t="s">
        <v>1005</v>
      </c>
      <c r="G988" s="190" t="s">
        <v>1005</v>
      </c>
      <c r="H988" s="190" t="str">
        <f t="shared" si="54"/>
        <v/>
      </c>
      <c r="J988" s="220" t="str">
        <f t="shared" si="55"/>
        <v/>
      </c>
    </row>
    <row r="989" spans="6:10">
      <c r="F989" s="190" t="s">
        <v>1005</v>
      </c>
      <c r="G989" s="190" t="s">
        <v>1005</v>
      </c>
      <c r="H989" s="190" t="str">
        <f t="shared" si="54"/>
        <v/>
      </c>
      <c r="J989" s="220" t="str">
        <f t="shared" si="55"/>
        <v/>
      </c>
    </row>
    <row r="990" spans="6:10">
      <c r="F990" s="190" t="s">
        <v>1005</v>
      </c>
      <c r="G990" s="190" t="s">
        <v>1005</v>
      </c>
      <c r="H990" s="190" t="str">
        <f t="shared" si="54"/>
        <v/>
      </c>
      <c r="J990" s="220" t="str">
        <f t="shared" si="55"/>
        <v/>
      </c>
    </row>
    <row r="991" spans="6:10">
      <c r="F991" s="190" t="s">
        <v>1005</v>
      </c>
      <c r="G991" s="190" t="s">
        <v>1005</v>
      </c>
      <c r="H991" s="190" t="str">
        <f t="shared" si="54"/>
        <v/>
      </c>
      <c r="J991" s="220" t="str">
        <f t="shared" si="55"/>
        <v/>
      </c>
    </row>
    <row r="992" spans="6:10">
      <c r="F992" s="190" t="s">
        <v>1005</v>
      </c>
      <c r="G992" s="190" t="s">
        <v>1005</v>
      </c>
      <c r="H992" s="190" t="str">
        <f t="shared" si="54"/>
        <v/>
      </c>
      <c r="J992" s="220" t="str">
        <f t="shared" si="55"/>
        <v/>
      </c>
    </row>
    <row r="993" spans="6:10">
      <c r="F993" s="190" t="s">
        <v>1005</v>
      </c>
      <c r="G993" s="190" t="s">
        <v>1005</v>
      </c>
      <c r="H993" s="190" t="str">
        <f t="shared" si="54"/>
        <v/>
      </c>
      <c r="J993" s="220" t="str">
        <f t="shared" si="55"/>
        <v/>
      </c>
    </row>
    <row r="994" spans="6:10">
      <c r="F994" s="190" t="s">
        <v>1005</v>
      </c>
      <c r="G994" s="190" t="s">
        <v>1005</v>
      </c>
      <c r="H994" s="190" t="str">
        <f t="shared" si="54"/>
        <v/>
      </c>
      <c r="J994" s="220" t="str">
        <f t="shared" si="55"/>
        <v/>
      </c>
    </row>
    <row r="995" spans="6:10">
      <c r="F995" s="190" t="s">
        <v>1005</v>
      </c>
      <c r="G995" s="190" t="s">
        <v>1005</v>
      </c>
      <c r="H995" s="190" t="str">
        <f t="shared" si="54"/>
        <v/>
      </c>
      <c r="J995" s="220" t="str">
        <f t="shared" si="55"/>
        <v/>
      </c>
    </row>
    <row r="996" spans="6:10">
      <c r="F996" s="190" t="s">
        <v>1005</v>
      </c>
      <c r="G996" s="190" t="s">
        <v>1005</v>
      </c>
      <c r="H996" s="190" t="str">
        <f t="shared" si="54"/>
        <v/>
      </c>
      <c r="J996" s="220" t="str">
        <f t="shared" si="55"/>
        <v/>
      </c>
    </row>
    <row r="997" spans="6:10">
      <c r="F997" s="190" t="s">
        <v>1005</v>
      </c>
      <c r="G997" s="190" t="s">
        <v>1005</v>
      </c>
      <c r="H997" s="190" t="str">
        <f t="shared" si="54"/>
        <v/>
      </c>
      <c r="J997" s="220" t="str">
        <f t="shared" si="55"/>
        <v/>
      </c>
    </row>
    <row r="998" spans="6:10">
      <c r="F998" s="190" t="s">
        <v>1005</v>
      </c>
      <c r="G998" s="190" t="s">
        <v>1005</v>
      </c>
      <c r="H998" s="190" t="str">
        <f t="shared" si="54"/>
        <v/>
      </c>
      <c r="J998" s="220" t="str">
        <f t="shared" si="55"/>
        <v/>
      </c>
    </row>
    <row r="999" spans="6:10">
      <c r="F999" s="190" t="s">
        <v>1005</v>
      </c>
      <c r="G999" s="190" t="s">
        <v>1005</v>
      </c>
      <c r="H999" s="190" t="str">
        <f t="shared" si="54"/>
        <v/>
      </c>
      <c r="J999" s="220" t="str">
        <f t="shared" si="55"/>
        <v/>
      </c>
    </row>
    <row r="1000" spans="6:10">
      <c r="F1000" s="190" t="s">
        <v>1005</v>
      </c>
      <c r="G1000" s="190" t="s">
        <v>1005</v>
      </c>
      <c r="H1000" s="190" t="str">
        <f t="shared" si="54"/>
        <v/>
      </c>
      <c r="J1000" s="220" t="str">
        <f t="shared" si="55"/>
        <v/>
      </c>
    </row>
    <row r="1001" spans="6:10">
      <c r="F1001" s="190" t="s">
        <v>1005</v>
      </c>
      <c r="G1001" s="190" t="s">
        <v>1005</v>
      </c>
      <c r="H1001" s="190" t="str">
        <f t="shared" si="54"/>
        <v/>
      </c>
      <c r="J1001" s="220" t="str">
        <f t="shared" si="55"/>
        <v/>
      </c>
    </row>
    <row r="1002" spans="6:10">
      <c r="F1002" s="190" t="s">
        <v>1005</v>
      </c>
      <c r="G1002" s="190" t="s">
        <v>1005</v>
      </c>
      <c r="H1002" s="190" t="str">
        <f t="shared" si="54"/>
        <v/>
      </c>
      <c r="J1002" s="220" t="str">
        <f t="shared" si="55"/>
        <v/>
      </c>
    </row>
    <row r="1003" spans="6:10">
      <c r="F1003" s="190" t="s">
        <v>1005</v>
      </c>
      <c r="G1003" s="190" t="s">
        <v>1005</v>
      </c>
      <c r="H1003" s="190" t="str">
        <f t="shared" si="54"/>
        <v/>
      </c>
      <c r="J1003" s="220" t="str">
        <f t="shared" si="55"/>
        <v/>
      </c>
    </row>
    <row r="1004" spans="6:10">
      <c r="F1004" s="190" t="s">
        <v>1005</v>
      </c>
      <c r="G1004" s="190" t="s">
        <v>1005</v>
      </c>
      <c r="H1004" s="190" t="str">
        <f t="shared" si="54"/>
        <v/>
      </c>
      <c r="J1004" s="220" t="str">
        <f t="shared" si="55"/>
        <v/>
      </c>
    </row>
    <row r="1005" spans="6:10">
      <c r="F1005" s="190" t="s">
        <v>1005</v>
      </c>
      <c r="G1005" s="190" t="s">
        <v>1005</v>
      </c>
      <c r="H1005" s="190" t="str">
        <f t="shared" si="54"/>
        <v/>
      </c>
      <c r="J1005" s="220" t="str">
        <f t="shared" si="55"/>
        <v/>
      </c>
    </row>
    <row r="1006" spans="6:10">
      <c r="F1006" s="190" t="s">
        <v>1005</v>
      </c>
      <c r="G1006" s="190" t="s">
        <v>1005</v>
      </c>
      <c r="H1006" s="190" t="str">
        <f t="shared" si="54"/>
        <v/>
      </c>
      <c r="J1006" s="220" t="str">
        <f t="shared" si="55"/>
        <v/>
      </c>
    </row>
    <row r="1007" spans="6:10">
      <c r="F1007" s="190" t="s">
        <v>1005</v>
      </c>
      <c r="G1007" s="190" t="s">
        <v>1005</v>
      </c>
      <c r="H1007" s="190" t="str">
        <f t="shared" si="54"/>
        <v/>
      </c>
      <c r="J1007" s="220" t="str">
        <f t="shared" si="55"/>
        <v/>
      </c>
    </row>
    <row r="1008" spans="6:10">
      <c r="F1008" s="190" t="s">
        <v>1005</v>
      </c>
      <c r="G1008" s="190" t="s">
        <v>1005</v>
      </c>
      <c r="H1008" s="190" t="str">
        <f t="shared" si="54"/>
        <v/>
      </c>
      <c r="J1008" s="220" t="str">
        <f t="shared" si="55"/>
        <v/>
      </c>
    </row>
    <row r="1009" spans="6:10">
      <c r="F1009" s="190" t="s">
        <v>1005</v>
      </c>
      <c r="G1009" s="190" t="s">
        <v>1005</v>
      </c>
      <c r="H1009" s="190" t="str">
        <f t="shared" si="54"/>
        <v/>
      </c>
      <c r="J1009" s="220" t="str">
        <f t="shared" si="55"/>
        <v/>
      </c>
    </row>
    <row r="1010" spans="6:10">
      <c r="F1010" s="190" t="s">
        <v>1005</v>
      </c>
      <c r="G1010" s="190" t="s">
        <v>1005</v>
      </c>
      <c r="H1010" s="190" t="str">
        <f t="shared" si="54"/>
        <v/>
      </c>
      <c r="J1010" s="220" t="str">
        <f t="shared" si="55"/>
        <v/>
      </c>
    </row>
    <row r="1011" spans="6:10">
      <c r="F1011" s="190" t="s">
        <v>1005</v>
      </c>
      <c r="G1011" s="190" t="s">
        <v>1005</v>
      </c>
      <c r="H1011" s="190" t="str">
        <f t="shared" si="54"/>
        <v/>
      </c>
      <c r="J1011" s="220" t="str">
        <f t="shared" si="55"/>
        <v/>
      </c>
    </row>
    <row r="1012" spans="6:10">
      <c r="F1012" s="190" t="s">
        <v>1005</v>
      </c>
      <c r="G1012" s="190" t="s">
        <v>1005</v>
      </c>
      <c r="H1012" s="190" t="str">
        <f t="shared" si="54"/>
        <v/>
      </c>
      <c r="J1012" s="220" t="str">
        <f t="shared" si="55"/>
        <v/>
      </c>
    </row>
    <row r="1013" spans="6:10">
      <c r="F1013" s="190" t="s">
        <v>1005</v>
      </c>
      <c r="G1013" s="190" t="s">
        <v>1005</v>
      </c>
      <c r="H1013" s="190" t="str">
        <f t="shared" si="54"/>
        <v/>
      </c>
      <c r="J1013" s="220" t="str">
        <f t="shared" si="55"/>
        <v/>
      </c>
    </row>
    <row r="1014" spans="6:10">
      <c r="F1014" s="190" t="s">
        <v>1005</v>
      </c>
      <c r="G1014" s="190" t="s">
        <v>1005</v>
      </c>
      <c r="H1014" s="190" t="str">
        <f t="shared" si="54"/>
        <v/>
      </c>
      <c r="J1014" s="220" t="str">
        <f t="shared" si="55"/>
        <v/>
      </c>
    </row>
    <row r="1015" spans="6:10">
      <c r="F1015" s="190" t="s">
        <v>1005</v>
      </c>
      <c r="G1015" s="190" t="s">
        <v>1005</v>
      </c>
      <c r="H1015" s="190" t="str">
        <f t="shared" si="54"/>
        <v/>
      </c>
      <c r="J1015" s="220" t="str">
        <f t="shared" si="55"/>
        <v/>
      </c>
    </row>
    <row r="1016" spans="6:10">
      <c r="F1016" s="190" t="s">
        <v>1005</v>
      </c>
      <c r="G1016" s="190" t="s">
        <v>1005</v>
      </c>
      <c r="H1016" s="190" t="str">
        <f t="shared" si="54"/>
        <v/>
      </c>
      <c r="J1016" s="220" t="str">
        <f t="shared" si="55"/>
        <v/>
      </c>
    </row>
    <row r="1017" spans="6:10">
      <c r="F1017" s="190" t="s">
        <v>1005</v>
      </c>
      <c r="G1017" s="190" t="s">
        <v>1005</v>
      </c>
      <c r="H1017" s="190" t="str">
        <f t="shared" si="54"/>
        <v/>
      </c>
      <c r="J1017" s="220" t="str">
        <f t="shared" si="55"/>
        <v/>
      </c>
    </row>
    <row r="1018" spans="6:10">
      <c r="F1018" s="190" t="s">
        <v>1005</v>
      </c>
      <c r="G1018" s="190" t="s">
        <v>1005</v>
      </c>
      <c r="H1018" s="190" t="str">
        <f t="shared" si="54"/>
        <v/>
      </c>
      <c r="J1018" s="220" t="str">
        <f t="shared" si="55"/>
        <v/>
      </c>
    </row>
    <row r="1019" spans="6:10">
      <c r="F1019" s="190" t="s">
        <v>1005</v>
      </c>
      <c r="G1019" s="190" t="s">
        <v>1005</v>
      </c>
      <c r="H1019" s="190" t="str">
        <f t="shared" si="54"/>
        <v/>
      </c>
      <c r="J1019" s="220" t="str">
        <f t="shared" si="55"/>
        <v/>
      </c>
    </row>
    <row r="1020" spans="6:10">
      <c r="F1020" s="190" t="s">
        <v>1005</v>
      </c>
      <c r="G1020" s="190" t="s">
        <v>1005</v>
      </c>
      <c r="H1020" s="190" t="str">
        <f t="shared" si="54"/>
        <v/>
      </c>
      <c r="J1020" s="220" t="str">
        <f t="shared" si="55"/>
        <v/>
      </c>
    </row>
    <row r="1021" spans="6:10">
      <c r="F1021" s="190" t="s">
        <v>1005</v>
      </c>
      <c r="G1021" s="190" t="s">
        <v>1005</v>
      </c>
      <c r="H1021" s="190" t="str">
        <f t="shared" si="54"/>
        <v/>
      </c>
      <c r="J1021" s="220" t="str">
        <f t="shared" si="55"/>
        <v/>
      </c>
    </row>
    <row r="1022" spans="6:10">
      <c r="F1022" s="190" t="s">
        <v>1005</v>
      </c>
      <c r="G1022" s="190" t="s">
        <v>1005</v>
      </c>
      <c r="H1022" s="190" t="str">
        <f t="shared" si="54"/>
        <v/>
      </c>
      <c r="J1022" s="220" t="str">
        <f t="shared" si="55"/>
        <v/>
      </c>
    </row>
    <row r="1023" spans="6:10">
      <c r="F1023" s="190" t="s">
        <v>1005</v>
      </c>
      <c r="G1023" s="190" t="s">
        <v>1005</v>
      </c>
      <c r="H1023" s="190" t="str">
        <f t="shared" si="54"/>
        <v/>
      </c>
      <c r="J1023" s="220" t="str">
        <f t="shared" si="55"/>
        <v/>
      </c>
    </row>
    <row r="1024" spans="6:10">
      <c r="F1024" s="190" t="s">
        <v>1005</v>
      </c>
      <c r="G1024" s="190" t="s">
        <v>1005</v>
      </c>
      <c r="H1024" s="190" t="str">
        <f t="shared" si="54"/>
        <v/>
      </c>
      <c r="J1024" s="220" t="str">
        <f t="shared" si="55"/>
        <v/>
      </c>
    </row>
    <row r="1025" spans="6:10">
      <c r="F1025" s="190" t="s">
        <v>1005</v>
      </c>
      <c r="G1025" s="190" t="s">
        <v>1005</v>
      </c>
      <c r="H1025" s="190" t="str">
        <f t="shared" si="54"/>
        <v/>
      </c>
      <c r="J1025" s="220" t="str">
        <f t="shared" si="55"/>
        <v/>
      </c>
    </row>
    <row r="1026" spans="6:10">
      <c r="F1026" s="190" t="s">
        <v>1005</v>
      </c>
      <c r="G1026" s="190" t="s">
        <v>1005</v>
      </c>
      <c r="H1026" s="190" t="str">
        <f t="shared" si="54"/>
        <v/>
      </c>
      <c r="J1026" s="220" t="str">
        <f t="shared" si="55"/>
        <v/>
      </c>
    </row>
    <row r="1027" spans="6:10">
      <c r="F1027" s="190" t="s">
        <v>1005</v>
      </c>
      <c r="G1027" s="190" t="s">
        <v>1005</v>
      </c>
      <c r="H1027" s="190" t="str">
        <f t="shared" si="54"/>
        <v/>
      </c>
      <c r="J1027" s="220" t="str">
        <f t="shared" si="55"/>
        <v/>
      </c>
    </row>
    <row r="1028" spans="6:10">
      <c r="F1028" s="190" t="s">
        <v>1005</v>
      </c>
      <c r="G1028" s="190" t="s">
        <v>1005</v>
      </c>
      <c r="H1028" s="190" t="str">
        <f t="shared" ref="H1028:H1091" si="56">IF(F1028&lt;G1028,F1028,G1028)</f>
        <v/>
      </c>
      <c r="J1028" s="220" t="str">
        <f t="shared" ref="J1028:J1091" si="57">IF(DAY(B1028)=15,MID(A1028,1,1),"")</f>
        <v/>
      </c>
    </row>
    <row r="1029" spans="6:10">
      <c r="F1029" s="190" t="s">
        <v>1005</v>
      </c>
      <c r="G1029" s="190" t="s">
        <v>1005</v>
      </c>
      <c r="H1029" s="190" t="str">
        <f t="shared" si="56"/>
        <v/>
      </c>
      <c r="J1029" s="220" t="str">
        <f t="shared" si="57"/>
        <v/>
      </c>
    </row>
    <row r="1030" spans="6:10">
      <c r="F1030" s="190" t="s">
        <v>1005</v>
      </c>
      <c r="G1030" s="190" t="s">
        <v>1005</v>
      </c>
      <c r="H1030" s="190" t="str">
        <f t="shared" si="56"/>
        <v/>
      </c>
      <c r="J1030" s="220" t="str">
        <f t="shared" si="57"/>
        <v/>
      </c>
    </row>
    <row r="1031" spans="6:10">
      <c r="F1031" s="190" t="s">
        <v>1005</v>
      </c>
      <c r="G1031" s="190" t="s">
        <v>1005</v>
      </c>
      <c r="H1031" s="190" t="str">
        <f t="shared" si="56"/>
        <v/>
      </c>
      <c r="J1031" s="220" t="str">
        <f t="shared" si="57"/>
        <v/>
      </c>
    </row>
    <row r="1032" spans="6:10">
      <c r="F1032" s="190" t="s">
        <v>1005</v>
      </c>
      <c r="G1032" s="190" t="s">
        <v>1005</v>
      </c>
      <c r="H1032" s="190" t="str">
        <f t="shared" si="56"/>
        <v/>
      </c>
      <c r="J1032" s="220" t="str">
        <f t="shared" si="57"/>
        <v/>
      </c>
    </row>
    <row r="1033" spans="6:10">
      <c r="F1033" s="190" t="s">
        <v>1005</v>
      </c>
      <c r="G1033" s="190" t="s">
        <v>1005</v>
      </c>
      <c r="H1033" s="190" t="str">
        <f t="shared" si="56"/>
        <v/>
      </c>
      <c r="J1033" s="220" t="str">
        <f t="shared" si="57"/>
        <v/>
      </c>
    </row>
    <row r="1034" spans="6:10">
      <c r="F1034" s="190" t="s">
        <v>1005</v>
      </c>
      <c r="G1034" s="190" t="s">
        <v>1005</v>
      </c>
      <c r="H1034" s="190" t="str">
        <f t="shared" si="56"/>
        <v/>
      </c>
      <c r="J1034" s="220" t="str">
        <f t="shared" si="57"/>
        <v/>
      </c>
    </row>
    <row r="1035" spans="6:10">
      <c r="F1035" s="190" t="s">
        <v>1005</v>
      </c>
      <c r="G1035" s="190" t="s">
        <v>1005</v>
      </c>
      <c r="H1035" s="190" t="str">
        <f t="shared" si="56"/>
        <v/>
      </c>
      <c r="J1035" s="220" t="str">
        <f t="shared" si="57"/>
        <v/>
      </c>
    </row>
    <row r="1036" spans="6:10">
      <c r="F1036" s="190" t="s">
        <v>1005</v>
      </c>
      <c r="G1036" s="190" t="s">
        <v>1005</v>
      </c>
      <c r="H1036" s="190" t="str">
        <f t="shared" si="56"/>
        <v/>
      </c>
      <c r="J1036" s="220" t="str">
        <f t="shared" si="57"/>
        <v/>
      </c>
    </row>
    <row r="1037" spans="6:10">
      <c r="F1037" s="190" t="s">
        <v>1005</v>
      </c>
      <c r="G1037" s="190" t="s">
        <v>1005</v>
      </c>
      <c r="H1037" s="190" t="str">
        <f t="shared" si="56"/>
        <v/>
      </c>
      <c r="J1037" s="220" t="str">
        <f t="shared" si="57"/>
        <v/>
      </c>
    </row>
    <row r="1038" spans="6:10">
      <c r="F1038" s="190" t="s">
        <v>1005</v>
      </c>
      <c r="G1038" s="190" t="s">
        <v>1005</v>
      </c>
      <c r="H1038" s="190" t="str">
        <f t="shared" si="56"/>
        <v/>
      </c>
      <c r="J1038" s="220" t="str">
        <f t="shared" si="57"/>
        <v/>
      </c>
    </row>
    <row r="1039" spans="6:10">
      <c r="F1039" s="190" t="s">
        <v>1005</v>
      </c>
      <c r="G1039" s="190" t="s">
        <v>1005</v>
      </c>
      <c r="H1039" s="190" t="str">
        <f t="shared" si="56"/>
        <v/>
      </c>
      <c r="J1039" s="220" t="str">
        <f t="shared" si="57"/>
        <v/>
      </c>
    </row>
    <row r="1040" spans="6:10">
      <c r="F1040" s="190" t="s">
        <v>1005</v>
      </c>
      <c r="G1040" s="190" t="s">
        <v>1005</v>
      </c>
      <c r="H1040" s="190" t="str">
        <f t="shared" si="56"/>
        <v/>
      </c>
      <c r="J1040" s="220" t="str">
        <f t="shared" si="57"/>
        <v/>
      </c>
    </row>
    <row r="1041" spans="6:10">
      <c r="F1041" s="190" t="s">
        <v>1005</v>
      </c>
      <c r="G1041" s="190" t="s">
        <v>1005</v>
      </c>
      <c r="H1041" s="190" t="str">
        <f t="shared" si="56"/>
        <v/>
      </c>
      <c r="J1041" s="220" t="str">
        <f t="shared" si="57"/>
        <v/>
      </c>
    </row>
    <row r="1042" spans="6:10">
      <c r="F1042" s="190" t="s">
        <v>1005</v>
      </c>
      <c r="G1042" s="190" t="s">
        <v>1005</v>
      </c>
      <c r="H1042" s="190" t="str">
        <f t="shared" si="56"/>
        <v/>
      </c>
      <c r="J1042" s="220" t="str">
        <f t="shared" si="57"/>
        <v/>
      </c>
    </row>
    <row r="1043" spans="6:10">
      <c r="F1043" s="190" t="s">
        <v>1005</v>
      </c>
      <c r="G1043" s="190" t="s">
        <v>1005</v>
      </c>
      <c r="H1043" s="190" t="str">
        <f t="shared" si="56"/>
        <v/>
      </c>
      <c r="J1043" s="220" t="str">
        <f t="shared" si="57"/>
        <v/>
      </c>
    </row>
    <row r="1044" spans="6:10">
      <c r="F1044" s="190" t="s">
        <v>1005</v>
      </c>
      <c r="G1044" s="190" t="s">
        <v>1005</v>
      </c>
      <c r="H1044" s="190" t="str">
        <f t="shared" si="56"/>
        <v/>
      </c>
      <c r="J1044" s="220" t="str">
        <f t="shared" si="57"/>
        <v/>
      </c>
    </row>
    <row r="1045" spans="6:10">
      <c r="F1045" s="190" t="s">
        <v>1005</v>
      </c>
      <c r="G1045" s="190" t="s">
        <v>1005</v>
      </c>
      <c r="H1045" s="190" t="str">
        <f t="shared" si="56"/>
        <v/>
      </c>
      <c r="J1045" s="220" t="str">
        <f t="shared" si="57"/>
        <v/>
      </c>
    </row>
    <row r="1046" spans="6:10">
      <c r="F1046" s="190" t="s">
        <v>1005</v>
      </c>
      <c r="G1046" s="190" t="s">
        <v>1005</v>
      </c>
      <c r="H1046" s="190" t="str">
        <f t="shared" si="56"/>
        <v/>
      </c>
      <c r="J1046" s="220" t="str">
        <f t="shared" si="57"/>
        <v/>
      </c>
    </row>
    <row r="1047" spans="6:10">
      <c r="F1047" s="190" t="s">
        <v>1005</v>
      </c>
      <c r="G1047" s="190" t="s">
        <v>1005</v>
      </c>
      <c r="H1047" s="190" t="str">
        <f t="shared" si="56"/>
        <v/>
      </c>
      <c r="J1047" s="220" t="str">
        <f t="shared" si="57"/>
        <v/>
      </c>
    </row>
    <row r="1048" spans="6:10">
      <c r="F1048" s="190" t="s">
        <v>1005</v>
      </c>
      <c r="G1048" s="190" t="s">
        <v>1005</v>
      </c>
      <c r="H1048" s="190" t="str">
        <f t="shared" si="56"/>
        <v/>
      </c>
      <c r="J1048" s="220" t="str">
        <f t="shared" si="57"/>
        <v/>
      </c>
    </row>
    <row r="1049" spans="6:10">
      <c r="F1049" s="190" t="s">
        <v>1005</v>
      </c>
      <c r="G1049" s="190" t="s">
        <v>1005</v>
      </c>
      <c r="H1049" s="190" t="str">
        <f t="shared" si="56"/>
        <v/>
      </c>
      <c r="J1049" s="220" t="str">
        <f t="shared" si="57"/>
        <v/>
      </c>
    </row>
    <row r="1050" spans="6:10">
      <c r="F1050" s="190" t="s">
        <v>1005</v>
      </c>
      <c r="G1050" s="190" t="s">
        <v>1005</v>
      </c>
      <c r="H1050" s="190" t="str">
        <f t="shared" si="56"/>
        <v/>
      </c>
      <c r="J1050" s="220" t="str">
        <f t="shared" si="57"/>
        <v/>
      </c>
    </row>
    <row r="1051" spans="6:10">
      <c r="F1051" s="190" t="s">
        <v>1005</v>
      </c>
      <c r="G1051" s="190" t="s">
        <v>1005</v>
      </c>
      <c r="H1051" s="190" t="str">
        <f t="shared" si="56"/>
        <v/>
      </c>
      <c r="J1051" s="220" t="str">
        <f t="shared" si="57"/>
        <v/>
      </c>
    </row>
    <row r="1052" spans="6:10">
      <c r="F1052" s="190" t="s">
        <v>1005</v>
      </c>
      <c r="G1052" s="190" t="s">
        <v>1005</v>
      </c>
      <c r="H1052" s="190" t="str">
        <f t="shared" si="56"/>
        <v/>
      </c>
      <c r="J1052" s="220" t="str">
        <f t="shared" si="57"/>
        <v/>
      </c>
    </row>
    <row r="1053" spans="6:10">
      <c r="F1053" s="190" t="s">
        <v>1005</v>
      </c>
      <c r="G1053" s="190" t="s">
        <v>1005</v>
      </c>
      <c r="H1053" s="190" t="str">
        <f t="shared" si="56"/>
        <v/>
      </c>
      <c r="J1053" s="220" t="str">
        <f t="shared" si="57"/>
        <v/>
      </c>
    </row>
    <row r="1054" spans="6:10">
      <c r="F1054" s="190" t="s">
        <v>1005</v>
      </c>
      <c r="G1054" s="190" t="s">
        <v>1005</v>
      </c>
      <c r="H1054" s="190" t="str">
        <f t="shared" si="56"/>
        <v/>
      </c>
      <c r="J1054" s="220" t="str">
        <f t="shared" si="57"/>
        <v/>
      </c>
    </row>
    <row r="1055" spans="6:10">
      <c r="F1055" s="190" t="s">
        <v>1005</v>
      </c>
      <c r="G1055" s="190" t="s">
        <v>1005</v>
      </c>
      <c r="H1055" s="190" t="str">
        <f t="shared" si="56"/>
        <v/>
      </c>
      <c r="J1055" s="220" t="str">
        <f t="shared" si="57"/>
        <v/>
      </c>
    </row>
    <row r="1056" spans="6:10">
      <c r="F1056" s="190" t="s">
        <v>1005</v>
      </c>
      <c r="G1056" s="190" t="s">
        <v>1005</v>
      </c>
      <c r="H1056" s="190" t="str">
        <f t="shared" si="56"/>
        <v/>
      </c>
      <c r="J1056" s="220" t="str">
        <f t="shared" si="57"/>
        <v/>
      </c>
    </row>
    <row r="1057" spans="6:10">
      <c r="F1057" s="190" t="s">
        <v>1005</v>
      </c>
      <c r="G1057" s="190" t="s">
        <v>1005</v>
      </c>
      <c r="H1057" s="190" t="str">
        <f t="shared" si="56"/>
        <v/>
      </c>
      <c r="J1057" s="220" t="str">
        <f t="shared" si="57"/>
        <v/>
      </c>
    </row>
    <row r="1058" spans="6:10">
      <c r="F1058" s="190" t="s">
        <v>1005</v>
      </c>
      <c r="G1058" s="190" t="s">
        <v>1005</v>
      </c>
      <c r="H1058" s="190" t="str">
        <f t="shared" si="56"/>
        <v/>
      </c>
      <c r="J1058" s="220" t="str">
        <f t="shared" si="57"/>
        <v/>
      </c>
    </row>
    <row r="1059" spans="6:10">
      <c r="F1059" s="190" t="s">
        <v>1005</v>
      </c>
      <c r="G1059" s="190" t="s">
        <v>1005</v>
      </c>
      <c r="H1059" s="190" t="str">
        <f t="shared" si="56"/>
        <v/>
      </c>
      <c r="J1059" s="220" t="str">
        <f t="shared" si="57"/>
        <v/>
      </c>
    </row>
    <row r="1060" spans="6:10">
      <c r="F1060" s="190" t="s">
        <v>1005</v>
      </c>
      <c r="G1060" s="190" t="s">
        <v>1005</v>
      </c>
      <c r="H1060" s="190" t="str">
        <f t="shared" si="56"/>
        <v/>
      </c>
      <c r="J1060" s="220" t="str">
        <f t="shared" si="57"/>
        <v/>
      </c>
    </row>
    <row r="1061" spans="6:10">
      <c r="F1061" s="190" t="s">
        <v>1005</v>
      </c>
      <c r="G1061" s="190" t="s">
        <v>1005</v>
      </c>
      <c r="H1061" s="190" t="str">
        <f t="shared" si="56"/>
        <v/>
      </c>
      <c r="J1061" s="220" t="str">
        <f t="shared" si="57"/>
        <v/>
      </c>
    </row>
    <row r="1062" spans="6:10">
      <c r="F1062" s="190" t="s">
        <v>1005</v>
      </c>
      <c r="G1062" s="190" t="s">
        <v>1005</v>
      </c>
      <c r="H1062" s="190" t="str">
        <f t="shared" si="56"/>
        <v/>
      </c>
      <c r="J1062" s="220" t="str">
        <f t="shared" si="57"/>
        <v/>
      </c>
    </row>
    <row r="1063" spans="6:10">
      <c r="F1063" s="190" t="s">
        <v>1005</v>
      </c>
      <c r="G1063" s="190" t="s">
        <v>1005</v>
      </c>
      <c r="H1063" s="190" t="str">
        <f t="shared" si="56"/>
        <v/>
      </c>
      <c r="J1063" s="220" t="str">
        <f t="shared" si="57"/>
        <v/>
      </c>
    </row>
    <row r="1064" spans="6:10">
      <c r="F1064" s="190" t="s">
        <v>1005</v>
      </c>
      <c r="G1064" s="190" t="s">
        <v>1005</v>
      </c>
      <c r="H1064" s="190" t="str">
        <f t="shared" si="56"/>
        <v/>
      </c>
      <c r="J1064" s="220" t="str">
        <f t="shared" si="57"/>
        <v/>
      </c>
    </row>
    <row r="1065" spans="6:10">
      <c r="F1065" s="190" t="s">
        <v>1005</v>
      </c>
      <c r="G1065" s="190" t="s">
        <v>1005</v>
      </c>
      <c r="H1065" s="190" t="str">
        <f t="shared" si="56"/>
        <v/>
      </c>
      <c r="J1065" s="220" t="str">
        <f t="shared" si="57"/>
        <v/>
      </c>
    </row>
    <row r="1066" spans="6:10">
      <c r="F1066" s="190" t="s">
        <v>1005</v>
      </c>
      <c r="G1066" s="190" t="s">
        <v>1005</v>
      </c>
      <c r="H1066" s="190" t="str">
        <f t="shared" si="56"/>
        <v/>
      </c>
      <c r="J1066" s="220" t="str">
        <f t="shared" si="57"/>
        <v/>
      </c>
    </row>
    <row r="1067" spans="6:10">
      <c r="F1067" s="190" t="s">
        <v>1005</v>
      </c>
      <c r="G1067" s="190" t="s">
        <v>1005</v>
      </c>
      <c r="H1067" s="190" t="str">
        <f t="shared" si="56"/>
        <v/>
      </c>
      <c r="J1067" s="220" t="str">
        <f t="shared" si="57"/>
        <v/>
      </c>
    </row>
    <row r="1068" spans="6:10">
      <c r="F1068" s="190" t="s">
        <v>1005</v>
      </c>
      <c r="G1068" s="190" t="s">
        <v>1005</v>
      </c>
      <c r="H1068" s="190" t="str">
        <f t="shared" si="56"/>
        <v/>
      </c>
      <c r="J1068" s="220" t="str">
        <f t="shared" si="57"/>
        <v/>
      </c>
    </row>
    <row r="1069" spans="6:10">
      <c r="F1069" s="190" t="s">
        <v>1005</v>
      </c>
      <c r="G1069" s="190" t="s">
        <v>1005</v>
      </c>
      <c r="H1069" s="190" t="str">
        <f t="shared" si="56"/>
        <v/>
      </c>
      <c r="J1069" s="220" t="str">
        <f t="shared" si="57"/>
        <v/>
      </c>
    </row>
    <row r="1070" spans="6:10">
      <c r="F1070" s="190" t="s">
        <v>1005</v>
      </c>
      <c r="G1070" s="190" t="s">
        <v>1005</v>
      </c>
      <c r="H1070" s="190" t="str">
        <f t="shared" si="56"/>
        <v/>
      </c>
      <c r="J1070" s="220" t="str">
        <f t="shared" si="57"/>
        <v/>
      </c>
    </row>
    <row r="1071" spans="6:10">
      <c r="F1071" s="190" t="s">
        <v>1005</v>
      </c>
      <c r="G1071" s="190" t="s">
        <v>1005</v>
      </c>
      <c r="H1071" s="190" t="str">
        <f t="shared" si="56"/>
        <v/>
      </c>
      <c r="J1071" s="220" t="str">
        <f t="shared" si="57"/>
        <v/>
      </c>
    </row>
    <row r="1072" spans="6:10">
      <c r="F1072" s="190" t="s">
        <v>1005</v>
      </c>
      <c r="G1072" s="190" t="s">
        <v>1005</v>
      </c>
      <c r="H1072" s="190" t="str">
        <f t="shared" si="56"/>
        <v/>
      </c>
      <c r="J1072" s="220" t="str">
        <f t="shared" si="57"/>
        <v/>
      </c>
    </row>
    <row r="1073" spans="6:10">
      <c r="F1073" s="190" t="s">
        <v>1005</v>
      </c>
      <c r="G1073" s="190" t="s">
        <v>1005</v>
      </c>
      <c r="H1073" s="190" t="str">
        <f t="shared" si="56"/>
        <v/>
      </c>
      <c r="J1073" s="220" t="str">
        <f t="shared" si="57"/>
        <v/>
      </c>
    </row>
    <row r="1074" spans="6:10">
      <c r="F1074" s="190" t="s">
        <v>1005</v>
      </c>
      <c r="G1074" s="190" t="s">
        <v>1005</v>
      </c>
      <c r="H1074" s="190" t="str">
        <f t="shared" si="56"/>
        <v/>
      </c>
      <c r="J1074" s="220" t="str">
        <f t="shared" si="57"/>
        <v/>
      </c>
    </row>
    <row r="1075" spans="6:10">
      <c r="F1075" s="190" t="s">
        <v>1005</v>
      </c>
      <c r="G1075" s="190" t="s">
        <v>1005</v>
      </c>
      <c r="H1075" s="190" t="str">
        <f t="shared" si="56"/>
        <v/>
      </c>
      <c r="J1075" s="220" t="str">
        <f t="shared" si="57"/>
        <v/>
      </c>
    </row>
    <row r="1076" spans="6:10">
      <c r="F1076" s="190" t="s">
        <v>1005</v>
      </c>
      <c r="G1076" s="190" t="s">
        <v>1005</v>
      </c>
      <c r="H1076" s="190" t="str">
        <f t="shared" si="56"/>
        <v/>
      </c>
      <c r="J1076" s="220" t="str">
        <f t="shared" si="57"/>
        <v/>
      </c>
    </row>
    <row r="1077" spans="6:10">
      <c r="F1077" s="190" t="s">
        <v>1005</v>
      </c>
      <c r="G1077" s="190" t="s">
        <v>1005</v>
      </c>
      <c r="H1077" s="190" t="str">
        <f t="shared" si="56"/>
        <v/>
      </c>
      <c r="J1077" s="220" t="str">
        <f t="shared" si="57"/>
        <v/>
      </c>
    </row>
    <row r="1078" spans="6:10">
      <c r="F1078" s="190" t="s">
        <v>1005</v>
      </c>
      <c r="G1078" s="190" t="s">
        <v>1005</v>
      </c>
      <c r="H1078" s="190" t="str">
        <f t="shared" si="56"/>
        <v/>
      </c>
      <c r="J1078" s="220" t="str">
        <f t="shared" si="57"/>
        <v/>
      </c>
    </row>
    <row r="1079" spans="6:10">
      <c r="F1079" s="190" t="s">
        <v>1005</v>
      </c>
      <c r="G1079" s="190" t="s">
        <v>1005</v>
      </c>
      <c r="H1079" s="190" t="str">
        <f t="shared" si="56"/>
        <v/>
      </c>
      <c r="J1079" s="220" t="str">
        <f t="shared" si="57"/>
        <v/>
      </c>
    </row>
    <row r="1080" spans="6:10">
      <c r="F1080" s="190" t="s">
        <v>1005</v>
      </c>
      <c r="G1080" s="190" t="s">
        <v>1005</v>
      </c>
      <c r="H1080" s="190" t="str">
        <f t="shared" si="56"/>
        <v/>
      </c>
      <c r="J1080" s="220" t="str">
        <f t="shared" si="57"/>
        <v/>
      </c>
    </row>
    <row r="1081" spans="6:10">
      <c r="F1081" s="190" t="s">
        <v>1005</v>
      </c>
      <c r="G1081" s="190" t="s">
        <v>1005</v>
      </c>
      <c r="H1081" s="190" t="str">
        <f t="shared" si="56"/>
        <v/>
      </c>
      <c r="J1081" s="220" t="str">
        <f t="shared" si="57"/>
        <v/>
      </c>
    </row>
    <row r="1082" spans="6:10">
      <c r="F1082" s="190" t="s">
        <v>1005</v>
      </c>
      <c r="G1082" s="190" t="s">
        <v>1005</v>
      </c>
      <c r="H1082" s="190" t="str">
        <f t="shared" si="56"/>
        <v/>
      </c>
      <c r="J1082" s="220" t="str">
        <f t="shared" si="57"/>
        <v/>
      </c>
    </row>
    <row r="1083" spans="6:10">
      <c r="F1083" s="190" t="s">
        <v>1005</v>
      </c>
      <c r="G1083" s="190" t="s">
        <v>1005</v>
      </c>
      <c r="H1083" s="190" t="str">
        <f t="shared" si="56"/>
        <v/>
      </c>
      <c r="J1083" s="220" t="str">
        <f t="shared" si="57"/>
        <v/>
      </c>
    </row>
    <row r="1084" spans="6:10">
      <c r="F1084" s="190" t="s">
        <v>1005</v>
      </c>
      <c r="G1084" s="190" t="s">
        <v>1005</v>
      </c>
      <c r="H1084" s="190" t="str">
        <f t="shared" si="56"/>
        <v/>
      </c>
      <c r="J1084" s="220" t="str">
        <f t="shared" si="57"/>
        <v/>
      </c>
    </row>
    <row r="1085" spans="6:10">
      <c r="F1085" s="190" t="s">
        <v>1005</v>
      </c>
      <c r="G1085" s="190" t="s">
        <v>1005</v>
      </c>
      <c r="H1085" s="190" t="str">
        <f t="shared" si="56"/>
        <v/>
      </c>
      <c r="J1085" s="220" t="str">
        <f t="shared" si="57"/>
        <v/>
      </c>
    </row>
    <row r="1086" spans="6:10">
      <c r="F1086" s="190" t="s">
        <v>1005</v>
      </c>
      <c r="G1086" s="190" t="s">
        <v>1005</v>
      </c>
      <c r="H1086" s="190" t="str">
        <f t="shared" si="56"/>
        <v/>
      </c>
      <c r="J1086" s="220" t="str">
        <f t="shared" si="57"/>
        <v/>
      </c>
    </row>
    <row r="1087" spans="6:10">
      <c r="F1087" s="190" t="s">
        <v>1005</v>
      </c>
      <c r="G1087" s="190" t="s">
        <v>1005</v>
      </c>
      <c r="H1087" s="190" t="str">
        <f t="shared" si="56"/>
        <v/>
      </c>
      <c r="J1087" s="220" t="str">
        <f t="shared" si="57"/>
        <v/>
      </c>
    </row>
    <row r="1088" spans="6:10">
      <c r="F1088" s="190" t="s">
        <v>1005</v>
      </c>
      <c r="G1088" s="190" t="s">
        <v>1005</v>
      </c>
      <c r="H1088" s="190" t="str">
        <f t="shared" si="56"/>
        <v/>
      </c>
      <c r="J1088" s="220" t="str">
        <f t="shared" si="57"/>
        <v/>
      </c>
    </row>
    <row r="1089" spans="6:10">
      <c r="F1089" s="190" t="s">
        <v>1005</v>
      </c>
      <c r="G1089" s="190" t="s">
        <v>1005</v>
      </c>
      <c r="H1089" s="190" t="str">
        <f t="shared" si="56"/>
        <v/>
      </c>
      <c r="J1089" s="220" t="str">
        <f t="shared" si="57"/>
        <v/>
      </c>
    </row>
    <row r="1090" spans="6:10">
      <c r="F1090" s="190" t="s">
        <v>1005</v>
      </c>
      <c r="G1090" s="190" t="s">
        <v>1005</v>
      </c>
      <c r="H1090" s="190" t="str">
        <f t="shared" si="56"/>
        <v/>
      </c>
      <c r="J1090" s="220" t="str">
        <f t="shared" si="57"/>
        <v/>
      </c>
    </row>
    <row r="1091" spans="6:10">
      <c r="F1091" s="190" t="s">
        <v>1005</v>
      </c>
      <c r="G1091" s="190" t="s">
        <v>1005</v>
      </c>
      <c r="H1091" s="190" t="str">
        <f t="shared" si="56"/>
        <v/>
      </c>
      <c r="J1091" s="220" t="str">
        <f t="shared" si="57"/>
        <v/>
      </c>
    </row>
    <row r="1092" spans="6:10">
      <c r="F1092" s="190" t="s">
        <v>1005</v>
      </c>
      <c r="G1092" s="190" t="s">
        <v>1005</v>
      </c>
      <c r="H1092" s="190" t="str">
        <f t="shared" ref="H1092:H1155" si="58">IF(F1092&lt;G1092,F1092,G1092)</f>
        <v/>
      </c>
      <c r="J1092" s="220" t="str">
        <f t="shared" ref="J1092:J1155" si="59">IF(DAY(B1092)=15,MID(A1092,1,1),"")</f>
        <v/>
      </c>
    </row>
    <row r="1093" spans="6:10">
      <c r="F1093" s="190" t="s">
        <v>1005</v>
      </c>
      <c r="G1093" s="190" t="s">
        <v>1005</v>
      </c>
      <c r="H1093" s="190" t="str">
        <f t="shared" si="58"/>
        <v/>
      </c>
      <c r="J1093" s="220" t="str">
        <f t="shared" si="59"/>
        <v/>
      </c>
    </row>
    <row r="1094" spans="6:10">
      <c r="F1094" s="190" t="s">
        <v>1005</v>
      </c>
      <c r="G1094" s="190" t="s">
        <v>1005</v>
      </c>
      <c r="H1094" s="190" t="str">
        <f t="shared" si="58"/>
        <v/>
      </c>
      <c r="J1094" s="220" t="str">
        <f t="shared" si="59"/>
        <v/>
      </c>
    </row>
    <row r="1095" spans="6:10">
      <c r="F1095" s="190" t="s">
        <v>1005</v>
      </c>
      <c r="G1095" s="190" t="s">
        <v>1005</v>
      </c>
      <c r="H1095" s="190" t="str">
        <f t="shared" si="58"/>
        <v/>
      </c>
      <c r="J1095" s="220" t="str">
        <f t="shared" si="59"/>
        <v/>
      </c>
    </row>
    <row r="1096" spans="6:10">
      <c r="F1096" s="190" t="s">
        <v>1005</v>
      </c>
      <c r="G1096" s="190" t="s">
        <v>1005</v>
      </c>
      <c r="H1096" s="190" t="str">
        <f t="shared" si="58"/>
        <v/>
      </c>
      <c r="J1096" s="220" t="str">
        <f t="shared" si="59"/>
        <v/>
      </c>
    </row>
    <row r="1097" spans="6:10">
      <c r="F1097" s="190" t="s">
        <v>1005</v>
      </c>
      <c r="G1097" s="190" t="s">
        <v>1005</v>
      </c>
      <c r="H1097" s="190" t="str">
        <f t="shared" si="58"/>
        <v/>
      </c>
      <c r="J1097" s="220" t="str">
        <f t="shared" si="59"/>
        <v/>
      </c>
    </row>
    <row r="1098" spans="6:10">
      <c r="F1098" s="190" t="s">
        <v>1005</v>
      </c>
      <c r="G1098" s="190" t="s">
        <v>1005</v>
      </c>
      <c r="H1098" s="190" t="str">
        <f t="shared" si="58"/>
        <v/>
      </c>
      <c r="J1098" s="220" t="str">
        <f t="shared" si="59"/>
        <v/>
      </c>
    </row>
    <row r="1099" spans="6:10">
      <c r="F1099" s="190" t="s">
        <v>1005</v>
      </c>
      <c r="G1099" s="190" t="s">
        <v>1005</v>
      </c>
      <c r="H1099" s="190" t="str">
        <f t="shared" si="58"/>
        <v/>
      </c>
      <c r="J1099" s="220" t="str">
        <f t="shared" si="59"/>
        <v/>
      </c>
    </row>
    <row r="1100" spans="6:10">
      <c r="F1100" s="190" t="s">
        <v>1005</v>
      </c>
      <c r="G1100" s="190" t="s">
        <v>1005</v>
      </c>
      <c r="H1100" s="190" t="str">
        <f t="shared" si="58"/>
        <v/>
      </c>
      <c r="J1100" s="220" t="str">
        <f t="shared" si="59"/>
        <v/>
      </c>
    </row>
    <row r="1101" spans="6:10">
      <c r="F1101" s="190" t="s">
        <v>1005</v>
      </c>
      <c r="G1101" s="190" t="s">
        <v>1005</v>
      </c>
      <c r="H1101" s="190" t="str">
        <f t="shared" si="58"/>
        <v/>
      </c>
      <c r="J1101" s="220" t="str">
        <f t="shared" si="59"/>
        <v/>
      </c>
    </row>
    <row r="1102" spans="6:10">
      <c r="F1102" s="190" t="s">
        <v>1005</v>
      </c>
      <c r="G1102" s="190" t="s">
        <v>1005</v>
      </c>
      <c r="H1102" s="190" t="str">
        <f t="shared" si="58"/>
        <v/>
      </c>
      <c r="J1102" s="220" t="str">
        <f t="shared" si="59"/>
        <v/>
      </c>
    </row>
    <row r="1103" spans="6:10">
      <c r="F1103" s="190" t="s">
        <v>1005</v>
      </c>
      <c r="G1103" s="190" t="s">
        <v>1005</v>
      </c>
      <c r="H1103" s="190" t="str">
        <f t="shared" si="58"/>
        <v/>
      </c>
      <c r="J1103" s="220" t="str">
        <f t="shared" si="59"/>
        <v/>
      </c>
    </row>
    <row r="1104" spans="6:10">
      <c r="F1104" s="190" t="s">
        <v>1005</v>
      </c>
      <c r="G1104" s="190" t="s">
        <v>1005</v>
      </c>
      <c r="H1104" s="190" t="str">
        <f t="shared" si="58"/>
        <v/>
      </c>
      <c r="J1104" s="220" t="str">
        <f t="shared" si="59"/>
        <v/>
      </c>
    </row>
    <row r="1105" spans="6:10">
      <c r="F1105" s="190" t="s">
        <v>1005</v>
      </c>
      <c r="G1105" s="190" t="s">
        <v>1005</v>
      </c>
      <c r="H1105" s="190" t="str">
        <f t="shared" si="58"/>
        <v/>
      </c>
      <c r="J1105" s="220" t="str">
        <f t="shared" si="59"/>
        <v/>
      </c>
    </row>
    <row r="1106" spans="6:10">
      <c r="F1106" s="190" t="s">
        <v>1005</v>
      </c>
      <c r="G1106" s="190" t="s">
        <v>1005</v>
      </c>
      <c r="H1106" s="190" t="str">
        <f t="shared" si="58"/>
        <v/>
      </c>
      <c r="J1106" s="220" t="str">
        <f t="shared" si="59"/>
        <v/>
      </c>
    </row>
    <row r="1107" spans="6:10">
      <c r="F1107" s="190" t="s">
        <v>1005</v>
      </c>
      <c r="G1107" s="190" t="s">
        <v>1005</v>
      </c>
      <c r="H1107" s="190" t="str">
        <f t="shared" si="58"/>
        <v/>
      </c>
      <c r="J1107" s="220" t="str">
        <f t="shared" si="59"/>
        <v/>
      </c>
    </row>
    <row r="1108" spans="6:10">
      <c r="F1108" s="190" t="s">
        <v>1005</v>
      </c>
      <c r="G1108" s="190" t="s">
        <v>1005</v>
      </c>
      <c r="H1108" s="190" t="str">
        <f t="shared" si="58"/>
        <v/>
      </c>
      <c r="J1108" s="220" t="str">
        <f t="shared" si="59"/>
        <v/>
      </c>
    </row>
    <row r="1109" spans="6:10">
      <c r="F1109" s="190" t="s">
        <v>1005</v>
      </c>
      <c r="G1109" s="190" t="s">
        <v>1005</v>
      </c>
      <c r="H1109" s="190" t="str">
        <f t="shared" si="58"/>
        <v/>
      </c>
      <c r="J1109" s="220" t="str">
        <f t="shared" si="59"/>
        <v/>
      </c>
    </row>
    <row r="1110" spans="6:10">
      <c r="F1110" s="190" t="s">
        <v>1005</v>
      </c>
      <c r="G1110" s="190" t="s">
        <v>1005</v>
      </c>
      <c r="H1110" s="190" t="str">
        <f t="shared" si="58"/>
        <v/>
      </c>
      <c r="J1110" s="220" t="str">
        <f t="shared" si="59"/>
        <v/>
      </c>
    </row>
    <row r="1111" spans="6:10">
      <c r="F1111" s="190" t="s">
        <v>1005</v>
      </c>
      <c r="G1111" s="190" t="s">
        <v>1005</v>
      </c>
      <c r="H1111" s="190" t="str">
        <f t="shared" si="58"/>
        <v/>
      </c>
      <c r="J1111" s="220" t="str">
        <f t="shared" si="59"/>
        <v/>
      </c>
    </row>
    <row r="1112" spans="6:10">
      <c r="F1112" s="190" t="s">
        <v>1005</v>
      </c>
      <c r="G1112" s="190" t="s">
        <v>1005</v>
      </c>
      <c r="H1112" s="190" t="str">
        <f t="shared" si="58"/>
        <v/>
      </c>
      <c r="J1112" s="220" t="str">
        <f t="shared" si="59"/>
        <v/>
      </c>
    </row>
    <row r="1113" spans="6:10">
      <c r="F1113" s="190" t="s">
        <v>1005</v>
      </c>
      <c r="G1113" s="190" t="s">
        <v>1005</v>
      </c>
      <c r="H1113" s="190" t="str">
        <f t="shared" si="58"/>
        <v/>
      </c>
      <c r="J1113" s="220" t="str">
        <f t="shared" si="59"/>
        <v/>
      </c>
    </row>
    <row r="1114" spans="6:10">
      <c r="F1114" s="190" t="s">
        <v>1005</v>
      </c>
      <c r="G1114" s="190" t="s">
        <v>1005</v>
      </c>
      <c r="H1114" s="190" t="str">
        <f t="shared" si="58"/>
        <v/>
      </c>
      <c r="J1114" s="220" t="str">
        <f t="shared" si="59"/>
        <v/>
      </c>
    </row>
    <row r="1115" spans="6:10">
      <c r="F1115" s="190" t="s">
        <v>1005</v>
      </c>
      <c r="G1115" s="190" t="s">
        <v>1005</v>
      </c>
      <c r="H1115" s="190" t="str">
        <f t="shared" si="58"/>
        <v/>
      </c>
      <c r="J1115" s="220" t="str">
        <f t="shared" si="59"/>
        <v/>
      </c>
    </row>
    <row r="1116" spans="6:10">
      <c r="F1116" s="190" t="s">
        <v>1005</v>
      </c>
      <c r="G1116" s="190" t="s">
        <v>1005</v>
      </c>
      <c r="H1116" s="190" t="str">
        <f t="shared" si="58"/>
        <v/>
      </c>
      <c r="J1116" s="220" t="str">
        <f t="shared" si="59"/>
        <v/>
      </c>
    </row>
    <row r="1117" spans="6:10">
      <c r="F1117" s="190" t="s">
        <v>1005</v>
      </c>
      <c r="G1117" s="190" t="s">
        <v>1005</v>
      </c>
      <c r="H1117" s="190" t="str">
        <f t="shared" si="58"/>
        <v/>
      </c>
      <c r="J1117" s="220" t="str">
        <f t="shared" si="59"/>
        <v/>
      </c>
    </row>
    <row r="1118" spans="6:10">
      <c r="F1118" s="190" t="s">
        <v>1005</v>
      </c>
      <c r="G1118" s="190" t="s">
        <v>1005</v>
      </c>
      <c r="H1118" s="190" t="str">
        <f t="shared" si="58"/>
        <v/>
      </c>
      <c r="J1118" s="220" t="str">
        <f t="shared" si="59"/>
        <v/>
      </c>
    </row>
    <row r="1119" spans="6:10">
      <c r="F1119" s="190" t="s">
        <v>1005</v>
      </c>
      <c r="G1119" s="190" t="s">
        <v>1005</v>
      </c>
      <c r="H1119" s="190" t="str">
        <f t="shared" si="58"/>
        <v/>
      </c>
      <c r="J1119" s="220" t="str">
        <f t="shared" si="59"/>
        <v/>
      </c>
    </row>
    <row r="1120" spans="6:10">
      <c r="F1120" s="190" t="s">
        <v>1005</v>
      </c>
      <c r="G1120" s="190" t="s">
        <v>1005</v>
      </c>
      <c r="H1120" s="190" t="str">
        <f t="shared" si="58"/>
        <v/>
      </c>
      <c r="J1120" s="220" t="str">
        <f t="shared" si="59"/>
        <v/>
      </c>
    </row>
    <row r="1121" spans="6:10">
      <c r="F1121" s="190" t="s">
        <v>1005</v>
      </c>
      <c r="G1121" s="190" t="s">
        <v>1005</v>
      </c>
      <c r="H1121" s="190" t="str">
        <f t="shared" si="58"/>
        <v/>
      </c>
      <c r="J1121" s="220" t="str">
        <f t="shared" si="59"/>
        <v/>
      </c>
    </row>
    <row r="1122" spans="6:10">
      <c r="F1122" s="190" t="s">
        <v>1005</v>
      </c>
      <c r="G1122" s="190" t="s">
        <v>1005</v>
      </c>
      <c r="H1122" s="190" t="str">
        <f t="shared" si="58"/>
        <v/>
      </c>
      <c r="J1122" s="220" t="str">
        <f t="shared" si="59"/>
        <v/>
      </c>
    </row>
    <row r="1123" spans="6:10">
      <c r="F1123" s="190" t="s">
        <v>1005</v>
      </c>
      <c r="G1123" s="190" t="s">
        <v>1005</v>
      </c>
      <c r="H1123" s="190" t="str">
        <f t="shared" si="58"/>
        <v/>
      </c>
      <c r="J1123" s="220" t="str">
        <f t="shared" si="59"/>
        <v/>
      </c>
    </row>
    <row r="1124" spans="6:10">
      <c r="F1124" s="190" t="s">
        <v>1005</v>
      </c>
      <c r="G1124" s="190" t="s">
        <v>1005</v>
      </c>
      <c r="H1124" s="190" t="str">
        <f t="shared" si="58"/>
        <v/>
      </c>
      <c r="J1124" s="220" t="str">
        <f t="shared" si="59"/>
        <v/>
      </c>
    </row>
    <row r="1125" spans="6:10">
      <c r="F1125" s="190" t="s">
        <v>1005</v>
      </c>
      <c r="G1125" s="190" t="s">
        <v>1005</v>
      </c>
      <c r="H1125" s="190" t="str">
        <f t="shared" si="58"/>
        <v/>
      </c>
      <c r="J1125" s="220" t="str">
        <f t="shared" si="59"/>
        <v/>
      </c>
    </row>
    <row r="1126" spans="6:10">
      <c r="F1126" s="190" t="s">
        <v>1005</v>
      </c>
      <c r="G1126" s="190" t="s">
        <v>1005</v>
      </c>
      <c r="H1126" s="190" t="str">
        <f t="shared" si="58"/>
        <v/>
      </c>
      <c r="J1126" s="220" t="str">
        <f t="shared" si="59"/>
        <v/>
      </c>
    </row>
    <row r="1127" spans="6:10">
      <c r="F1127" s="190" t="s">
        <v>1005</v>
      </c>
      <c r="G1127" s="190" t="s">
        <v>1005</v>
      </c>
      <c r="H1127" s="190" t="str">
        <f t="shared" si="58"/>
        <v/>
      </c>
      <c r="J1127" s="220" t="str">
        <f t="shared" si="59"/>
        <v/>
      </c>
    </row>
    <row r="1128" spans="6:10">
      <c r="F1128" s="190" t="s">
        <v>1005</v>
      </c>
      <c r="G1128" s="190" t="s">
        <v>1005</v>
      </c>
      <c r="H1128" s="190" t="str">
        <f t="shared" si="58"/>
        <v/>
      </c>
      <c r="J1128" s="220" t="str">
        <f t="shared" si="59"/>
        <v/>
      </c>
    </row>
    <row r="1129" spans="6:10">
      <c r="F1129" s="190" t="s">
        <v>1005</v>
      </c>
      <c r="G1129" s="190" t="s">
        <v>1005</v>
      </c>
      <c r="H1129" s="190" t="str">
        <f t="shared" si="58"/>
        <v/>
      </c>
      <c r="J1129" s="220" t="str">
        <f t="shared" si="59"/>
        <v/>
      </c>
    </row>
    <row r="1130" spans="6:10">
      <c r="F1130" s="190" t="s">
        <v>1005</v>
      </c>
      <c r="G1130" s="190" t="s">
        <v>1005</v>
      </c>
      <c r="H1130" s="190" t="str">
        <f t="shared" si="58"/>
        <v/>
      </c>
      <c r="J1130" s="220" t="str">
        <f t="shared" si="59"/>
        <v/>
      </c>
    </row>
    <row r="1131" spans="6:10">
      <c r="F1131" s="190" t="s">
        <v>1005</v>
      </c>
      <c r="G1131" s="190" t="s">
        <v>1005</v>
      </c>
      <c r="H1131" s="190" t="str">
        <f t="shared" si="58"/>
        <v/>
      </c>
      <c r="J1131" s="220" t="str">
        <f t="shared" si="59"/>
        <v/>
      </c>
    </row>
    <row r="1132" spans="6:10">
      <c r="F1132" s="190" t="s">
        <v>1005</v>
      </c>
      <c r="G1132" s="190" t="s">
        <v>1005</v>
      </c>
      <c r="H1132" s="190" t="str">
        <f t="shared" si="58"/>
        <v/>
      </c>
      <c r="J1132" s="220" t="str">
        <f t="shared" si="59"/>
        <v/>
      </c>
    </row>
    <row r="1133" spans="6:10">
      <c r="F1133" s="190" t="s">
        <v>1005</v>
      </c>
      <c r="G1133" s="190" t="s">
        <v>1005</v>
      </c>
      <c r="H1133" s="190" t="str">
        <f t="shared" si="58"/>
        <v/>
      </c>
      <c r="J1133" s="220" t="str">
        <f t="shared" si="59"/>
        <v/>
      </c>
    </row>
    <row r="1134" spans="6:10">
      <c r="F1134" s="190" t="s">
        <v>1005</v>
      </c>
      <c r="G1134" s="190" t="s">
        <v>1005</v>
      </c>
      <c r="H1134" s="190" t="str">
        <f t="shared" si="58"/>
        <v/>
      </c>
      <c r="J1134" s="220" t="str">
        <f t="shared" si="59"/>
        <v/>
      </c>
    </row>
    <row r="1135" spans="6:10">
      <c r="F1135" s="190" t="s">
        <v>1005</v>
      </c>
      <c r="G1135" s="190" t="s">
        <v>1005</v>
      </c>
      <c r="H1135" s="190" t="str">
        <f t="shared" si="58"/>
        <v/>
      </c>
      <c r="J1135" s="220" t="str">
        <f t="shared" si="59"/>
        <v/>
      </c>
    </row>
    <row r="1136" spans="6:10">
      <c r="F1136" s="190" t="s">
        <v>1005</v>
      </c>
      <c r="G1136" s="190" t="s">
        <v>1005</v>
      </c>
      <c r="H1136" s="190" t="str">
        <f t="shared" si="58"/>
        <v/>
      </c>
      <c r="J1136" s="220" t="str">
        <f t="shared" si="59"/>
        <v/>
      </c>
    </row>
    <row r="1137" spans="6:10">
      <c r="F1137" s="190" t="s">
        <v>1005</v>
      </c>
      <c r="G1137" s="190" t="s">
        <v>1005</v>
      </c>
      <c r="H1137" s="190" t="str">
        <f t="shared" si="58"/>
        <v/>
      </c>
      <c r="J1137" s="220" t="str">
        <f t="shared" si="59"/>
        <v/>
      </c>
    </row>
    <row r="1138" spans="6:10">
      <c r="F1138" s="190" t="s">
        <v>1005</v>
      </c>
      <c r="G1138" s="190" t="s">
        <v>1005</v>
      </c>
      <c r="H1138" s="190" t="str">
        <f t="shared" si="58"/>
        <v/>
      </c>
      <c r="J1138" s="220" t="str">
        <f t="shared" si="59"/>
        <v/>
      </c>
    </row>
    <row r="1139" spans="6:10">
      <c r="F1139" s="190" t="s">
        <v>1005</v>
      </c>
      <c r="G1139" s="190" t="s">
        <v>1005</v>
      </c>
      <c r="H1139" s="190" t="str">
        <f t="shared" si="58"/>
        <v/>
      </c>
      <c r="J1139" s="220" t="str">
        <f t="shared" si="59"/>
        <v/>
      </c>
    </row>
    <row r="1140" spans="6:10">
      <c r="F1140" s="190" t="s">
        <v>1005</v>
      </c>
      <c r="G1140" s="190" t="s">
        <v>1005</v>
      </c>
      <c r="H1140" s="190" t="str">
        <f t="shared" si="58"/>
        <v/>
      </c>
      <c r="J1140" s="220" t="str">
        <f t="shared" si="59"/>
        <v/>
      </c>
    </row>
    <row r="1141" spans="6:10">
      <c r="F1141" s="190" t="s">
        <v>1005</v>
      </c>
      <c r="G1141" s="190" t="s">
        <v>1005</v>
      </c>
      <c r="H1141" s="190" t="str">
        <f t="shared" si="58"/>
        <v/>
      </c>
      <c r="J1141" s="220" t="str">
        <f t="shared" si="59"/>
        <v/>
      </c>
    </row>
    <row r="1142" spans="6:10">
      <c r="F1142" s="190" t="s">
        <v>1005</v>
      </c>
      <c r="G1142" s="190" t="s">
        <v>1005</v>
      </c>
      <c r="H1142" s="190" t="str">
        <f t="shared" si="58"/>
        <v/>
      </c>
      <c r="J1142" s="220" t="str">
        <f t="shared" si="59"/>
        <v/>
      </c>
    </row>
    <row r="1143" spans="6:10">
      <c r="F1143" s="190" t="s">
        <v>1005</v>
      </c>
      <c r="G1143" s="190" t="s">
        <v>1005</v>
      </c>
      <c r="H1143" s="190" t="str">
        <f t="shared" si="58"/>
        <v/>
      </c>
      <c r="J1143" s="220" t="str">
        <f t="shared" si="59"/>
        <v/>
      </c>
    </row>
    <row r="1144" spans="6:10">
      <c r="F1144" s="190" t="s">
        <v>1005</v>
      </c>
      <c r="G1144" s="190" t="s">
        <v>1005</v>
      </c>
      <c r="H1144" s="190" t="str">
        <f t="shared" si="58"/>
        <v/>
      </c>
      <c r="J1144" s="220" t="str">
        <f t="shared" si="59"/>
        <v/>
      </c>
    </row>
    <row r="1145" spans="6:10">
      <c r="F1145" s="190" t="s">
        <v>1005</v>
      </c>
      <c r="G1145" s="190" t="s">
        <v>1005</v>
      </c>
      <c r="H1145" s="190" t="str">
        <f t="shared" si="58"/>
        <v/>
      </c>
      <c r="J1145" s="220" t="str">
        <f t="shared" si="59"/>
        <v/>
      </c>
    </row>
    <row r="1146" spans="6:10">
      <c r="F1146" s="190" t="s">
        <v>1005</v>
      </c>
      <c r="G1146" s="190" t="s">
        <v>1005</v>
      </c>
      <c r="H1146" s="190" t="str">
        <f t="shared" si="58"/>
        <v/>
      </c>
      <c r="J1146" s="220" t="str">
        <f t="shared" si="59"/>
        <v/>
      </c>
    </row>
    <row r="1147" spans="6:10">
      <c r="F1147" s="190" t="s">
        <v>1005</v>
      </c>
      <c r="G1147" s="190" t="s">
        <v>1005</v>
      </c>
      <c r="H1147" s="190" t="str">
        <f t="shared" si="58"/>
        <v/>
      </c>
      <c r="J1147" s="220" t="str">
        <f t="shared" si="59"/>
        <v/>
      </c>
    </row>
    <row r="1148" spans="6:10">
      <c r="F1148" s="190" t="s">
        <v>1005</v>
      </c>
      <c r="G1148" s="190" t="s">
        <v>1005</v>
      </c>
      <c r="H1148" s="190" t="str">
        <f t="shared" si="58"/>
        <v/>
      </c>
      <c r="J1148" s="220" t="str">
        <f t="shared" si="59"/>
        <v/>
      </c>
    </row>
    <row r="1149" spans="6:10">
      <c r="F1149" s="190" t="s">
        <v>1005</v>
      </c>
      <c r="G1149" s="190" t="s">
        <v>1005</v>
      </c>
      <c r="H1149" s="190" t="str">
        <f t="shared" si="58"/>
        <v/>
      </c>
      <c r="J1149" s="220" t="str">
        <f t="shared" si="59"/>
        <v/>
      </c>
    </row>
    <row r="1150" spans="6:10">
      <c r="F1150" s="190" t="s">
        <v>1005</v>
      </c>
      <c r="G1150" s="190" t="s">
        <v>1005</v>
      </c>
      <c r="H1150" s="190" t="str">
        <f t="shared" si="58"/>
        <v/>
      </c>
      <c r="J1150" s="220" t="str">
        <f t="shared" si="59"/>
        <v/>
      </c>
    </row>
    <row r="1151" spans="6:10">
      <c r="F1151" s="190" t="s">
        <v>1005</v>
      </c>
      <c r="G1151" s="190" t="s">
        <v>1005</v>
      </c>
      <c r="H1151" s="190" t="str">
        <f t="shared" si="58"/>
        <v/>
      </c>
      <c r="J1151" s="220" t="str">
        <f t="shared" si="59"/>
        <v/>
      </c>
    </row>
    <row r="1152" spans="6:10">
      <c r="F1152" s="190" t="s">
        <v>1005</v>
      </c>
      <c r="G1152" s="190" t="s">
        <v>1005</v>
      </c>
      <c r="H1152" s="190" t="str">
        <f t="shared" si="58"/>
        <v/>
      </c>
      <c r="J1152" s="220" t="str">
        <f t="shared" si="59"/>
        <v/>
      </c>
    </row>
    <row r="1153" spans="6:10">
      <c r="F1153" s="190" t="s">
        <v>1005</v>
      </c>
      <c r="G1153" s="190" t="s">
        <v>1005</v>
      </c>
      <c r="H1153" s="190" t="str">
        <f t="shared" si="58"/>
        <v/>
      </c>
      <c r="J1153" s="220" t="str">
        <f t="shared" si="59"/>
        <v/>
      </c>
    </row>
    <row r="1154" spans="6:10">
      <c r="F1154" s="190" t="s">
        <v>1005</v>
      </c>
      <c r="G1154" s="190" t="s">
        <v>1005</v>
      </c>
      <c r="H1154" s="190" t="str">
        <f t="shared" si="58"/>
        <v/>
      </c>
      <c r="J1154" s="220" t="str">
        <f t="shared" si="59"/>
        <v/>
      </c>
    </row>
    <row r="1155" spans="6:10">
      <c r="F1155" s="190" t="s">
        <v>1005</v>
      </c>
      <c r="G1155" s="190" t="s">
        <v>1005</v>
      </c>
      <c r="H1155" s="190" t="str">
        <f t="shared" si="58"/>
        <v/>
      </c>
      <c r="J1155" s="220" t="str">
        <f t="shared" si="59"/>
        <v/>
      </c>
    </row>
    <row r="1156" spans="6:10">
      <c r="F1156" s="190" t="s">
        <v>1005</v>
      </c>
      <c r="G1156" s="190" t="s">
        <v>1005</v>
      </c>
      <c r="H1156" s="190" t="str">
        <f t="shared" ref="H1156:H1209" si="60">IF(F1156&lt;G1156,F1156,G1156)</f>
        <v/>
      </c>
      <c r="J1156" s="220" t="str">
        <f t="shared" ref="J1156:J1209" si="61">IF(DAY(B1156)=15,MID(A1156,1,1),"")</f>
        <v/>
      </c>
    </row>
    <row r="1157" spans="6:10">
      <c r="F1157" s="190" t="s">
        <v>1005</v>
      </c>
      <c r="G1157" s="190" t="s">
        <v>1005</v>
      </c>
      <c r="H1157" s="190" t="str">
        <f t="shared" si="60"/>
        <v/>
      </c>
      <c r="J1157" s="220" t="str">
        <f t="shared" si="61"/>
        <v/>
      </c>
    </row>
    <row r="1158" spans="6:10">
      <c r="F1158" s="190" t="s">
        <v>1005</v>
      </c>
      <c r="G1158" s="190" t="s">
        <v>1005</v>
      </c>
      <c r="H1158" s="190" t="str">
        <f t="shared" si="60"/>
        <v/>
      </c>
      <c r="J1158" s="220" t="str">
        <f t="shared" si="61"/>
        <v/>
      </c>
    </row>
    <row r="1159" spans="6:10">
      <c r="F1159" s="190" t="s">
        <v>1005</v>
      </c>
      <c r="G1159" s="190" t="s">
        <v>1005</v>
      </c>
      <c r="H1159" s="190" t="str">
        <f t="shared" si="60"/>
        <v/>
      </c>
      <c r="J1159" s="220" t="str">
        <f t="shared" si="61"/>
        <v/>
      </c>
    </row>
    <row r="1160" spans="6:10">
      <c r="F1160" s="190" t="s">
        <v>1005</v>
      </c>
      <c r="G1160" s="190" t="s">
        <v>1005</v>
      </c>
      <c r="H1160" s="190" t="str">
        <f t="shared" si="60"/>
        <v/>
      </c>
      <c r="J1160" s="220" t="str">
        <f t="shared" si="61"/>
        <v/>
      </c>
    </row>
    <row r="1161" spans="6:10">
      <c r="F1161" s="190" t="s">
        <v>1005</v>
      </c>
      <c r="G1161" s="190" t="s">
        <v>1005</v>
      </c>
      <c r="H1161" s="190" t="str">
        <f t="shared" si="60"/>
        <v/>
      </c>
      <c r="J1161" s="220" t="str">
        <f t="shared" si="61"/>
        <v/>
      </c>
    </row>
    <row r="1162" spans="6:10">
      <c r="F1162" s="190" t="s">
        <v>1005</v>
      </c>
      <c r="G1162" s="190" t="s">
        <v>1005</v>
      </c>
      <c r="H1162" s="190" t="str">
        <f t="shared" si="60"/>
        <v/>
      </c>
      <c r="J1162" s="220" t="str">
        <f t="shared" si="61"/>
        <v/>
      </c>
    </row>
    <row r="1163" spans="6:10">
      <c r="F1163" s="190" t="s">
        <v>1005</v>
      </c>
      <c r="G1163" s="190" t="s">
        <v>1005</v>
      </c>
      <c r="H1163" s="190" t="str">
        <f t="shared" si="60"/>
        <v/>
      </c>
      <c r="J1163" s="220" t="str">
        <f t="shared" si="61"/>
        <v/>
      </c>
    </row>
    <row r="1164" spans="6:10">
      <c r="F1164" s="190" t="s">
        <v>1005</v>
      </c>
      <c r="G1164" s="190" t="s">
        <v>1005</v>
      </c>
      <c r="H1164" s="190" t="str">
        <f t="shared" si="60"/>
        <v/>
      </c>
      <c r="J1164" s="220" t="str">
        <f t="shared" si="61"/>
        <v/>
      </c>
    </row>
    <row r="1165" spans="6:10">
      <c r="F1165" s="190" t="s">
        <v>1005</v>
      </c>
      <c r="G1165" s="190" t="s">
        <v>1005</v>
      </c>
      <c r="H1165" s="190" t="str">
        <f t="shared" si="60"/>
        <v/>
      </c>
      <c r="J1165" s="220" t="str">
        <f t="shared" si="61"/>
        <v/>
      </c>
    </row>
    <row r="1166" spans="6:10">
      <c r="F1166" s="190" t="s">
        <v>1005</v>
      </c>
      <c r="G1166" s="190" t="s">
        <v>1005</v>
      </c>
      <c r="H1166" s="190" t="str">
        <f t="shared" si="60"/>
        <v/>
      </c>
      <c r="J1166" s="220" t="str">
        <f t="shared" si="61"/>
        <v/>
      </c>
    </row>
    <row r="1167" spans="6:10">
      <c r="F1167" s="190" t="s">
        <v>1005</v>
      </c>
      <c r="G1167" s="190" t="s">
        <v>1005</v>
      </c>
      <c r="H1167" s="190" t="str">
        <f t="shared" si="60"/>
        <v/>
      </c>
      <c r="J1167" s="220" t="str">
        <f t="shared" si="61"/>
        <v/>
      </c>
    </row>
    <row r="1168" spans="6:10">
      <c r="F1168" s="190" t="s">
        <v>1005</v>
      </c>
      <c r="G1168" s="190" t="s">
        <v>1005</v>
      </c>
      <c r="H1168" s="190" t="str">
        <f t="shared" si="60"/>
        <v/>
      </c>
      <c r="J1168" s="220" t="str">
        <f t="shared" si="61"/>
        <v/>
      </c>
    </row>
    <row r="1169" spans="6:10">
      <c r="F1169" s="190" t="s">
        <v>1005</v>
      </c>
      <c r="G1169" s="190" t="s">
        <v>1005</v>
      </c>
      <c r="H1169" s="190" t="str">
        <f t="shared" si="60"/>
        <v/>
      </c>
      <c r="J1169" s="220" t="str">
        <f t="shared" si="61"/>
        <v/>
      </c>
    </row>
    <row r="1170" spans="6:10">
      <c r="F1170" s="190" t="s">
        <v>1005</v>
      </c>
      <c r="G1170" s="190" t="s">
        <v>1005</v>
      </c>
      <c r="H1170" s="190" t="str">
        <f t="shared" si="60"/>
        <v/>
      </c>
      <c r="J1170" s="220" t="str">
        <f t="shared" si="61"/>
        <v/>
      </c>
    </row>
    <row r="1171" spans="6:10">
      <c r="F1171" s="190" t="s">
        <v>1005</v>
      </c>
      <c r="G1171" s="190" t="s">
        <v>1005</v>
      </c>
      <c r="H1171" s="190" t="str">
        <f t="shared" si="60"/>
        <v/>
      </c>
      <c r="J1171" s="220" t="str">
        <f t="shared" si="61"/>
        <v/>
      </c>
    </row>
    <row r="1172" spans="6:10">
      <c r="F1172" s="190" t="s">
        <v>1005</v>
      </c>
      <c r="G1172" s="190" t="s">
        <v>1005</v>
      </c>
      <c r="H1172" s="190" t="str">
        <f t="shared" si="60"/>
        <v/>
      </c>
      <c r="J1172" s="220" t="str">
        <f t="shared" si="61"/>
        <v/>
      </c>
    </row>
    <row r="1173" spans="6:10">
      <c r="F1173" s="190" t="s">
        <v>1005</v>
      </c>
      <c r="G1173" s="190" t="s">
        <v>1005</v>
      </c>
      <c r="H1173" s="190" t="str">
        <f t="shared" si="60"/>
        <v/>
      </c>
      <c r="J1173" s="220" t="str">
        <f t="shared" si="61"/>
        <v/>
      </c>
    </row>
    <row r="1174" spans="6:10">
      <c r="F1174" s="190" t="s">
        <v>1005</v>
      </c>
      <c r="G1174" s="190" t="s">
        <v>1005</v>
      </c>
      <c r="H1174" s="190" t="str">
        <f t="shared" si="60"/>
        <v/>
      </c>
      <c r="J1174" s="220" t="str">
        <f t="shared" si="61"/>
        <v/>
      </c>
    </row>
    <row r="1175" spans="6:10">
      <c r="F1175" s="190" t="s">
        <v>1005</v>
      </c>
      <c r="G1175" s="190" t="s">
        <v>1005</v>
      </c>
      <c r="H1175" s="190" t="str">
        <f t="shared" si="60"/>
        <v/>
      </c>
      <c r="J1175" s="220" t="str">
        <f t="shared" si="61"/>
        <v/>
      </c>
    </row>
    <row r="1176" spans="6:10">
      <c r="F1176" s="190" t="s">
        <v>1005</v>
      </c>
      <c r="G1176" s="190" t="s">
        <v>1005</v>
      </c>
      <c r="H1176" s="190" t="str">
        <f t="shared" si="60"/>
        <v/>
      </c>
      <c r="J1176" s="220" t="str">
        <f t="shared" si="61"/>
        <v/>
      </c>
    </row>
    <row r="1177" spans="6:10">
      <c r="F1177" s="190" t="s">
        <v>1005</v>
      </c>
      <c r="G1177" s="190" t="s">
        <v>1005</v>
      </c>
      <c r="H1177" s="190" t="str">
        <f t="shared" si="60"/>
        <v/>
      </c>
      <c r="J1177" s="220" t="str">
        <f t="shared" si="61"/>
        <v/>
      </c>
    </row>
    <row r="1178" spans="6:10">
      <c r="F1178" s="190" t="s">
        <v>1005</v>
      </c>
      <c r="G1178" s="190" t="s">
        <v>1005</v>
      </c>
      <c r="H1178" s="190" t="str">
        <f t="shared" si="60"/>
        <v/>
      </c>
      <c r="J1178" s="220" t="str">
        <f t="shared" si="61"/>
        <v/>
      </c>
    </row>
    <row r="1179" spans="6:10">
      <c r="F1179" s="190" t="s">
        <v>1005</v>
      </c>
      <c r="G1179" s="190" t="s">
        <v>1005</v>
      </c>
      <c r="H1179" s="190" t="str">
        <f t="shared" si="60"/>
        <v/>
      </c>
      <c r="J1179" s="220" t="str">
        <f t="shared" si="61"/>
        <v/>
      </c>
    </row>
    <row r="1180" spans="6:10">
      <c r="F1180" s="190" t="s">
        <v>1005</v>
      </c>
      <c r="G1180" s="190" t="s">
        <v>1005</v>
      </c>
      <c r="H1180" s="190" t="str">
        <f t="shared" si="60"/>
        <v/>
      </c>
      <c r="J1180" s="220" t="str">
        <f t="shared" si="61"/>
        <v/>
      </c>
    </row>
    <row r="1181" spans="6:10">
      <c r="F1181" s="190" t="s">
        <v>1005</v>
      </c>
      <c r="G1181" s="190" t="s">
        <v>1005</v>
      </c>
      <c r="H1181" s="190" t="str">
        <f t="shared" si="60"/>
        <v/>
      </c>
      <c r="J1181" s="220" t="str">
        <f t="shared" si="61"/>
        <v/>
      </c>
    </row>
    <row r="1182" spans="6:10">
      <c r="F1182" s="190" t="s">
        <v>1005</v>
      </c>
      <c r="G1182" s="190" t="s">
        <v>1005</v>
      </c>
      <c r="H1182" s="190" t="str">
        <f t="shared" si="60"/>
        <v/>
      </c>
      <c r="J1182" s="220" t="str">
        <f t="shared" si="61"/>
        <v/>
      </c>
    </row>
    <row r="1183" spans="6:10">
      <c r="F1183" s="190" t="s">
        <v>1005</v>
      </c>
      <c r="G1183" s="190" t="s">
        <v>1005</v>
      </c>
      <c r="H1183" s="190" t="str">
        <f t="shared" si="60"/>
        <v/>
      </c>
      <c r="J1183" s="220" t="str">
        <f t="shared" si="61"/>
        <v/>
      </c>
    </row>
    <row r="1184" spans="6:10">
      <c r="F1184" s="190" t="s">
        <v>1005</v>
      </c>
      <c r="G1184" s="190" t="s">
        <v>1005</v>
      </c>
      <c r="H1184" s="190" t="str">
        <f t="shared" si="60"/>
        <v/>
      </c>
      <c r="J1184" s="220" t="str">
        <f t="shared" si="61"/>
        <v/>
      </c>
    </row>
    <row r="1185" spans="6:10">
      <c r="F1185" s="190" t="s">
        <v>1005</v>
      </c>
      <c r="G1185" s="190" t="s">
        <v>1005</v>
      </c>
      <c r="H1185" s="190" t="str">
        <f t="shared" si="60"/>
        <v/>
      </c>
      <c r="J1185" s="220" t="str">
        <f t="shared" si="61"/>
        <v/>
      </c>
    </row>
    <row r="1186" spans="6:10">
      <c r="F1186" s="190" t="s">
        <v>1005</v>
      </c>
      <c r="G1186" s="190" t="s">
        <v>1005</v>
      </c>
      <c r="H1186" s="190" t="str">
        <f t="shared" si="60"/>
        <v/>
      </c>
      <c r="J1186" s="220" t="str">
        <f t="shared" si="61"/>
        <v/>
      </c>
    </row>
    <row r="1187" spans="6:10">
      <c r="F1187" s="190" t="s">
        <v>1005</v>
      </c>
      <c r="G1187" s="190" t="s">
        <v>1005</v>
      </c>
      <c r="H1187" s="190" t="str">
        <f t="shared" si="60"/>
        <v/>
      </c>
      <c r="J1187" s="220" t="str">
        <f t="shared" si="61"/>
        <v/>
      </c>
    </row>
    <row r="1188" spans="6:10">
      <c r="F1188" s="190" t="s">
        <v>1005</v>
      </c>
      <c r="G1188" s="190" t="s">
        <v>1005</v>
      </c>
      <c r="H1188" s="190" t="str">
        <f t="shared" si="60"/>
        <v/>
      </c>
      <c r="J1188" s="220" t="str">
        <f t="shared" si="61"/>
        <v/>
      </c>
    </row>
    <row r="1189" spans="6:10">
      <c r="F1189" s="190" t="s">
        <v>1005</v>
      </c>
      <c r="G1189" s="190" t="s">
        <v>1005</v>
      </c>
      <c r="H1189" s="190" t="str">
        <f t="shared" si="60"/>
        <v/>
      </c>
      <c r="J1189" s="220" t="str">
        <f t="shared" si="61"/>
        <v/>
      </c>
    </row>
    <row r="1190" spans="6:10">
      <c r="F1190" s="190" t="s">
        <v>1005</v>
      </c>
      <c r="G1190" s="190" t="s">
        <v>1005</v>
      </c>
      <c r="H1190" s="190" t="str">
        <f t="shared" si="60"/>
        <v/>
      </c>
      <c r="J1190" s="220" t="str">
        <f t="shared" si="61"/>
        <v/>
      </c>
    </row>
    <row r="1191" spans="6:10">
      <c r="F1191" s="190" t="s">
        <v>1005</v>
      </c>
      <c r="G1191" s="190" t="s">
        <v>1005</v>
      </c>
      <c r="H1191" s="190" t="str">
        <f t="shared" si="60"/>
        <v/>
      </c>
      <c r="J1191" s="220" t="str">
        <f t="shared" si="61"/>
        <v/>
      </c>
    </row>
    <row r="1192" spans="6:10">
      <c r="F1192" s="190" t="s">
        <v>1005</v>
      </c>
      <c r="G1192" s="190" t="s">
        <v>1005</v>
      </c>
      <c r="H1192" s="190" t="str">
        <f t="shared" si="60"/>
        <v/>
      </c>
      <c r="J1192" s="220" t="str">
        <f t="shared" si="61"/>
        <v/>
      </c>
    </row>
    <row r="1193" spans="6:10">
      <c r="F1193" s="190" t="s">
        <v>1005</v>
      </c>
      <c r="G1193" s="190" t="s">
        <v>1005</v>
      </c>
      <c r="H1193" s="190" t="str">
        <f t="shared" si="60"/>
        <v/>
      </c>
      <c r="J1193" s="220" t="str">
        <f t="shared" si="61"/>
        <v/>
      </c>
    </row>
    <row r="1194" spans="6:10">
      <c r="F1194" s="190" t="s">
        <v>1005</v>
      </c>
      <c r="G1194" s="190" t="s">
        <v>1005</v>
      </c>
      <c r="H1194" s="190" t="str">
        <f t="shared" si="60"/>
        <v/>
      </c>
      <c r="J1194" s="220" t="str">
        <f t="shared" si="61"/>
        <v/>
      </c>
    </row>
    <row r="1195" spans="6:10">
      <c r="F1195" s="190" t="s">
        <v>1005</v>
      </c>
      <c r="G1195" s="190" t="s">
        <v>1005</v>
      </c>
      <c r="H1195" s="190" t="str">
        <f t="shared" si="60"/>
        <v/>
      </c>
      <c r="J1195" s="220" t="str">
        <f t="shared" si="61"/>
        <v/>
      </c>
    </row>
    <row r="1196" spans="6:10">
      <c r="F1196" s="190" t="s">
        <v>1005</v>
      </c>
      <c r="G1196" s="190" t="s">
        <v>1005</v>
      </c>
      <c r="H1196" s="190" t="str">
        <f t="shared" si="60"/>
        <v/>
      </c>
      <c r="J1196" s="220" t="str">
        <f t="shared" si="61"/>
        <v/>
      </c>
    </row>
    <row r="1197" spans="6:10">
      <c r="F1197" s="190" t="s">
        <v>1005</v>
      </c>
      <c r="G1197" s="190" t="s">
        <v>1005</v>
      </c>
      <c r="H1197" s="190" t="str">
        <f t="shared" si="60"/>
        <v/>
      </c>
      <c r="J1197" s="220" t="str">
        <f t="shared" si="61"/>
        <v/>
      </c>
    </row>
    <row r="1198" spans="6:10">
      <c r="F1198" s="190" t="s">
        <v>1005</v>
      </c>
      <c r="G1198" s="190" t="s">
        <v>1005</v>
      </c>
      <c r="H1198" s="190" t="str">
        <f t="shared" si="60"/>
        <v/>
      </c>
      <c r="J1198" s="220" t="str">
        <f t="shared" si="61"/>
        <v/>
      </c>
    </row>
    <row r="1199" spans="6:10">
      <c r="F1199" s="190" t="s">
        <v>1005</v>
      </c>
      <c r="G1199" s="190" t="s">
        <v>1005</v>
      </c>
      <c r="H1199" s="190" t="str">
        <f t="shared" si="60"/>
        <v/>
      </c>
      <c r="J1199" s="220" t="str">
        <f t="shared" si="61"/>
        <v/>
      </c>
    </row>
    <row r="1200" spans="6:10">
      <c r="F1200" s="190" t="s">
        <v>1005</v>
      </c>
      <c r="G1200" s="190" t="s">
        <v>1005</v>
      </c>
      <c r="H1200" s="190" t="str">
        <f t="shared" si="60"/>
        <v/>
      </c>
      <c r="J1200" s="220" t="str">
        <f t="shared" si="61"/>
        <v/>
      </c>
    </row>
    <row r="1201" spans="6:10">
      <c r="F1201" s="190" t="s">
        <v>1005</v>
      </c>
      <c r="G1201" s="190" t="s">
        <v>1005</v>
      </c>
      <c r="H1201" s="190" t="str">
        <f t="shared" si="60"/>
        <v/>
      </c>
      <c r="J1201" s="220" t="str">
        <f t="shared" si="61"/>
        <v/>
      </c>
    </row>
    <row r="1202" spans="6:10">
      <c r="F1202" s="190" t="s">
        <v>1005</v>
      </c>
      <c r="G1202" s="190" t="s">
        <v>1005</v>
      </c>
      <c r="H1202" s="190" t="str">
        <f t="shared" si="60"/>
        <v/>
      </c>
      <c r="J1202" s="220" t="str">
        <f t="shared" si="61"/>
        <v/>
      </c>
    </row>
    <row r="1203" spans="6:10">
      <c r="F1203" s="190" t="s">
        <v>1005</v>
      </c>
      <c r="G1203" s="190" t="s">
        <v>1005</v>
      </c>
      <c r="H1203" s="190" t="str">
        <f t="shared" si="60"/>
        <v/>
      </c>
      <c r="J1203" s="220" t="str">
        <f t="shared" si="61"/>
        <v/>
      </c>
    </row>
    <row r="1204" spans="6:10">
      <c r="F1204" s="190" t="s">
        <v>1005</v>
      </c>
      <c r="G1204" s="190" t="s">
        <v>1005</v>
      </c>
      <c r="H1204" s="190" t="str">
        <f t="shared" si="60"/>
        <v/>
      </c>
      <c r="J1204" s="220" t="str">
        <f t="shared" si="61"/>
        <v/>
      </c>
    </row>
    <row r="1205" spans="6:10">
      <c r="F1205" s="190" t="s">
        <v>1005</v>
      </c>
      <c r="G1205" s="190" t="s">
        <v>1005</v>
      </c>
      <c r="H1205" s="190" t="str">
        <f t="shared" si="60"/>
        <v/>
      </c>
      <c r="J1205" s="220" t="str">
        <f t="shared" si="61"/>
        <v/>
      </c>
    </row>
    <row r="1206" spans="6:10">
      <c r="F1206" s="190" t="s">
        <v>1005</v>
      </c>
      <c r="G1206" s="190" t="s">
        <v>1005</v>
      </c>
      <c r="H1206" s="190" t="str">
        <f t="shared" si="60"/>
        <v/>
      </c>
      <c r="J1206" s="220" t="str">
        <f t="shared" si="61"/>
        <v/>
      </c>
    </row>
    <row r="1207" spans="6:10">
      <c r="F1207" s="190" t="s">
        <v>1005</v>
      </c>
      <c r="G1207" s="190" t="s">
        <v>1005</v>
      </c>
      <c r="H1207" s="190" t="str">
        <f t="shared" si="60"/>
        <v/>
      </c>
      <c r="J1207" s="220" t="str">
        <f t="shared" si="61"/>
        <v/>
      </c>
    </row>
    <row r="1208" spans="6:10">
      <c r="F1208" s="190" t="s">
        <v>1005</v>
      </c>
      <c r="G1208" s="190" t="s">
        <v>1005</v>
      </c>
      <c r="H1208" s="190" t="str">
        <f t="shared" si="60"/>
        <v/>
      </c>
      <c r="J1208" s="220" t="str">
        <f t="shared" si="61"/>
        <v/>
      </c>
    </row>
    <row r="1209" spans="6:10">
      <c r="F1209" s="190" t="s">
        <v>1005</v>
      </c>
      <c r="G1209" s="190" t="s">
        <v>1005</v>
      </c>
      <c r="H1209" s="190" t="str">
        <f t="shared" si="60"/>
        <v/>
      </c>
      <c r="J1209" s="220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4"/>
    <col min="11" max="16384" width="11.42578125" style="177"/>
  </cols>
  <sheetData>
    <row r="2" spans="2:11">
      <c r="B2" s="157" t="s">
        <v>26</v>
      </c>
    </row>
    <row r="3" spans="2:11" ht="22.5">
      <c r="B3" s="255" t="s">
        <v>30</v>
      </c>
      <c r="C3" s="256" t="s">
        <v>31</v>
      </c>
      <c r="D3" s="278" t="s">
        <v>214</v>
      </c>
      <c r="E3" s="257" t="s">
        <v>32</v>
      </c>
      <c r="F3" s="257" t="s">
        <v>33</v>
      </c>
      <c r="G3" s="256" t="s">
        <v>34</v>
      </c>
      <c r="H3" s="258"/>
      <c r="I3" s="259"/>
      <c r="J3" s="260"/>
    </row>
    <row r="4" spans="2:11">
      <c r="B4" s="261" t="s">
        <v>363</v>
      </c>
      <c r="C4" s="262" t="s">
        <v>364</v>
      </c>
      <c r="D4" s="263"/>
      <c r="E4" s="264">
        <f>Dat_02!F3</f>
        <v>178.98040184800087</v>
      </c>
      <c r="F4" s="264">
        <f>Dat_02!G3</f>
        <v>123.04544911502903</v>
      </c>
      <c r="G4" s="264">
        <f>Dat_02!H3</f>
        <v>123.04544911502903</v>
      </c>
      <c r="I4" s="265" t="str">
        <f>Dat_02!J3</f>
        <v/>
      </c>
      <c r="J4" s="277" t="str">
        <f>IF(Dat_02!K3=0,"",Dat_02!K3)</f>
        <v/>
      </c>
      <c r="K4" s="177" t="str">
        <f>IF(J4=0,"",J4)</f>
        <v/>
      </c>
    </row>
    <row r="5" spans="2:11">
      <c r="B5" s="263"/>
      <c r="C5" s="262" t="s">
        <v>365</v>
      </c>
      <c r="D5" s="263"/>
      <c r="E5" s="264">
        <f>Dat_02!F4</f>
        <v>201.88273954199965</v>
      </c>
      <c r="F5" s="264">
        <f>Dat_02!G4</f>
        <v>123.04544911502903</v>
      </c>
      <c r="G5" s="264">
        <f>Dat_02!H4</f>
        <v>123.04544911502903</v>
      </c>
      <c r="I5" s="265" t="str">
        <f>Dat_02!J4</f>
        <v/>
      </c>
      <c r="J5" s="277" t="str">
        <f>IF(Dat_02!K4=0,"",Dat_02!K4)</f>
        <v/>
      </c>
    </row>
    <row r="6" spans="2:11">
      <c r="B6" s="261"/>
      <c r="C6" s="262" t="s">
        <v>366</v>
      </c>
      <c r="D6" s="261"/>
      <c r="E6" s="264">
        <f>Dat_02!F5</f>
        <v>231.73633905800031</v>
      </c>
      <c r="F6" s="264">
        <f>Dat_02!G5</f>
        <v>123.04544911502903</v>
      </c>
      <c r="G6" s="264">
        <f>Dat_02!H5</f>
        <v>123.04544911502903</v>
      </c>
      <c r="I6" s="265" t="str">
        <f>Dat_02!J5</f>
        <v/>
      </c>
      <c r="J6" s="277" t="str">
        <f>IF(Dat_02!K5=0,"",Dat_02!K5)</f>
        <v/>
      </c>
    </row>
    <row r="7" spans="2:11">
      <c r="B7" s="261"/>
      <c r="C7" s="262" t="s">
        <v>367</v>
      </c>
      <c r="D7" s="261"/>
      <c r="E7" s="264">
        <f>Dat_02!F6</f>
        <v>266.14969254999954</v>
      </c>
      <c r="F7" s="264">
        <f>Dat_02!G6</f>
        <v>123.04544911502903</v>
      </c>
      <c r="G7" s="264">
        <f>Dat_02!H6</f>
        <v>123.04544911502903</v>
      </c>
      <c r="I7" s="265" t="str">
        <f>Dat_02!J6</f>
        <v/>
      </c>
      <c r="J7" s="277" t="str">
        <f>IF(Dat_02!K6=0,"",Dat_02!K6)</f>
        <v/>
      </c>
    </row>
    <row r="8" spans="2:11">
      <c r="B8" s="261"/>
      <c r="C8" s="262" t="s">
        <v>368</v>
      </c>
      <c r="D8" s="261"/>
      <c r="E8" s="264">
        <f>Dat_02!F7</f>
        <v>280.78351580800012</v>
      </c>
      <c r="F8" s="264">
        <f>Dat_02!G7</f>
        <v>123.04544911502903</v>
      </c>
      <c r="G8" s="264">
        <f>Dat_02!H7</f>
        <v>123.04544911502903</v>
      </c>
      <c r="I8" s="265" t="str">
        <f>Dat_02!J7</f>
        <v/>
      </c>
      <c r="J8" s="277" t="str">
        <f>IF(Dat_02!K7=0,"",Dat_02!K7)</f>
        <v/>
      </c>
    </row>
    <row r="9" spans="2:11">
      <c r="B9" s="261"/>
      <c r="C9" s="262" t="s">
        <v>369</v>
      </c>
      <c r="D9" s="261"/>
      <c r="E9" s="264">
        <f>Dat_02!F8</f>
        <v>238.13106541399978</v>
      </c>
      <c r="F9" s="264">
        <f>Dat_02!G8</f>
        <v>123.04544911502903</v>
      </c>
      <c r="G9" s="264">
        <f>Dat_02!H8</f>
        <v>123.04544911502903</v>
      </c>
      <c r="I9" s="265" t="str">
        <f>Dat_02!J8</f>
        <v/>
      </c>
      <c r="J9" s="277" t="str">
        <f>IF(Dat_02!K8=0,"",Dat_02!K8)</f>
        <v/>
      </c>
    </row>
    <row r="10" spans="2:11">
      <c r="B10" s="261"/>
      <c r="C10" s="262" t="s">
        <v>370</v>
      </c>
      <c r="D10" s="261"/>
      <c r="E10" s="264">
        <f>Dat_02!F9</f>
        <v>215.7201776159998</v>
      </c>
      <c r="F10" s="264">
        <f>Dat_02!G9</f>
        <v>123.04544911502903</v>
      </c>
      <c r="G10" s="264">
        <f>Dat_02!H9</f>
        <v>123.04544911502903</v>
      </c>
      <c r="I10" s="265" t="str">
        <f>Dat_02!J9</f>
        <v/>
      </c>
      <c r="J10" s="277" t="str">
        <f>IF(Dat_02!K9=0,"",Dat_02!K9)</f>
        <v/>
      </c>
    </row>
    <row r="11" spans="2:11">
      <c r="B11" s="261"/>
      <c r="C11" s="262" t="s">
        <v>371</v>
      </c>
      <c r="D11" s="261"/>
      <c r="E11" s="264">
        <f>Dat_02!F10</f>
        <v>180.90718696600015</v>
      </c>
      <c r="F11" s="264">
        <f>Dat_02!G10</f>
        <v>123.04544911502903</v>
      </c>
      <c r="G11" s="264">
        <f>Dat_02!H10</f>
        <v>123.04544911502903</v>
      </c>
      <c r="I11" s="265" t="str">
        <f>Dat_02!J10</f>
        <v/>
      </c>
      <c r="J11" s="277" t="str">
        <f>IF(Dat_02!K10=0,"",Dat_02!K10)</f>
        <v/>
      </c>
    </row>
    <row r="12" spans="2:11">
      <c r="B12" s="261"/>
      <c r="C12" s="262" t="s">
        <v>372</v>
      </c>
      <c r="D12" s="261"/>
      <c r="E12" s="264">
        <f>Dat_02!F11</f>
        <v>258.98821041599979</v>
      </c>
      <c r="F12" s="264">
        <f>Dat_02!G11</f>
        <v>123.04544911502903</v>
      </c>
      <c r="G12" s="264">
        <f>Dat_02!H11</f>
        <v>123.04544911502903</v>
      </c>
      <c r="I12" s="265" t="str">
        <f>Dat_02!J11</f>
        <v/>
      </c>
      <c r="J12" s="277" t="str">
        <f>IF(Dat_02!K11=0,"",Dat_02!K11)</f>
        <v/>
      </c>
    </row>
    <row r="13" spans="2:11">
      <c r="B13" s="261"/>
      <c r="C13" s="262" t="s">
        <v>373</v>
      </c>
      <c r="D13" s="261"/>
      <c r="E13" s="264">
        <f>Dat_02!F12</f>
        <v>508.47937581800011</v>
      </c>
      <c r="F13" s="264">
        <f>Dat_02!G12</f>
        <v>123.04544911502903</v>
      </c>
      <c r="G13" s="264">
        <f>Dat_02!H12</f>
        <v>123.04544911502903</v>
      </c>
      <c r="I13" s="265" t="str">
        <f>Dat_02!J12</f>
        <v/>
      </c>
      <c r="J13" s="277" t="str">
        <f>IF(Dat_02!K12=0,"",Dat_02!K12)</f>
        <v/>
      </c>
    </row>
    <row r="14" spans="2:11">
      <c r="B14" s="261"/>
      <c r="C14" s="262" t="s">
        <v>374</v>
      </c>
      <c r="D14" s="261"/>
      <c r="E14" s="264">
        <f>Dat_02!F13</f>
        <v>448.69639765200071</v>
      </c>
      <c r="F14" s="264">
        <f>Dat_02!G13</f>
        <v>123.04544911502903</v>
      </c>
      <c r="G14" s="264">
        <f>Dat_02!H13</f>
        <v>123.04544911502903</v>
      </c>
      <c r="I14" s="265" t="str">
        <f>Dat_02!J13</f>
        <v/>
      </c>
      <c r="J14" s="277" t="str">
        <f>IF(Dat_02!K13=0,"",Dat_02!K13)</f>
        <v/>
      </c>
    </row>
    <row r="15" spans="2:11">
      <c r="B15" s="261"/>
      <c r="C15" s="262" t="s">
        <v>375</v>
      </c>
      <c r="D15" s="261"/>
      <c r="E15" s="264">
        <f>Dat_02!F14</f>
        <v>403.93001681799944</v>
      </c>
      <c r="F15" s="264">
        <f>Dat_02!G14</f>
        <v>123.04544911502903</v>
      </c>
      <c r="G15" s="264">
        <f>Dat_02!H14</f>
        <v>123.04544911502903</v>
      </c>
      <c r="I15" s="265" t="str">
        <f>Dat_02!J14</f>
        <v/>
      </c>
      <c r="J15" s="277" t="str">
        <f>IF(Dat_02!K14=0,"",Dat_02!K14)</f>
        <v/>
      </c>
    </row>
    <row r="16" spans="2:11">
      <c r="B16" s="261"/>
      <c r="C16" s="262" t="s">
        <v>376</v>
      </c>
      <c r="D16" s="261"/>
      <c r="E16" s="264">
        <f>Dat_02!F15</f>
        <v>296.76694019600029</v>
      </c>
      <c r="F16" s="264">
        <f>Dat_02!G15</f>
        <v>123.04544911502903</v>
      </c>
      <c r="G16" s="264">
        <f>Dat_02!H15</f>
        <v>123.04544911502903</v>
      </c>
      <c r="I16" s="265" t="str">
        <f>Dat_02!J15</f>
        <v/>
      </c>
      <c r="J16" s="277" t="str">
        <f>IF(Dat_02!K15=0,"",Dat_02!K15)</f>
        <v/>
      </c>
    </row>
    <row r="17" spans="2:10">
      <c r="B17" s="261"/>
      <c r="C17" s="262" t="s">
        <v>377</v>
      </c>
      <c r="D17" s="261"/>
      <c r="E17" s="264">
        <f>Dat_02!F16</f>
        <v>477.07701482599987</v>
      </c>
      <c r="F17" s="264">
        <f>Dat_02!G16</f>
        <v>123.04544911502903</v>
      </c>
      <c r="G17" s="264">
        <f>Dat_02!H16</f>
        <v>123.04544911502903</v>
      </c>
      <c r="I17" s="265" t="str">
        <f>Dat_02!J16</f>
        <v/>
      </c>
      <c r="J17" s="277" t="str">
        <f>IF(Dat_02!K16=0,"",Dat_02!K16)</f>
        <v/>
      </c>
    </row>
    <row r="18" spans="2:10">
      <c r="B18" s="261"/>
      <c r="C18" s="262" t="s">
        <v>378</v>
      </c>
      <c r="D18" s="261"/>
      <c r="E18" s="264">
        <f>Dat_02!F17</f>
        <v>391.78752665199977</v>
      </c>
      <c r="F18" s="264">
        <f>Dat_02!G17</f>
        <v>123.04544911502903</v>
      </c>
      <c r="G18" s="264">
        <f>Dat_02!H17</f>
        <v>123.04544911502903</v>
      </c>
      <c r="I18" s="265" t="str">
        <f>Dat_02!J17</f>
        <v>M</v>
      </c>
      <c r="J18" s="277">
        <f>IF(Dat_02!K17=0,"",Dat_02!K17)</f>
        <v>123.04544911502903</v>
      </c>
    </row>
    <row r="19" spans="2:10">
      <c r="B19" s="261"/>
      <c r="C19" s="262" t="s">
        <v>379</v>
      </c>
      <c r="D19" s="261"/>
      <c r="E19" s="264">
        <f>Dat_02!F18</f>
        <v>372.84823746600085</v>
      </c>
      <c r="F19" s="264">
        <f>Dat_02!G18</f>
        <v>123.04544911502903</v>
      </c>
      <c r="G19" s="264">
        <f>Dat_02!H18</f>
        <v>123.04544911502903</v>
      </c>
      <c r="I19" s="265" t="str">
        <f>Dat_02!J18</f>
        <v/>
      </c>
      <c r="J19" s="277" t="str">
        <f>IF(Dat_02!K18=0,"",Dat_02!K18)</f>
        <v/>
      </c>
    </row>
    <row r="20" spans="2:10">
      <c r="B20" s="261"/>
      <c r="C20" s="262" t="s">
        <v>380</v>
      </c>
      <c r="D20" s="261"/>
      <c r="E20" s="264">
        <f>Dat_02!F19</f>
        <v>367.38850625000032</v>
      </c>
      <c r="F20" s="264">
        <f>Dat_02!G19</f>
        <v>123.04544911502903</v>
      </c>
      <c r="G20" s="264">
        <f>Dat_02!H19</f>
        <v>123.04544911502903</v>
      </c>
      <c r="I20" s="265" t="str">
        <f>Dat_02!J19</f>
        <v/>
      </c>
      <c r="J20" s="277" t="str">
        <f>IF(Dat_02!K19=0,"",Dat_02!K19)</f>
        <v/>
      </c>
    </row>
    <row r="21" spans="2:10">
      <c r="B21" s="261"/>
      <c r="C21" s="262" t="s">
        <v>381</v>
      </c>
      <c r="D21" s="261"/>
      <c r="E21" s="264">
        <f>Dat_02!F20</f>
        <v>322.30071002999892</v>
      </c>
      <c r="F21" s="264">
        <f>Dat_02!G20</f>
        <v>123.04544911502903</v>
      </c>
      <c r="G21" s="264">
        <f>Dat_02!H20</f>
        <v>123.04544911502903</v>
      </c>
      <c r="I21" s="265" t="str">
        <f>Dat_02!J20</f>
        <v/>
      </c>
      <c r="J21" s="277" t="str">
        <f>IF(Dat_02!K20=0,"",Dat_02!K20)</f>
        <v/>
      </c>
    </row>
    <row r="22" spans="2:10">
      <c r="B22" s="261"/>
      <c r="C22" s="262" t="s">
        <v>382</v>
      </c>
      <c r="D22" s="261"/>
      <c r="E22" s="264">
        <f>Dat_02!F21</f>
        <v>319.42373380199984</v>
      </c>
      <c r="F22" s="264">
        <f>Dat_02!G21</f>
        <v>123.04544911502903</v>
      </c>
      <c r="G22" s="264">
        <f>Dat_02!H21</f>
        <v>123.04544911502903</v>
      </c>
      <c r="I22" s="265" t="str">
        <f>Dat_02!J21</f>
        <v/>
      </c>
      <c r="J22" s="277" t="str">
        <f>IF(Dat_02!K21=0,"",Dat_02!K21)</f>
        <v/>
      </c>
    </row>
    <row r="23" spans="2:10">
      <c r="B23" s="261"/>
      <c r="C23" s="262" t="s">
        <v>383</v>
      </c>
      <c r="D23" s="261"/>
      <c r="E23" s="264">
        <f>Dat_02!F22</f>
        <v>243.17582171799972</v>
      </c>
      <c r="F23" s="264">
        <f>Dat_02!G22</f>
        <v>123.04544911502903</v>
      </c>
      <c r="G23" s="264">
        <f>Dat_02!H22</f>
        <v>123.04544911502903</v>
      </c>
      <c r="I23" s="265" t="str">
        <f>Dat_02!J22</f>
        <v/>
      </c>
      <c r="J23" s="277" t="str">
        <f>IF(Dat_02!K22=0,"",Dat_02!K22)</f>
        <v/>
      </c>
    </row>
    <row r="24" spans="2:10">
      <c r="B24" s="261"/>
      <c r="C24" s="262" t="s">
        <v>384</v>
      </c>
      <c r="D24" s="261"/>
      <c r="E24" s="264">
        <f>Dat_02!F23</f>
        <v>212.62120034800108</v>
      </c>
      <c r="F24" s="264">
        <f>Dat_02!G23</f>
        <v>123.04544911502903</v>
      </c>
      <c r="G24" s="264">
        <f>Dat_02!H23</f>
        <v>123.04544911502903</v>
      </c>
      <c r="I24" s="265" t="str">
        <f>Dat_02!J23</f>
        <v/>
      </c>
      <c r="J24" s="277" t="str">
        <f>IF(Dat_02!K23=0,"",Dat_02!K23)</f>
        <v/>
      </c>
    </row>
    <row r="25" spans="2:10">
      <c r="B25" s="261"/>
      <c r="C25" s="262" t="s">
        <v>385</v>
      </c>
      <c r="D25" s="261"/>
      <c r="E25" s="264">
        <f>Dat_02!F24</f>
        <v>259.7173753699995</v>
      </c>
      <c r="F25" s="264">
        <f>Dat_02!G24</f>
        <v>123.04544911502903</v>
      </c>
      <c r="G25" s="264">
        <f>Dat_02!H24</f>
        <v>123.04544911502903</v>
      </c>
      <c r="I25" s="265" t="str">
        <f>Dat_02!J24</f>
        <v/>
      </c>
      <c r="J25" s="277" t="str">
        <f>IF(Dat_02!K24=0,"",Dat_02!K24)</f>
        <v/>
      </c>
    </row>
    <row r="26" spans="2:10">
      <c r="B26" s="261"/>
      <c r="C26" s="262" t="s">
        <v>386</v>
      </c>
      <c r="D26" s="261"/>
      <c r="E26" s="264">
        <f>Dat_02!F25</f>
        <v>224.24443767200003</v>
      </c>
      <c r="F26" s="264">
        <f>Dat_02!G25</f>
        <v>123.04544911502903</v>
      </c>
      <c r="G26" s="264">
        <f>Dat_02!H25</f>
        <v>123.04544911502903</v>
      </c>
      <c r="I26" s="265" t="str">
        <f>Dat_02!J25</f>
        <v/>
      </c>
      <c r="J26" s="277" t="str">
        <f>IF(Dat_02!K25=0,"",Dat_02!K25)</f>
        <v/>
      </c>
    </row>
    <row r="27" spans="2:10">
      <c r="B27" s="261"/>
      <c r="C27" s="262" t="s">
        <v>387</v>
      </c>
      <c r="D27" s="261"/>
      <c r="E27" s="264">
        <f>Dat_02!F26</f>
        <v>227.66554067600012</v>
      </c>
      <c r="F27" s="264">
        <f>Dat_02!G26</f>
        <v>123.04544911502903</v>
      </c>
      <c r="G27" s="264">
        <f>Dat_02!H26</f>
        <v>123.04544911502903</v>
      </c>
      <c r="I27" s="265" t="str">
        <f>Dat_02!J26</f>
        <v/>
      </c>
      <c r="J27" s="277" t="str">
        <f>IF(Dat_02!K26=0,"",Dat_02!K26)</f>
        <v/>
      </c>
    </row>
    <row r="28" spans="2:10">
      <c r="B28" s="261"/>
      <c r="C28" s="262" t="s">
        <v>388</v>
      </c>
      <c r="D28" s="261"/>
      <c r="E28" s="264">
        <f>Dat_02!F27</f>
        <v>197.52040654999973</v>
      </c>
      <c r="F28" s="264">
        <f>Dat_02!G27</f>
        <v>123.04544911502903</v>
      </c>
      <c r="G28" s="264">
        <f>Dat_02!H27</f>
        <v>123.04544911502903</v>
      </c>
      <c r="I28" s="265" t="str">
        <f>Dat_02!J27</f>
        <v/>
      </c>
      <c r="J28" s="277" t="str">
        <f>IF(Dat_02!K27=0,"",Dat_02!K27)</f>
        <v/>
      </c>
    </row>
    <row r="29" spans="2:10">
      <c r="B29" s="261"/>
      <c r="C29" s="262" t="s">
        <v>389</v>
      </c>
      <c r="D29" s="261"/>
      <c r="E29" s="264">
        <f>Dat_02!F28</f>
        <v>174.88350930200093</v>
      </c>
      <c r="F29" s="264">
        <f>Dat_02!G28</f>
        <v>123.04544911502903</v>
      </c>
      <c r="G29" s="264">
        <f>Dat_02!H28</f>
        <v>123.04544911502903</v>
      </c>
      <c r="I29" s="265" t="str">
        <f>Dat_02!J28</f>
        <v/>
      </c>
      <c r="J29" s="277" t="str">
        <f>IF(Dat_02!K28=0,"",Dat_02!K28)</f>
        <v/>
      </c>
    </row>
    <row r="30" spans="2:10">
      <c r="B30" s="261"/>
      <c r="C30" s="262" t="s">
        <v>390</v>
      </c>
      <c r="D30" s="261"/>
      <c r="E30" s="264">
        <f>Dat_02!F29</f>
        <v>197.23063437199974</v>
      </c>
      <c r="F30" s="264">
        <f>Dat_02!G29</f>
        <v>123.04544911502903</v>
      </c>
      <c r="G30" s="264">
        <f>Dat_02!H29</f>
        <v>123.04544911502903</v>
      </c>
      <c r="I30" s="265" t="str">
        <f>Dat_02!J29</f>
        <v/>
      </c>
      <c r="J30" s="277" t="str">
        <f>IF(Dat_02!K29=0,"",Dat_02!K29)</f>
        <v/>
      </c>
    </row>
    <row r="31" spans="2:10">
      <c r="B31" s="261"/>
      <c r="C31" s="262" t="s">
        <v>391</v>
      </c>
      <c r="D31" s="261"/>
      <c r="E31" s="264">
        <f>Dat_02!F30</f>
        <v>183.19844093400036</v>
      </c>
      <c r="F31" s="264">
        <f>Dat_02!G30</f>
        <v>123.04544911502903</v>
      </c>
      <c r="G31" s="264">
        <f>Dat_02!H30</f>
        <v>123.04544911502903</v>
      </c>
      <c r="I31" s="265" t="str">
        <f>Dat_02!J30</f>
        <v/>
      </c>
      <c r="J31" s="277" t="str">
        <f>IF(Dat_02!K30=0,"",Dat_02!K30)</f>
        <v/>
      </c>
    </row>
    <row r="32" spans="2:10">
      <c r="B32" s="261"/>
      <c r="C32" s="262" t="s">
        <v>392</v>
      </c>
      <c r="D32" s="261"/>
      <c r="E32" s="264">
        <f>Dat_02!F31</f>
        <v>191.34344834999959</v>
      </c>
      <c r="F32" s="264">
        <f>Dat_02!G31</f>
        <v>123.04544911502903</v>
      </c>
      <c r="G32" s="264">
        <f>Dat_02!H31</f>
        <v>123.04544911502903</v>
      </c>
      <c r="I32" s="265" t="str">
        <f>Dat_02!J31</f>
        <v/>
      </c>
      <c r="J32" s="277" t="str">
        <f>IF(Dat_02!K31=0,"",Dat_02!K31)</f>
        <v/>
      </c>
    </row>
    <row r="33" spans="2:10">
      <c r="B33" s="261"/>
      <c r="C33" s="262" t="s">
        <v>393</v>
      </c>
      <c r="D33" s="261"/>
      <c r="E33" s="264">
        <f>Dat_02!F32</f>
        <v>203.26603734199892</v>
      </c>
      <c r="F33" s="264">
        <f>Dat_02!G32</f>
        <v>123.04544911502903</v>
      </c>
      <c r="G33" s="264">
        <f>Dat_02!H32</f>
        <v>123.04544911502903</v>
      </c>
      <c r="I33" s="265" t="str">
        <f>Dat_02!J32</f>
        <v/>
      </c>
      <c r="J33" s="277" t="str">
        <f>IF(Dat_02!K32=0,"",Dat_02!K32)</f>
        <v/>
      </c>
    </row>
    <row r="34" spans="2:10">
      <c r="B34" s="261"/>
      <c r="C34" s="262" t="s">
        <v>394</v>
      </c>
      <c r="D34" s="263"/>
      <c r="E34" s="264">
        <f>Dat_02!F33</f>
        <v>208.34055919400006</v>
      </c>
      <c r="F34" s="264">
        <f>Dat_02!G33</f>
        <v>123.04544911502903</v>
      </c>
      <c r="G34" s="264">
        <f>Dat_02!H33</f>
        <v>123.04544911502903</v>
      </c>
      <c r="I34" s="265" t="str">
        <f>Dat_02!J33</f>
        <v/>
      </c>
      <c r="J34" s="277" t="str">
        <f>IF(Dat_02!K33=0,"",Dat_02!K33)</f>
        <v/>
      </c>
    </row>
    <row r="35" spans="2:10">
      <c r="B35" s="263" t="s">
        <v>395</v>
      </c>
      <c r="C35" s="262" t="s">
        <v>396</v>
      </c>
      <c r="D35" s="263"/>
      <c r="E35" s="264">
        <f>Dat_02!F34</f>
        <v>180.64092513600011</v>
      </c>
      <c r="F35" s="264">
        <f>Dat_02!G34</f>
        <v>124.98173132994</v>
      </c>
      <c r="G35" s="264">
        <f>Dat_02!H34</f>
        <v>124.98173132994</v>
      </c>
      <c r="I35" s="265" t="str">
        <f>Dat_02!J34</f>
        <v/>
      </c>
      <c r="J35" s="277" t="str">
        <f>IF(Dat_02!K34=0,"",Dat_02!K34)</f>
        <v/>
      </c>
    </row>
    <row r="36" spans="2:10">
      <c r="B36" s="261"/>
      <c r="C36" s="262" t="s">
        <v>397</v>
      </c>
      <c r="D36" s="263"/>
      <c r="E36" s="264">
        <f>Dat_02!F35</f>
        <v>206.37630946400034</v>
      </c>
      <c r="F36" s="264">
        <f>Dat_02!G35</f>
        <v>124.98173132994</v>
      </c>
      <c r="G36" s="264">
        <f>Dat_02!H35</f>
        <v>124.98173132994</v>
      </c>
      <c r="I36" s="265" t="str">
        <f>Dat_02!J35</f>
        <v/>
      </c>
      <c r="J36" s="277" t="str">
        <f>IF(Dat_02!K35=0,"",Dat_02!K35)</f>
        <v/>
      </c>
    </row>
    <row r="37" spans="2:10">
      <c r="B37" s="261"/>
      <c r="C37" s="262" t="s">
        <v>398</v>
      </c>
      <c r="D37" s="261"/>
      <c r="E37" s="264">
        <f>Dat_02!F36</f>
        <v>216.29166977199995</v>
      </c>
      <c r="F37" s="264">
        <f>Dat_02!G36</f>
        <v>124.98173132994</v>
      </c>
      <c r="G37" s="264">
        <f>Dat_02!H36</f>
        <v>124.98173132994</v>
      </c>
      <c r="I37" s="265" t="str">
        <f>Dat_02!J36</f>
        <v/>
      </c>
      <c r="J37" s="277" t="str">
        <f>IF(Dat_02!K36=0,"",Dat_02!K36)</f>
        <v/>
      </c>
    </row>
    <row r="38" spans="2:10">
      <c r="B38" s="261"/>
      <c r="C38" s="262" t="s">
        <v>399</v>
      </c>
      <c r="D38" s="261"/>
      <c r="E38" s="264">
        <f>Dat_02!F37</f>
        <v>250.44172915600009</v>
      </c>
      <c r="F38" s="264">
        <f>Dat_02!G37</f>
        <v>124.98173132994</v>
      </c>
      <c r="G38" s="264">
        <f>Dat_02!H37</f>
        <v>124.98173132994</v>
      </c>
      <c r="I38" s="265" t="str">
        <f>Dat_02!J37</f>
        <v/>
      </c>
      <c r="J38" s="277" t="str">
        <f>IF(Dat_02!K37=0,"",Dat_02!K37)</f>
        <v/>
      </c>
    </row>
    <row r="39" spans="2:10">
      <c r="B39" s="261"/>
      <c r="C39" s="262" t="s">
        <v>400</v>
      </c>
      <c r="D39" s="261"/>
      <c r="E39" s="264">
        <f>Dat_02!F38</f>
        <v>196.75077450199959</v>
      </c>
      <c r="F39" s="264">
        <f>Dat_02!G38</f>
        <v>124.98173132994</v>
      </c>
      <c r="G39" s="264">
        <f>Dat_02!H38</f>
        <v>124.98173132994</v>
      </c>
      <c r="I39" s="265" t="str">
        <f>Dat_02!J38</f>
        <v/>
      </c>
      <c r="J39" s="277" t="str">
        <f>IF(Dat_02!K38=0,"",Dat_02!K38)</f>
        <v/>
      </c>
    </row>
    <row r="40" spans="2:10">
      <c r="B40" s="261"/>
      <c r="C40" s="262" t="s">
        <v>401</v>
      </c>
      <c r="D40" s="261"/>
      <c r="E40" s="264">
        <f>Dat_02!F39</f>
        <v>213.14835845800005</v>
      </c>
      <c r="F40" s="264">
        <f>Dat_02!G39</f>
        <v>124.98173132994</v>
      </c>
      <c r="G40" s="264">
        <f>Dat_02!H39</f>
        <v>124.98173132994</v>
      </c>
      <c r="I40" s="265" t="str">
        <f>Dat_02!J39</f>
        <v/>
      </c>
      <c r="J40" s="277" t="str">
        <f>IF(Dat_02!K39=0,"",Dat_02!K39)</f>
        <v/>
      </c>
    </row>
    <row r="41" spans="2:10">
      <c r="B41" s="261"/>
      <c r="C41" s="262" t="s">
        <v>402</v>
      </c>
      <c r="D41" s="261"/>
      <c r="E41" s="264">
        <f>Dat_02!F40</f>
        <v>221.89988266800003</v>
      </c>
      <c r="F41" s="264">
        <f>Dat_02!G40</f>
        <v>124.98173132994</v>
      </c>
      <c r="G41" s="264">
        <f>Dat_02!H40</f>
        <v>124.98173132994</v>
      </c>
      <c r="I41" s="265" t="str">
        <f>Dat_02!J40</f>
        <v/>
      </c>
      <c r="J41" s="277" t="str">
        <f>IF(Dat_02!K40=0,"",Dat_02!K40)</f>
        <v/>
      </c>
    </row>
    <row r="42" spans="2:10">
      <c r="B42" s="261"/>
      <c r="C42" s="262" t="s">
        <v>403</v>
      </c>
      <c r="D42" s="261"/>
      <c r="E42" s="264">
        <f>Dat_02!F41</f>
        <v>216.58680302600061</v>
      </c>
      <c r="F42" s="264">
        <f>Dat_02!G41</f>
        <v>124.98173132994</v>
      </c>
      <c r="G42" s="264">
        <f>Dat_02!H41</f>
        <v>124.98173132994</v>
      </c>
      <c r="I42" s="265" t="str">
        <f>Dat_02!J41</f>
        <v/>
      </c>
      <c r="J42" s="277" t="str">
        <f>IF(Dat_02!K41=0,"",Dat_02!K41)</f>
        <v/>
      </c>
    </row>
    <row r="43" spans="2:10">
      <c r="B43" s="261"/>
      <c r="C43" s="262" t="s">
        <v>404</v>
      </c>
      <c r="D43" s="261"/>
      <c r="E43" s="264">
        <f>Dat_02!F42</f>
        <v>335.10069685799931</v>
      </c>
      <c r="F43" s="264">
        <f>Dat_02!G42</f>
        <v>124.98173132994</v>
      </c>
      <c r="G43" s="264">
        <f>Dat_02!H42</f>
        <v>124.98173132994</v>
      </c>
      <c r="I43" s="265" t="str">
        <f>Dat_02!J42</f>
        <v/>
      </c>
      <c r="J43" s="277" t="str">
        <f>IF(Dat_02!K42=0,"",Dat_02!K42)</f>
        <v/>
      </c>
    </row>
    <row r="44" spans="2:10">
      <c r="B44" s="261"/>
      <c r="C44" s="262" t="s">
        <v>405</v>
      </c>
      <c r="D44" s="261"/>
      <c r="E44" s="264">
        <f>Dat_02!F43</f>
        <v>294.00231751600057</v>
      </c>
      <c r="F44" s="264">
        <f>Dat_02!G43</f>
        <v>124.98173132994</v>
      </c>
      <c r="G44" s="264">
        <f>Dat_02!H43</f>
        <v>124.98173132994</v>
      </c>
      <c r="I44" s="265" t="str">
        <f>Dat_02!J43</f>
        <v/>
      </c>
      <c r="J44" s="277" t="str">
        <f>IF(Dat_02!K43=0,"",Dat_02!K43)</f>
        <v/>
      </c>
    </row>
    <row r="45" spans="2:10">
      <c r="B45" s="261"/>
      <c r="C45" s="262" t="s">
        <v>406</v>
      </c>
      <c r="D45" s="261"/>
      <c r="E45" s="264">
        <f>Dat_02!F44</f>
        <v>233.969173998</v>
      </c>
      <c r="F45" s="264">
        <f>Dat_02!G44</f>
        <v>124.98173132994</v>
      </c>
      <c r="G45" s="264">
        <f>Dat_02!H44</f>
        <v>124.98173132994</v>
      </c>
      <c r="I45" s="265" t="str">
        <f>Dat_02!J44</f>
        <v/>
      </c>
      <c r="J45" s="277" t="str">
        <f>IF(Dat_02!K44=0,"",Dat_02!K44)</f>
        <v/>
      </c>
    </row>
    <row r="46" spans="2:10">
      <c r="B46" s="261"/>
      <c r="C46" s="262" t="s">
        <v>407</v>
      </c>
      <c r="D46" s="261"/>
      <c r="E46" s="264">
        <f>Dat_02!F45</f>
        <v>312.56351789200062</v>
      </c>
      <c r="F46" s="264">
        <f>Dat_02!G45</f>
        <v>124.98173132994</v>
      </c>
      <c r="G46" s="264">
        <f>Dat_02!H45</f>
        <v>124.98173132994</v>
      </c>
      <c r="I46" s="265" t="str">
        <f>Dat_02!J45</f>
        <v/>
      </c>
      <c r="J46" s="277" t="str">
        <f>IF(Dat_02!K45=0,"",Dat_02!K45)</f>
        <v/>
      </c>
    </row>
    <row r="47" spans="2:10">
      <c r="B47" s="261"/>
      <c r="C47" s="262" t="s">
        <v>408</v>
      </c>
      <c r="D47" s="261"/>
      <c r="E47" s="264">
        <f>Dat_02!F46</f>
        <v>281.97988253599908</v>
      </c>
      <c r="F47" s="264">
        <f>Dat_02!G46</f>
        <v>124.98173132994</v>
      </c>
      <c r="G47" s="264">
        <f>Dat_02!H46</f>
        <v>124.98173132994</v>
      </c>
      <c r="I47" s="265" t="str">
        <f>Dat_02!J46</f>
        <v/>
      </c>
      <c r="J47" s="277" t="str">
        <f>IF(Dat_02!K46=0,"",Dat_02!K46)</f>
        <v/>
      </c>
    </row>
    <row r="48" spans="2:10">
      <c r="B48" s="261"/>
      <c r="C48" s="262" t="s">
        <v>409</v>
      </c>
      <c r="D48" s="261"/>
      <c r="E48" s="264">
        <f>Dat_02!F47</f>
        <v>248.9169950080003</v>
      </c>
      <c r="F48" s="264">
        <f>Dat_02!G47</f>
        <v>124.98173132994</v>
      </c>
      <c r="G48" s="264">
        <f>Dat_02!H47</f>
        <v>124.98173132994</v>
      </c>
      <c r="I48" s="265" t="str">
        <f>Dat_02!J47</f>
        <v/>
      </c>
      <c r="J48" s="277" t="str">
        <f>IF(Dat_02!K47=0,"",Dat_02!K47)</f>
        <v/>
      </c>
    </row>
    <row r="49" spans="2:10">
      <c r="B49" s="261"/>
      <c r="C49" s="262" t="s">
        <v>410</v>
      </c>
      <c r="D49" s="261"/>
      <c r="E49" s="264">
        <f>Dat_02!F48</f>
        <v>240.38875156599943</v>
      </c>
      <c r="F49" s="264">
        <f>Dat_02!G48</f>
        <v>124.98173132994</v>
      </c>
      <c r="G49" s="264">
        <f>Dat_02!H48</f>
        <v>124.98173132994</v>
      </c>
      <c r="I49" s="265" t="str">
        <f>Dat_02!J48</f>
        <v>A</v>
      </c>
      <c r="J49" s="277">
        <f>IF(Dat_02!K48=0,"",Dat_02!K48)</f>
        <v>124.98173132994</v>
      </c>
    </row>
    <row r="50" spans="2:10">
      <c r="B50" s="261"/>
      <c r="C50" s="262" t="s">
        <v>411</v>
      </c>
      <c r="D50" s="261"/>
      <c r="E50" s="264">
        <f>Dat_02!F49</f>
        <v>294.6830245980014</v>
      </c>
      <c r="F50" s="264">
        <f>Dat_02!G49</f>
        <v>124.98173132994</v>
      </c>
      <c r="G50" s="264">
        <f>Dat_02!H49</f>
        <v>124.98173132994</v>
      </c>
      <c r="I50" s="265" t="str">
        <f>Dat_02!J49</f>
        <v/>
      </c>
      <c r="J50" s="277" t="str">
        <f>IF(Dat_02!K49=0,"",Dat_02!K49)</f>
        <v/>
      </c>
    </row>
    <row r="51" spans="2:10">
      <c r="B51" s="261"/>
      <c r="C51" s="262" t="s">
        <v>412</v>
      </c>
      <c r="D51" s="261"/>
      <c r="E51" s="264">
        <f>Dat_02!F50</f>
        <v>272.28712626600009</v>
      </c>
      <c r="F51" s="264">
        <f>Dat_02!G50</f>
        <v>124.98173132994</v>
      </c>
      <c r="G51" s="264">
        <f>Dat_02!H50</f>
        <v>124.98173132994</v>
      </c>
      <c r="I51" s="265" t="str">
        <f>Dat_02!J50</f>
        <v/>
      </c>
      <c r="J51" s="277" t="str">
        <f>IF(Dat_02!K50=0,"",Dat_02!K50)</f>
        <v/>
      </c>
    </row>
    <row r="52" spans="2:10">
      <c r="B52" s="261"/>
      <c r="C52" s="262" t="s">
        <v>413</v>
      </c>
      <c r="D52" s="261"/>
      <c r="E52" s="264">
        <f>Dat_02!F51</f>
        <v>249.0718813019993</v>
      </c>
      <c r="F52" s="264">
        <f>Dat_02!G51</f>
        <v>124.98173132994</v>
      </c>
      <c r="G52" s="264">
        <f>Dat_02!H51</f>
        <v>124.98173132994</v>
      </c>
      <c r="I52" s="265" t="str">
        <f>Dat_02!J51</f>
        <v/>
      </c>
      <c r="J52" s="277" t="str">
        <f>IF(Dat_02!K51=0,"",Dat_02!K51)</f>
        <v/>
      </c>
    </row>
    <row r="53" spans="2:10">
      <c r="B53" s="261"/>
      <c r="C53" s="262" t="s">
        <v>414</v>
      </c>
      <c r="D53" s="261"/>
      <c r="E53" s="264">
        <f>Dat_02!F52</f>
        <v>264.27313651200058</v>
      </c>
      <c r="F53" s="264">
        <f>Dat_02!G52</f>
        <v>124.98173132994</v>
      </c>
      <c r="G53" s="264">
        <f>Dat_02!H52</f>
        <v>124.98173132994</v>
      </c>
      <c r="I53" s="265" t="str">
        <f>Dat_02!J52</f>
        <v/>
      </c>
      <c r="J53" s="277" t="str">
        <f>IF(Dat_02!K52=0,"",Dat_02!K52)</f>
        <v/>
      </c>
    </row>
    <row r="54" spans="2:10">
      <c r="B54" s="261"/>
      <c r="C54" s="262" t="s">
        <v>415</v>
      </c>
      <c r="D54" s="261"/>
      <c r="E54" s="264">
        <f>Dat_02!F53</f>
        <v>249.09162544799864</v>
      </c>
      <c r="F54" s="264">
        <f>Dat_02!G53</f>
        <v>124.98173132994</v>
      </c>
      <c r="G54" s="264">
        <f>Dat_02!H53</f>
        <v>124.98173132994</v>
      </c>
      <c r="I54" s="265" t="str">
        <f>Dat_02!J53</f>
        <v/>
      </c>
      <c r="J54" s="277" t="str">
        <f>IF(Dat_02!K53=0,"",Dat_02!K53)</f>
        <v/>
      </c>
    </row>
    <row r="55" spans="2:10">
      <c r="B55" s="261"/>
      <c r="C55" s="262" t="s">
        <v>416</v>
      </c>
      <c r="D55" s="261"/>
      <c r="E55" s="264">
        <f>Dat_02!F54</f>
        <v>222.10088909600057</v>
      </c>
      <c r="F55" s="264">
        <f>Dat_02!G54</f>
        <v>124.98173132994</v>
      </c>
      <c r="G55" s="264">
        <f>Dat_02!H54</f>
        <v>124.98173132994</v>
      </c>
      <c r="I55" s="265" t="str">
        <f>Dat_02!J54</f>
        <v/>
      </c>
      <c r="J55" s="277" t="str">
        <f>IF(Dat_02!K54=0,"",Dat_02!K54)</f>
        <v/>
      </c>
    </row>
    <row r="56" spans="2:10">
      <c r="B56" s="261"/>
      <c r="C56" s="262" t="s">
        <v>417</v>
      </c>
      <c r="D56" s="261"/>
      <c r="E56" s="264">
        <f>Dat_02!F55</f>
        <v>211.81943688000064</v>
      </c>
      <c r="F56" s="264">
        <f>Dat_02!G55</f>
        <v>124.98173132994</v>
      </c>
      <c r="G56" s="264">
        <f>Dat_02!H55</f>
        <v>124.98173132994</v>
      </c>
      <c r="I56" s="265" t="str">
        <f>Dat_02!J55</f>
        <v/>
      </c>
      <c r="J56" s="277" t="str">
        <f>IF(Dat_02!K55=0,"",Dat_02!K55)</f>
        <v/>
      </c>
    </row>
    <row r="57" spans="2:10">
      <c r="B57" s="261"/>
      <c r="C57" s="262" t="s">
        <v>418</v>
      </c>
      <c r="D57" s="261"/>
      <c r="E57" s="264">
        <f>Dat_02!F56</f>
        <v>195.794170388</v>
      </c>
      <c r="F57" s="264">
        <f>Dat_02!G56</f>
        <v>124.98173132994</v>
      </c>
      <c r="G57" s="264">
        <f>Dat_02!H56</f>
        <v>124.98173132994</v>
      </c>
      <c r="I57" s="265" t="str">
        <f>Dat_02!J56</f>
        <v/>
      </c>
      <c r="J57" s="277" t="str">
        <f>IF(Dat_02!K56=0,"",Dat_02!K56)</f>
        <v/>
      </c>
    </row>
    <row r="58" spans="2:10">
      <c r="B58" s="261"/>
      <c r="C58" s="262" t="s">
        <v>419</v>
      </c>
      <c r="D58" s="261"/>
      <c r="E58" s="264">
        <f>Dat_02!F57</f>
        <v>189.36339298399866</v>
      </c>
      <c r="F58" s="264">
        <f>Dat_02!G57</f>
        <v>124.98173132994</v>
      </c>
      <c r="G58" s="264">
        <f>Dat_02!H57</f>
        <v>124.98173132994</v>
      </c>
      <c r="I58" s="265" t="str">
        <f>Dat_02!J57</f>
        <v/>
      </c>
      <c r="J58" s="277" t="str">
        <f>IF(Dat_02!K57=0,"",Dat_02!K57)</f>
        <v/>
      </c>
    </row>
    <row r="59" spans="2:10">
      <c r="B59" s="261"/>
      <c r="C59" s="262" t="s">
        <v>420</v>
      </c>
      <c r="D59" s="261"/>
      <c r="E59" s="264">
        <f>Dat_02!F58</f>
        <v>188.09817892400014</v>
      </c>
      <c r="F59" s="264">
        <f>Dat_02!G58</f>
        <v>124.98173132994</v>
      </c>
      <c r="G59" s="264">
        <f>Dat_02!H58</f>
        <v>124.98173132994</v>
      </c>
      <c r="I59" s="265" t="str">
        <f>Dat_02!J58</f>
        <v/>
      </c>
      <c r="J59" s="277" t="str">
        <f>IF(Dat_02!K58=0,"",Dat_02!K58)</f>
        <v/>
      </c>
    </row>
    <row r="60" spans="2:10">
      <c r="B60" s="261"/>
      <c r="C60" s="262" t="s">
        <v>421</v>
      </c>
      <c r="D60" s="261"/>
      <c r="E60" s="264">
        <f>Dat_02!F59</f>
        <v>206.65323700400137</v>
      </c>
      <c r="F60" s="264">
        <f>Dat_02!G59</f>
        <v>124.98173132994</v>
      </c>
      <c r="G60" s="264">
        <f>Dat_02!H59</f>
        <v>124.98173132994</v>
      </c>
      <c r="I60" s="265" t="str">
        <f>Dat_02!J59</f>
        <v/>
      </c>
      <c r="J60" s="277" t="str">
        <f>IF(Dat_02!K59=0,"",Dat_02!K59)</f>
        <v/>
      </c>
    </row>
    <row r="61" spans="2:10">
      <c r="B61" s="261"/>
      <c r="C61" s="262" t="s">
        <v>422</v>
      </c>
      <c r="D61" s="261"/>
      <c r="E61" s="264">
        <f>Dat_02!F60</f>
        <v>188.37901537799851</v>
      </c>
      <c r="F61" s="264">
        <f>Dat_02!G60</f>
        <v>124.98173132994</v>
      </c>
      <c r="G61" s="264">
        <f>Dat_02!H60</f>
        <v>124.98173132994</v>
      </c>
      <c r="I61" s="265" t="str">
        <f>Dat_02!J60</f>
        <v/>
      </c>
      <c r="J61" s="277" t="str">
        <f>IF(Dat_02!K60=0,"",Dat_02!K60)</f>
        <v/>
      </c>
    </row>
    <row r="62" spans="2:10">
      <c r="B62" s="261"/>
      <c r="C62" s="262" t="s">
        <v>423</v>
      </c>
      <c r="D62" s="261"/>
      <c r="E62" s="264">
        <f>Dat_02!F61</f>
        <v>172.94093433800157</v>
      </c>
      <c r="F62" s="264">
        <f>Dat_02!G61</f>
        <v>124.98173132994</v>
      </c>
      <c r="G62" s="264">
        <f>Dat_02!H61</f>
        <v>124.98173132994</v>
      </c>
      <c r="I62" s="265" t="str">
        <f>Dat_02!J61</f>
        <v/>
      </c>
      <c r="J62" s="277" t="str">
        <f>IF(Dat_02!K61=0,"",Dat_02!K61)</f>
        <v/>
      </c>
    </row>
    <row r="63" spans="2:10">
      <c r="B63" s="261"/>
      <c r="C63" s="262" t="s">
        <v>424</v>
      </c>
      <c r="D63" s="261"/>
      <c r="E63" s="264">
        <f>Dat_02!F62</f>
        <v>178.54838854399873</v>
      </c>
      <c r="F63" s="264">
        <f>Dat_02!G62</f>
        <v>124.98173132994</v>
      </c>
      <c r="G63" s="264">
        <f>Dat_02!H62</f>
        <v>124.98173132994</v>
      </c>
      <c r="I63" s="265" t="str">
        <f>Dat_02!J62</f>
        <v/>
      </c>
      <c r="J63" s="277" t="str">
        <f>IF(Dat_02!K62=0,"",Dat_02!K62)</f>
        <v/>
      </c>
    </row>
    <row r="64" spans="2:10">
      <c r="B64" s="263"/>
      <c r="C64" s="268" t="s">
        <v>425</v>
      </c>
      <c r="D64" s="261"/>
      <c r="E64" s="264">
        <f>Dat_02!F63</f>
        <v>184.06716502800126</v>
      </c>
      <c r="F64" s="264">
        <f>Dat_02!G63</f>
        <v>124.98173132994</v>
      </c>
      <c r="G64" s="264">
        <f>Dat_02!H63</f>
        <v>124.98173132994</v>
      </c>
      <c r="I64" s="265" t="str">
        <f>Dat_02!J63</f>
        <v/>
      </c>
      <c r="J64" s="277" t="str">
        <f>IF(Dat_02!K63=0,"",Dat_02!K63)</f>
        <v/>
      </c>
    </row>
    <row r="65" spans="2:10">
      <c r="B65" s="261" t="s">
        <v>426</v>
      </c>
      <c r="C65" s="262" t="s">
        <v>427</v>
      </c>
      <c r="D65" s="263"/>
      <c r="E65" s="264">
        <f>Dat_02!F64</f>
        <v>161.72530520799984</v>
      </c>
      <c r="F65" s="264">
        <f>Dat_02!G64</f>
        <v>106.79032108965163</v>
      </c>
      <c r="G65" s="264">
        <f>Dat_02!H64</f>
        <v>106.79032108965163</v>
      </c>
      <c r="I65" s="265" t="str">
        <f>Dat_02!J64</f>
        <v/>
      </c>
      <c r="J65" s="277" t="str">
        <f>IF(Dat_02!K64=0,"",Dat_02!K64)</f>
        <v/>
      </c>
    </row>
    <row r="66" spans="2:10">
      <c r="B66" s="263"/>
      <c r="C66" s="262" t="s">
        <v>428</v>
      </c>
      <c r="D66" s="263"/>
      <c r="E66" s="264">
        <f>Dat_02!F65</f>
        <v>128.14030725199848</v>
      </c>
      <c r="F66" s="264">
        <f>Dat_02!G65</f>
        <v>106.79032108965163</v>
      </c>
      <c r="G66" s="264">
        <f>Dat_02!H65</f>
        <v>106.79032108965163</v>
      </c>
      <c r="I66" s="265" t="str">
        <f>Dat_02!J65</f>
        <v/>
      </c>
      <c r="J66" s="277" t="str">
        <f>IF(Dat_02!K65=0,"",Dat_02!K65)</f>
        <v/>
      </c>
    </row>
    <row r="67" spans="2:10">
      <c r="B67" s="261"/>
      <c r="C67" s="262" t="s">
        <v>429</v>
      </c>
      <c r="D67" s="261"/>
      <c r="E67" s="264">
        <f>Dat_02!F66</f>
        <v>130.10232026000128</v>
      </c>
      <c r="F67" s="264">
        <f>Dat_02!G66</f>
        <v>106.79032108965163</v>
      </c>
      <c r="G67" s="264">
        <f>Dat_02!H66</f>
        <v>106.79032108965163</v>
      </c>
      <c r="I67" s="265" t="str">
        <f>Dat_02!J66</f>
        <v/>
      </c>
      <c r="J67" s="277" t="str">
        <f>IF(Dat_02!K66=0,"",Dat_02!K66)</f>
        <v/>
      </c>
    </row>
    <row r="68" spans="2:10">
      <c r="B68" s="261"/>
      <c r="C68" s="262" t="s">
        <v>430</v>
      </c>
      <c r="D68" s="261"/>
      <c r="E68" s="264">
        <f>Dat_02!F67</f>
        <v>132.97824705199886</v>
      </c>
      <c r="F68" s="264">
        <f>Dat_02!G67</f>
        <v>106.79032108965163</v>
      </c>
      <c r="G68" s="264">
        <f>Dat_02!H67</f>
        <v>106.79032108965163</v>
      </c>
      <c r="I68" s="265" t="str">
        <f>Dat_02!J67</f>
        <v/>
      </c>
      <c r="J68" s="277" t="str">
        <f>IF(Dat_02!K67=0,"",Dat_02!K67)</f>
        <v/>
      </c>
    </row>
    <row r="69" spans="2:10">
      <c r="B69" s="261"/>
      <c r="C69" s="262" t="s">
        <v>431</v>
      </c>
      <c r="D69" s="261"/>
      <c r="E69" s="264">
        <f>Dat_02!F68</f>
        <v>121.63721203200132</v>
      </c>
      <c r="F69" s="264">
        <f>Dat_02!G68</f>
        <v>106.79032108965163</v>
      </c>
      <c r="G69" s="264">
        <f>Dat_02!H68</f>
        <v>106.79032108965163</v>
      </c>
      <c r="I69" s="265" t="str">
        <f>Dat_02!J68</f>
        <v/>
      </c>
      <c r="J69" s="277" t="str">
        <f>IF(Dat_02!K68=0,"",Dat_02!K68)</f>
        <v/>
      </c>
    </row>
    <row r="70" spans="2:10">
      <c r="B70" s="261"/>
      <c r="C70" s="262" t="s">
        <v>432</v>
      </c>
      <c r="D70" s="261"/>
      <c r="E70" s="264">
        <f>Dat_02!F69</f>
        <v>137.34454470200009</v>
      </c>
      <c r="F70" s="264">
        <f>Dat_02!G69</f>
        <v>106.79032108965163</v>
      </c>
      <c r="G70" s="264">
        <f>Dat_02!H69</f>
        <v>106.79032108965163</v>
      </c>
      <c r="I70" s="265" t="str">
        <f>Dat_02!J69</f>
        <v/>
      </c>
      <c r="J70" s="277" t="str">
        <f>IF(Dat_02!K69=0,"",Dat_02!K69)</f>
        <v/>
      </c>
    </row>
    <row r="71" spans="2:10">
      <c r="B71" s="261"/>
      <c r="C71" s="262" t="s">
        <v>433</v>
      </c>
      <c r="D71" s="261"/>
      <c r="E71" s="264">
        <f>Dat_02!F70</f>
        <v>105.71225961999892</v>
      </c>
      <c r="F71" s="264">
        <f>Dat_02!G70</f>
        <v>106.79032108965163</v>
      </c>
      <c r="G71" s="264">
        <f>Dat_02!H70</f>
        <v>105.71225961999892</v>
      </c>
      <c r="I71" s="265" t="str">
        <f>Dat_02!J70</f>
        <v/>
      </c>
      <c r="J71" s="277" t="str">
        <f>IF(Dat_02!K70=0,"",Dat_02!K70)</f>
        <v/>
      </c>
    </row>
    <row r="72" spans="2:10">
      <c r="B72" s="261"/>
      <c r="C72" s="262" t="s">
        <v>434</v>
      </c>
      <c r="D72" s="261"/>
      <c r="E72" s="264">
        <f>Dat_02!F71</f>
        <v>145.71779165999999</v>
      </c>
      <c r="F72" s="264">
        <f>Dat_02!G71</f>
        <v>106.79032108965163</v>
      </c>
      <c r="G72" s="264">
        <f>Dat_02!H71</f>
        <v>106.79032108965163</v>
      </c>
      <c r="I72" s="265" t="str">
        <f>Dat_02!J71</f>
        <v/>
      </c>
      <c r="J72" s="277" t="str">
        <f>IF(Dat_02!K71=0,"",Dat_02!K71)</f>
        <v/>
      </c>
    </row>
    <row r="73" spans="2:10">
      <c r="B73" s="261"/>
      <c r="C73" s="262" t="s">
        <v>435</v>
      </c>
      <c r="D73" s="261"/>
      <c r="E73" s="264">
        <f>Dat_02!F72</f>
        <v>132.12742509399988</v>
      </c>
      <c r="F73" s="264">
        <f>Dat_02!G72</f>
        <v>106.79032108965163</v>
      </c>
      <c r="G73" s="264">
        <f>Dat_02!H72</f>
        <v>106.79032108965163</v>
      </c>
      <c r="I73" s="265" t="str">
        <f>Dat_02!J72</f>
        <v/>
      </c>
      <c r="J73" s="277" t="str">
        <f>IF(Dat_02!K72=0,"",Dat_02!K72)</f>
        <v/>
      </c>
    </row>
    <row r="74" spans="2:10">
      <c r="B74" s="261"/>
      <c r="C74" s="262" t="s">
        <v>436</v>
      </c>
      <c r="D74" s="261"/>
      <c r="E74" s="264">
        <f>Dat_02!F73</f>
        <v>120.99884701200124</v>
      </c>
      <c r="F74" s="264">
        <f>Dat_02!G73</f>
        <v>106.79032108965163</v>
      </c>
      <c r="G74" s="264">
        <f>Dat_02!H73</f>
        <v>106.79032108965163</v>
      </c>
      <c r="I74" s="265" t="str">
        <f>Dat_02!J73</f>
        <v/>
      </c>
      <c r="J74" s="277" t="str">
        <f>IF(Dat_02!K73=0,"",Dat_02!K73)</f>
        <v/>
      </c>
    </row>
    <row r="75" spans="2:10">
      <c r="B75" s="261"/>
      <c r="C75" s="262" t="s">
        <v>437</v>
      </c>
      <c r="D75" s="261"/>
      <c r="E75" s="264">
        <f>Dat_02!F74</f>
        <v>102.25985699999903</v>
      </c>
      <c r="F75" s="264">
        <f>Dat_02!G74</f>
        <v>106.79032108965163</v>
      </c>
      <c r="G75" s="264">
        <f>Dat_02!H74</f>
        <v>102.25985699999903</v>
      </c>
      <c r="I75" s="265" t="str">
        <f>Dat_02!J74</f>
        <v/>
      </c>
      <c r="J75" s="277" t="str">
        <f>IF(Dat_02!K74=0,"",Dat_02!K74)</f>
        <v/>
      </c>
    </row>
    <row r="76" spans="2:10">
      <c r="B76" s="261"/>
      <c r="C76" s="262" t="s">
        <v>438</v>
      </c>
      <c r="D76" s="261"/>
      <c r="E76" s="264">
        <f>Dat_02!F75</f>
        <v>136.62566195999943</v>
      </c>
      <c r="F76" s="264">
        <f>Dat_02!G75</f>
        <v>106.79032108965163</v>
      </c>
      <c r="G76" s="264">
        <f>Dat_02!H75</f>
        <v>106.79032108965163</v>
      </c>
      <c r="I76" s="265" t="str">
        <f>Dat_02!J75</f>
        <v/>
      </c>
      <c r="J76" s="277" t="str">
        <f>IF(Dat_02!K75=0,"",Dat_02!K75)</f>
        <v/>
      </c>
    </row>
    <row r="77" spans="2:10">
      <c r="B77" s="261"/>
      <c r="C77" s="262" t="s">
        <v>439</v>
      </c>
      <c r="D77" s="261"/>
      <c r="E77" s="264">
        <f>Dat_02!F76</f>
        <v>128.66054245799978</v>
      </c>
      <c r="F77" s="264">
        <f>Dat_02!G76</f>
        <v>106.79032108965163</v>
      </c>
      <c r="G77" s="264">
        <f>Dat_02!H76</f>
        <v>106.79032108965163</v>
      </c>
      <c r="I77" s="265" t="str">
        <f>Dat_02!J76</f>
        <v/>
      </c>
      <c r="J77" s="277" t="str">
        <f>IF(Dat_02!K76=0,"",Dat_02!K76)</f>
        <v/>
      </c>
    </row>
    <row r="78" spans="2:10">
      <c r="B78" s="261"/>
      <c r="C78" s="262" t="s">
        <v>440</v>
      </c>
      <c r="D78" s="261"/>
      <c r="E78" s="264">
        <f>Dat_02!F77</f>
        <v>130.08930832800002</v>
      </c>
      <c r="F78" s="264">
        <f>Dat_02!G77</f>
        <v>106.79032108965163</v>
      </c>
      <c r="G78" s="264">
        <f>Dat_02!H77</f>
        <v>106.79032108965163</v>
      </c>
      <c r="I78" s="265" t="str">
        <f>Dat_02!J77</f>
        <v/>
      </c>
      <c r="J78" s="277" t="str">
        <f>IF(Dat_02!K77=0,"",Dat_02!K77)</f>
        <v/>
      </c>
    </row>
    <row r="79" spans="2:10">
      <c r="B79" s="261"/>
      <c r="C79" s="262" t="s">
        <v>441</v>
      </c>
      <c r="D79" s="261"/>
      <c r="E79" s="264">
        <f>Dat_02!F78</f>
        <v>99.303679692001751</v>
      </c>
      <c r="F79" s="264">
        <f>Dat_02!G78</f>
        <v>106.79032108965163</v>
      </c>
      <c r="G79" s="264">
        <f>Dat_02!H78</f>
        <v>99.303679692001751</v>
      </c>
      <c r="I79" s="265" t="str">
        <f>Dat_02!J78</f>
        <v>M</v>
      </c>
      <c r="J79" s="277">
        <f>IF(Dat_02!K78=0,"",Dat_02!K78)</f>
        <v>106.79032108965163</v>
      </c>
    </row>
    <row r="80" spans="2:10">
      <c r="B80" s="261"/>
      <c r="C80" s="262" t="s">
        <v>442</v>
      </c>
      <c r="D80" s="261"/>
      <c r="E80" s="264">
        <f>Dat_02!F79</f>
        <v>88.95340967199833</v>
      </c>
      <c r="F80" s="264">
        <f>Dat_02!G79</f>
        <v>106.79032108965163</v>
      </c>
      <c r="G80" s="264">
        <f>Dat_02!H79</f>
        <v>88.95340967199833</v>
      </c>
      <c r="I80" s="265" t="str">
        <f>Dat_02!J79</f>
        <v/>
      </c>
      <c r="J80" s="277" t="str">
        <f>IF(Dat_02!K79=0,"",Dat_02!K79)</f>
        <v/>
      </c>
    </row>
    <row r="81" spans="2:10">
      <c r="B81" s="261"/>
      <c r="C81" s="262" t="s">
        <v>443</v>
      </c>
      <c r="D81" s="261"/>
      <c r="E81" s="264">
        <f>Dat_02!F80</f>
        <v>87.102957502001004</v>
      </c>
      <c r="F81" s="264">
        <f>Dat_02!G80</f>
        <v>106.79032108965163</v>
      </c>
      <c r="G81" s="264">
        <f>Dat_02!H80</f>
        <v>87.102957502001004</v>
      </c>
      <c r="I81" s="265" t="str">
        <f>Dat_02!J80</f>
        <v/>
      </c>
      <c r="J81" s="277" t="str">
        <f>IF(Dat_02!K80=0,"",Dat_02!K80)</f>
        <v/>
      </c>
    </row>
    <row r="82" spans="2:10">
      <c r="B82" s="261"/>
      <c r="C82" s="262" t="s">
        <v>444</v>
      </c>
      <c r="D82" s="261"/>
      <c r="E82" s="264">
        <f>Dat_02!F81</f>
        <v>84.90524368799916</v>
      </c>
      <c r="F82" s="264">
        <f>Dat_02!G81</f>
        <v>106.79032108965163</v>
      </c>
      <c r="G82" s="264">
        <f>Dat_02!H81</f>
        <v>84.90524368799916</v>
      </c>
      <c r="I82" s="265" t="str">
        <f>Dat_02!J81</f>
        <v/>
      </c>
      <c r="J82" s="277" t="str">
        <f>IF(Dat_02!K81=0,"",Dat_02!K81)</f>
        <v/>
      </c>
    </row>
    <row r="83" spans="2:10">
      <c r="B83" s="261"/>
      <c r="C83" s="262" t="s">
        <v>445</v>
      </c>
      <c r="D83" s="261"/>
      <c r="E83" s="264">
        <f>Dat_02!F82</f>
        <v>106.68403058400047</v>
      </c>
      <c r="F83" s="264">
        <f>Dat_02!G82</f>
        <v>106.79032108965163</v>
      </c>
      <c r="G83" s="264">
        <f>Dat_02!H82</f>
        <v>106.68403058400047</v>
      </c>
      <c r="I83" s="265" t="str">
        <f>Dat_02!J82</f>
        <v/>
      </c>
      <c r="J83" s="277" t="str">
        <f>IF(Dat_02!K82=0,"",Dat_02!K82)</f>
        <v/>
      </c>
    </row>
    <row r="84" spans="2:10">
      <c r="B84" s="261"/>
      <c r="C84" s="262" t="s">
        <v>446</v>
      </c>
      <c r="D84" s="261"/>
      <c r="E84" s="264">
        <f>Dat_02!F83</f>
        <v>94.50606752400013</v>
      </c>
      <c r="F84" s="264">
        <f>Dat_02!G83</f>
        <v>106.79032108965163</v>
      </c>
      <c r="G84" s="264">
        <f>Dat_02!H83</f>
        <v>94.50606752400013</v>
      </c>
      <c r="I84" s="265" t="str">
        <f>Dat_02!J83</f>
        <v/>
      </c>
      <c r="J84" s="277" t="str">
        <f>IF(Dat_02!K83=0,"",Dat_02!K83)</f>
        <v/>
      </c>
    </row>
    <row r="85" spans="2:10">
      <c r="B85" s="261"/>
      <c r="C85" s="262" t="s">
        <v>447</v>
      </c>
      <c r="D85" s="261"/>
      <c r="E85" s="264">
        <f>Dat_02!F84</f>
        <v>111.65829537600005</v>
      </c>
      <c r="F85" s="264">
        <f>Dat_02!G84</f>
        <v>106.79032108965163</v>
      </c>
      <c r="G85" s="264">
        <f>Dat_02!H84</f>
        <v>106.79032108965163</v>
      </c>
      <c r="I85" s="265" t="str">
        <f>Dat_02!J84</f>
        <v/>
      </c>
      <c r="J85" s="277" t="str">
        <f>IF(Dat_02!K84=0,"",Dat_02!K84)</f>
        <v/>
      </c>
    </row>
    <row r="86" spans="2:10">
      <c r="B86" s="261"/>
      <c r="C86" s="262" t="s">
        <v>448</v>
      </c>
      <c r="D86" s="261"/>
      <c r="E86" s="264">
        <f>Dat_02!F85</f>
        <v>106.2375112060008</v>
      </c>
      <c r="F86" s="264">
        <f>Dat_02!G85</f>
        <v>106.79032108965163</v>
      </c>
      <c r="G86" s="264">
        <f>Dat_02!H85</f>
        <v>106.2375112060008</v>
      </c>
      <c r="I86" s="265" t="str">
        <f>Dat_02!J85</f>
        <v/>
      </c>
      <c r="J86" s="277" t="str">
        <f>IF(Dat_02!K85=0,"",Dat_02!K85)</f>
        <v/>
      </c>
    </row>
    <row r="87" spans="2:10">
      <c r="B87" s="261"/>
      <c r="C87" s="262" t="s">
        <v>449</v>
      </c>
      <c r="D87" s="261"/>
      <c r="E87" s="264">
        <f>Dat_02!F86</f>
        <v>88.031645835999271</v>
      </c>
      <c r="F87" s="264">
        <f>Dat_02!G86</f>
        <v>106.79032108965163</v>
      </c>
      <c r="G87" s="264">
        <f>Dat_02!H86</f>
        <v>88.031645835999271</v>
      </c>
      <c r="I87" s="265" t="str">
        <f>Dat_02!J86</f>
        <v/>
      </c>
      <c r="J87" s="277" t="str">
        <f>IF(Dat_02!K86=0,"",Dat_02!K86)</f>
        <v/>
      </c>
    </row>
    <row r="88" spans="2:10">
      <c r="B88" s="261"/>
      <c r="C88" s="262" t="s">
        <v>450</v>
      </c>
      <c r="D88" s="261"/>
      <c r="E88" s="264">
        <f>Dat_02!F87</f>
        <v>114.12441026600068</v>
      </c>
      <c r="F88" s="264">
        <f>Dat_02!G87</f>
        <v>106.79032108965163</v>
      </c>
      <c r="G88" s="264">
        <f>Dat_02!H87</f>
        <v>106.79032108965163</v>
      </c>
      <c r="I88" s="265" t="str">
        <f>Dat_02!J87</f>
        <v/>
      </c>
      <c r="J88" s="277" t="str">
        <f>IF(Dat_02!K87=0,"",Dat_02!K87)</f>
        <v/>
      </c>
    </row>
    <row r="89" spans="2:10">
      <c r="B89" s="261"/>
      <c r="C89" s="262" t="s">
        <v>451</v>
      </c>
      <c r="D89" s="261"/>
      <c r="E89" s="264">
        <f>Dat_02!F88</f>
        <v>107.27422800799881</v>
      </c>
      <c r="F89" s="264">
        <f>Dat_02!G88</f>
        <v>106.79032108965163</v>
      </c>
      <c r="G89" s="264">
        <f>Dat_02!H88</f>
        <v>106.79032108965163</v>
      </c>
      <c r="I89" s="265" t="str">
        <f>Dat_02!J88</f>
        <v/>
      </c>
      <c r="J89" s="277" t="str">
        <f>IF(Dat_02!K88=0,"",Dat_02!K88)</f>
        <v/>
      </c>
    </row>
    <row r="90" spans="2:10">
      <c r="B90" s="261"/>
      <c r="C90" s="262" t="s">
        <v>452</v>
      </c>
      <c r="D90" s="261"/>
      <c r="E90" s="264">
        <f>Dat_02!F89</f>
        <v>136.31577750000025</v>
      </c>
      <c r="F90" s="264">
        <f>Dat_02!G89</f>
        <v>106.79032108965163</v>
      </c>
      <c r="G90" s="264">
        <f>Dat_02!H89</f>
        <v>106.79032108965163</v>
      </c>
      <c r="I90" s="265" t="str">
        <f>Dat_02!J89</f>
        <v/>
      </c>
      <c r="J90" s="277" t="str">
        <f>IF(Dat_02!K89=0,"",Dat_02!K89)</f>
        <v/>
      </c>
    </row>
    <row r="91" spans="2:10">
      <c r="B91" s="261"/>
      <c r="C91" s="262" t="s">
        <v>453</v>
      </c>
      <c r="D91" s="261"/>
      <c r="E91" s="264">
        <f>Dat_02!F90</f>
        <v>113.51445925200046</v>
      </c>
      <c r="F91" s="264">
        <f>Dat_02!G90</f>
        <v>106.79032108965163</v>
      </c>
      <c r="G91" s="264">
        <f>Dat_02!H90</f>
        <v>106.79032108965163</v>
      </c>
      <c r="I91" s="265" t="str">
        <f>Dat_02!J90</f>
        <v/>
      </c>
      <c r="J91" s="277" t="str">
        <f>IF(Dat_02!K90=0,"",Dat_02!K90)</f>
        <v/>
      </c>
    </row>
    <row r="92" spans="2:10">
      <c r="B92" s="261"/>
      <c r="C92" s="262" t="s">
        <v>454</v>
      </c>
      <c r="D92" s="261"/>
      <c r="E92" s="264">
        <f>Dat_02!F91</f>
        <v>133.85437754600059</v>
      </c>
      <c r="F92" s="264">
        <f>Dat_02!G91</f>
        <v>106.79032108965163</v>
      </c>
      <c r="G92" s="264">
        <f>Dat_02!H91</f>
        <v>106.79032108965163</v>
      </c>
      <c r="I92" s="265" t="str">
        <f>Dat_02!J91</f>
        <v/>
      </c>
      <c r="J92" s="277" t="str">
        <f>IF(Dat_02!K91=0,"",Dat_02!K91)</f>
        <v/>
      </c>
    </row>
    <row r="93" spans="2:10">
      <c r="B93" s="261"/>
      <c r="C93" s="262" t="s">
        <v>455</v>
      </c>
      <c r="D93" s="261"/>
      <c r="E93" s="264">
        <f>Dat_02!F92</f>
        <v>196.8115773079987</v>
      </c>
      <c r="F93" s="264">
        <f>Dat_02!G92</f>
        <v>106.79032108965163</v>
      </c>
      <c r="G93" s="264">
        <f>Dat_02!H92</f>
        <v>106.79032108965163</v>
      </c>
      <c r="I93" s="265" t="str">
        <f>Dat_02!J92</f>
        <v/>
      </c>
      <c r="J93" s="277" t="str">
        <f>IF(Dat_02!K92=0,"",Dat_02!K92)</f>
        <v/>
      </c>
    </row>
    <row r="94" spans="2:10">
      <c r="B94" s="261"/>
      <c r="C94" s="262" t="s">
        <v>456</v>
      </c>
      <c r="D94" s="261"/>
      <c r="E94" s="264">
        <f>Dat_02!F93</f>
        <v>102.41424729200045</v>
      </c>
      <c r="F94" s="264">
        <f>Dat_02!G93</f>
        <v>106.79032108965163</v>
      </c>
      <c r="G94" s="264">
        <f>Dat_02!H93</f>
        <v>102.41424729200045</v>
      </c>
      <c r="I94" s="265" t="str">
        <f>Dat_02!J93</f>
        <v/>
      </c>
      <c r="J94" s="277" t="str">
        <f>IF(Dat_02!K93=0,"",Dat_02!K93)</f>
        <v/>
      </c>
    </row>
    <row r="95" spans="2:10">
      <c r="B95" s="263"/>
      <c r="C95" s="268" t="s">
        <v>457</v>
      </c>
      <c r="D95" s="263"/>
      <c r="E95" s="264">
        <f>Dat_02!F94</f>
        <v>135.24416343399946</v>
      </c>
      <c r="F95" s="264">
        <f>Dat_02!G94</f>
        <v>106.79032108965163</v>
      </c>
      <c r="G95" s="264">
        <f>Dat_02!H94</f>
        <v>106.79032108965163</v>
      </c>
      <c r="I95" s="265" t="str">
        <f>Dat_02!J94</f>
        <v/>
      </c>
      <c r="J95" s="277" t="str">
        <f>IF(Dat_02!K94=0,"",Dat_02!K94)</f>
        <v/>
      </c>
    </row>
    <row r="96" spans="2:10">
      <c r="B96" s="261" t="s">
        <v>458</v>
      </c>
      <c r="C96" s="262" t="s">
        <v>459</v>
      </c>
      <c r="D96" s="263"/>
      <c r="E96" s="264">
        <f>Dat_02!F95</f>
        <v>133.4193510379998</v>
      </c>
      <c r="F96" s="264">
        <f>Dat_02!G95</f>
        <v>64.364342968573325</v>
      </c>
      <c r="G96" s="264">
        <f>Dat_02!H95</f>
        <v>64.364342968573325</v>
      </c>
      <c r="I96" s="265" t="str">
        <f>Dat_02!J95</f>
        <v/>
      </c>
      <c r="J96" s="277" t="str">
        <f>IF(Dat_02!K95=0,"",Dat_02!K95)</f>
        <v/>
      </c>
    </row>
    <row r="97" spans="2:10">
      <c r="B97" s="263"/>
      <c r="C97" s="262" t="s">
        <v>460</v>
      </c>
      <c r="D97" s="263"/>
      <c r="E97" s="264">
        <f>Dat_02!F96</f>
        <v>110.18032657600038</v>
      </c>
      <c r="F97" s="264">
        <f>Dat_02!G96</f>
        <v>64.364342968573325</v>
      </c>
      <c r="G97" s="264">
        <f>Dat_02!H96</f>
        <v>64.364342968573325</v>
      </c>
      <c r="I97" s="265" t="str">
        <f>Dat_02!J96</f>
        <v/>
      </c>
      <c r="J97" s="277" t="str">
        <f>IF(Dat_02!K96=0,"",Dat_02!K96)</f>
        <v/>
      </c>
    </row>
    <row r="98" spans="2:10">
      <c r="B98" s="261"/>
      <c r="C98" s="262" t="s">
        <v>461</v>
      </c>
      <c r="D98" s="261"/>
      <c r="E98" s="264">
        <f>Dat_02!F97</f>
        <v>133.15294642200035</v>
      </c>
      <c r="F98" s="264">
        <f>Dat_02!G97</f>
        <v>64.364342968573325</v>
      </c>
      <c r="G98" s="264">
        <f>Dat_02!H97</f>
        <v>64.364342968573325</v>
      </c>
      <c r="I98" s="265" t="str">
        <f>Dat_02!J97</f>
        <v/>
      </c>
      <c r="J98" s="277" t="str">
        <f>IF(Dat_02!K97=0,"",Dat_02!K97)</f>
        <v/>
      </c>
    </row>
    <row r="99" spans="2:10">
      <c r="B99" s="261"/>
      <c r="C99" s="262" t="s">
        <v>462</v>
      </c>
      <c r="D99" s="261"/>
      <c r="E99" s="264">
        <f>Dat_02!F98</f>
        <v>125.17872412600038</v>
      </c>
      <c r="F99" s="264">
        <f>Dat_02!G98</f>
        <v>64.364342968573325</v>
      </c>
      <c r="G99" s="264">
        <f>Dat_02!H98</f>
        <v>64.364342968573325</v>
      </c>
      <c r="I99" s="265" t="str">
        <f>Dat_02!J98</f>
        <v/>
      </c>
      <c r="J99" s="277" t="str">
        <f>IF(Dat_02!K98=0,"",Dat_02!K98)</f>
        <v/>
      </c>
    </row>
    <row r="100" spans="2:10">
      <c r="B100" s="261"/>
      <c r="C100" s="262" t="s">
        <v>463</v>
      </c>
      <c r="D100" s="261"/>
      <c r="E100" s="264">
        <f>Dat_02!F99</f>
        <v>108.23437664799874</v>
      </c>
      <c r="F100" s="264">
        <f>Dat_02!G99</f>
        <v>64.364342968573325</v>
      </c>
      <c r="G100" s="264">
        <f>Dat_02!H99</f>
        <v>64.364342968573325</v>
      </c>
      <c r="I100" s="265" t="str">
        <f>Dat_02!J99</f>
        <v/>
      </c>
      <c r="J100" s="277" t="str">
        <f>IF(Dat_02!K99=0,"",Dat_02!K99)</f>
        <v/>
      </c>
    </row>
    <row r="101" spans="2:10">
      <c r="B101" s="261"/>
      <c r="C101" s="262" t="s">
        <v>464</v>
      </c>
      <c r="D101" s="261"/>
      <c r="E101" s="264">
        <f>Dat_02!F100</f>
        <v>152.09634927200131</v>
      </c>
      <c r="F101" s="264">
        <f>Dat_02!G100</f>
        <v>64.364342968573325</v>
      </c>
      <c r="G101" s="264">
        <f>Dat_02!H100</f>
        <v>64.364342968573325</v>
      </c>
      <c r="I101" s="265" t="str">
        <f>Dat_02!J100</f>
        <v/>
      </c>
      <c r="J101" s="277" t="str">
        <f>IF(Dat_02!K100=0,"",Dat_02!K100)</f>
        <v/>
      </c>
    </row>
    <row r="102" spans="2:10">
      <c r="B102" s="261"/>
      <c r="C102" s="262" t="s">
        <v>465</v>
      </c>
      <c r="D102" s="261"/>
      <c r="E102" s="264">
        <f>Dat_02!F101</f>
        <v>122.25881915199908</v>
      </c>
      <c r="F102" s="264">
        <f>Dat_02!G101</f>
        <v>64.364342968573325</v>
      </c>
      <c r="G102" s="264">
        <f>Dat_02!H101</f>
        <v>64.364342968573325</v>
      </c>
      <c r="I102" s="265" t="str">
        <f>Dat_02!J101</f>
        <v/>
      </c>
      <c r="J102" s="277" t="str">
        <f>IF(Dat_02!K101=0,"",Dat_02!K101)</f>
        <v/>
      </c>
    </row>
    <row r="103" spans="2:10">
      <c r="B103" s="261"/>
      <c r="C103" s="262" t="s">
        <v>466</v>
      </c>
      <c r="D103" s="261"/>
      <c r="E103" s="264">
        <f>Dat_02!F102</f>
        <v>155.68748897000077</v>
      </c>
      <c r="F103" s="264">
        <f>Dat_02!G102</f>
        <v>64.364342968573325</v>
      </c>
      <c r="G103" s="264">
        <f>Dat_02!H102</f>
        <v>64.364342968573325</v>
      </c>
      <c r="I103" s="265" t="str">
        <f>Dat_02!J102</f>
        <v/>
      </c>
      <c r="J103" s="277" t="str">
        <f>IF(Dat_02!K102=0,"",Dat_02!K102)</f>
        <v/>
      </c>
    </row>
    <row r="104" spans="2:10">
      <c r="B104" s="261"/>
      <c r="C104" s="262" t="s">
        <v>467</v>
      </c>
      <c r="D104" s="261"/>
      <c r="E104" s="264">
        <f>Dat_02!F103</f>
        <v>156.4325545899992</v>
      </c>
      <c r="F104" s="264">
        <f>Dat_02!G103</f>
        <v>64.364342968573325</v>
      </c>
      <c r="G104" s="264">
        <f>Dat_02!H103</f>
        <v>64.364342968573325</v>
      </c>
      <c r="I104" s="265" t="str">
        <f>Dat_02!J103</f>
        <v/>
      </c>
      <c r="J104" s="277" t="str">
        <f>IF(Dat_02!K103=0,"",Dat_02!K103)</f>
        <v/>
      </c>
    </row>
    <row r="105" spans="2:10">
      <c r="B105" s="261"/>
      <c r="C105" s="262" t="s">
        <v>468</v>
      </c>
      <c r="D105" s="261"/>
      <c r="E105" s="264">
        <f>Dat_02!F104</f>
        <v>160.33901424999965</v>
      </c>
      <c r="F105" s="264">
        <f>Dat_02!G104</f>
        <v>64.364342968573325</v>
      </c>
      <c r="G105" s="264">
        <f>Dat_02!H104</f>
        <v>64.364342968573325</v>
      </c>
      <c r="I105" s="265" t="str">
        <f>Dat_02!J104</f>
        <v/>
      </c>
      <c r="J105" s="277" t="str">
        <f>IF(Dat_02!K104=0,"",Dat_02!K104)</f>
        <v/>
      </c>
    </row>
    <row r="106" spans="2:10">
      <c r="B106" s="261"/>
      <c r="C106" s="262" t="s">
        <v>469</v>
      </c>
      <c r="D106" s="261"/>
      <c r="E106" s="264">
        <f>Dat_02!F105</f>
        <v>172.07760785200099</v>
      </c>
      <c r="F106" s="264">
        <f>Dat_02!G105</f>
        <v>64.364342968573325</v>
      </c>
      <c r="G106" s="264">
        <f>Dat_02!H105</f>
        <v>64.364342968573325</v>
      </c>
      <c r="I106" s="265" t="str">
        <f>Dat_02!J105</f>
        <v/>
      </c>
      <c r="J106" s="277" t="str">
        <f>IF(Dat_02!K105=0,"",Dat_02!K105)</f>
        <v/>
      </c>
    </row>
    <row r="107" spans="2:10">
      <c r="B107" s="261"/>
      <c r="C107" s="262" t="s">
        <v>470</v>
      </c>
      <c r="D107" s="261"/>
      <c r="E107" s="264">
        <f>Dat_02!F106</f>
        <v>141.57988600799985</v>
      </c>
      <c r="F107" s="264">
        <f>Dat_02!G106</f>
        <v>64.364342968573325</v>
      </c>
      <c r="G107" s="264">
        <f>Dat_02!H106</f>
        <v>64.364342968573325</v>
      </c>
      <c r="I107" s="265" t="str">
        <f>Dat_02!J106</f>
        <v/>
      </c>
      <c r="J107" s="277" t="str">
        <f>IF(Dat_02!K106=0,"",Dat_02!K106)</f>
        <v/>
      </c>
    </row>
    <row r="108" spans="2:10">
      <c r="B108" s="261"/>
      <c r="C108" s="262" t="s">
        <v>471</v>
      </c>
      <c r="D108" s="261"/>
      <c r="E108" s="264">
        <f>Dat_02!F107</f>
        <v>134.07056026200041</v>
      </c>
      <c r="F108" s="264">
        <f>Dat_02!G107</f>
        <v>64.364342968573325</v>
      </c>
      <c r="G108" s="264">
        <f>Dat_02!H107</f>
        <v>64.364342968573325</v>
      </c>
      <c r="I108" s="265" t="str">
        <f>Dat_02!J107</f>
        <v/>
      </c>
      <c r="J108" s="277" t="str">
        <f>IF(Dat_02!K107=0,"",Dat_02!K107)</f>
        <v/>
      </c>
    </row>
    <row r="109" spans="2:10">
      <c r="B109" s="261"/>
      <c r="C109" s="262" t="s">
        <v>472</v>
      </c>
      <c r="D109" s="261"/>
      <c r="E109" s="264">
        <f>Dat_02!F108</f>
        <v>154.59246782799877</v>
      </c>
      <c r="F109" s="264">
        <f>Dat_02!G108</f>
        <v>64.364342968573325</v>
      </c>
      <c r="G109" s="264">
        <f>Dat_02!H108</f>
        <v>64.364342968573325</v>
      </c>
      <c r="I109" s="265" t="str">
        <f>Dat_02!J108</f>
        <v/>
      </c>
      <c r="J109" s="277" t="str">
        <f>IF(Dat_02!K108=0,"",Dat_02!K108)</f>
        <v/>
      </c>
    </row>
    <row r="110" spans="2:10">
      <c r="B110" s="261"/>
      <c r="C110" s="262" t="s">
        <v>473</v>
      </c>
      <c r="D110" s="261"/>
      <c r="E110" s="264">
        <f>Dat_02!F109</f>
        <v>125.90825040400162</v>
      </c>
      <c r="F110" s="264">
        <f>Dat_02!G109</f>
        <v>64.364342968573325</v>
      </c>
      <c r="G110" s="264">
        <f>Dat_02!H109</f>
        <v>64.364342968573325</v>
      </c>
      <c r="I110" s="265" t="str">
        <f>Dat_02!J109</f>
        <v>J</v>
      </c>
      <c r="J110" s="277">
        <f>IF(Dat_02!K109=0,"",Dat_02!K109)</f>
        <v>64.364342968573325</v>
      </c>
    </row>
    <row r="111" spans="2:10">
      <c r="B111" s="261"/>
      <c r="C111" s="262" t="s">
        <v>474</v>
      </c>
      <c r="D111" s="261"/>
      <c r="E111" s="264">
        <f>Dat_02!F110</f>
        <v>133.9081081279995</v>
      </c>
      <c r="F111" s="264">
        <f>Dat_02!G110</f>
        <v>64.364342968573325</v>
      </c>
      <c r="G111" s="264">
        <f>Dat_02!H110</f>
        <v>64.364342968573325</v>
      </c>
      <c r="I111" s="265" t="str">
        <f>Dat_02!J110</f>
        <v/>
      </c>
      <c r="J111" s="277" t="str">
        <f>IF(Dat_02!K110=0,"",Dat_02!K110)</f>
        <v/>
      </c>
    </row>
    <row r="112" spans="2:10">
      <c r="B112" s="261"/>
      <c r="C112" s="262" t="s">
        <v>475</v>
      </c>
      <c r="D112" s="261"/>
      <c r="E112" s="264">
        <f>Dat_02!F111</f>
        <v>101.51889465599892</v>
      </c>
      <c r="F112" s="264">
        <f>Dat_02!G111</f>
        <v>64.364342968573325</v>
      </c>
      <c r="G112" s="264">
        <f>Dat_02!H111</f>
        <v>64.364342968573325</v>
      </c>
      <c r="I112" s="265" t="str">
        <f>Dat_02!J111</f>
        <v/>
      </c>
      <c r="J112" s="277" t="str">
        <f>IF(Dat_02!K111=0,"",Dat_02!K111)</f>
        <v/>
      </c>
    </row>
    <row r="113" spans="2:10">
      <c r="B113" s="261"/>
      <c r="C113" s="262" t="s">
        <v>476</v>
      </c>
      <c r="D113" s="261"/>
      <c r="E113" s="264">
        <f>Dat_02!F112</f>
        <v>131.62562380799994</v>
      </c>
      <c r="F113" s="264">
        <f>Dat_02!G112</f>
        <v>64.364342968573325</v>
      </c>
      <c r="G113" s="264">
        <f>Dat_02!H112</f>
        <v>64.364342968573325</v>
      </c>
      <c r="I113" s="265" t="str">
        <f>Dat_02!J112</f>
        <v/>
      </c>
      <c r="J113" s="277" t="str">
        <f>IF(Dat_02!K112=0,"",Dat_02!K112)</f>
        <v/>
      </c>
    </row>
    <row r="114" spans="2:10">
      <c r="B114" s="261"/>
      <c r="C114" s="262" t="s">
        <v>477</v>
      </c>
      <c r="D114" s="261"/>
      <c r="E114" s="264">
        <f>Dat_02!F113</f>
        <v>94.112740128000382</v>
      </c>
      <c r="F114" s="264">
        <f>Dat_02!G113</f>
        <v>64.364342968573325</v>
      </c>
      <c r="G114" s="264">
        <f>Dat_02!H113</f>
        <v>64.364342968573325</v>
      </c>
      <c r="I114" s="265" t="str">
        <f>Dat_02!J113</f>
        <v/>
      </c>
      <c r="J114" s="277" t="str">
        <f>IF(Dat_02!K113=0,"",Dat_02!K113)</f>
        <v/>
      </c>
    </row>
    <row r="115" spans="2:10">
      <c r="B115" s="261"/>
      <c r="C115" s="262" t="s">
        <v>478</v>
      </c>
      <c r="D115" s="261"/>
      <c r="E115" s="264">
        <f>Dat_02!F114</f>
        <v>98.465471891999769</v>
      </c>
      <c r="F115" s="264">
        <f>Dat_02!G114</f>
        <v>64.364342968573325</v>
      </c>
      <c r="G115" s="264">
        <f>Dat_02!H114</f>
        <v>64.364342968573325</v>
      </c>
      <c r="I115" s="265" t="str">
        <f>Dat_02!J114</f>
        <v/>
      </c>
      <c r="J115" s="277" t="str">
        <f>IF(Dat_02!K114=0,"",Dat_02!K114)</f>
        <v/>
      </c>
    </row>
    <row r="116" spans="2:10">
      <c r="B116" s="261"/>
      <c r="C116" s="262" t="s">
        <v>479</v>
      </c>
      <c r="D116" s="261"/>
      <c r="E116" s="264">
        <f>Dat_02!F115</f>
        <v>94.196145864000982</v>
      </c>
      <c r="F116" s="264">
        <f>Dat_02!G115</f>
        <v>64.364342968573325</v>
      </c>
      <c r="G116" s="264">
        <f>Dat_02!H115</f>
        <v>64.364342968573325</v>
      </c>
      <c r="I116" s="265" t="str">
        <f>Dat_02!J115</f>
        <v/>
      </c>
      <c r="J116" s="277" t="str">
        <f>IF(Dat_02!K115=0,"",Dat_02!K115)</f>
        <v/>
      </c>
    </row>
    <row r="117" spans="2:10">
      <c r="B117" s="261"/>
      <c r="C117" s="262" t="s">
        <v>480</v>
      </c>
      <c r="D117" s="261"/>
      <c r="E117" s="264">
        <f>Dat_02!F116</f>
        <v>97.591259735998847</v>
      </c>
      <c r="F117" s="264">
        <f>Dat_02!G116</f>
        <v>64.364342968573325</v>
      </c>
      <c r="G117" s="264">
        <f>Dat_02!H116</f>
        <v>64.364342968573325</v>
      </c>
      <c r="I117" s="265" t="str">
        <f>Dat_02!J116</f>
        <v/>
      </c>
      <c r="J117" s="277" t="str">
        <f>IF(Dat_02!K116=0,"",Dat_02!K116)</f>
        <v/>
      </c>
    </row>
    <row r="118" spans="2:10">
      <c r="B118" s="261"/>
      <c r="C118" s="262" t="s">
        <v>481</v>
      </c>
      <c r="D118" s="261"/>
      <c r="E118" s="264">
        <f>Dat_02!F117</f>
        <v>69.968979008001455</v>
      </c>
      <c r="F118" s="264">
        <f>Dat_02!G117</f>
        <v>64.364342968573325</v>
      </c>
      <c r="G118" s="264">
        <f>Dat_02!H117</f>
        <v>64.364342968573325</v>
      </c>
      <c r="I118" s="265" t="str">
        <f>Dat_02!J117</f>
        <v/>
      </c>
      <c r="J118" s="277" t="str">
        <f>IF(Dat_02!K117=0,"",Dat_02!K117)</f>
        <v/>
      </c>
    </row>
    <row r="119" spans="2:10">
      <c r="B119" s="261"/>
      <c r="C119" s="262" t="s">
        <v>482</v>
      </c>
      <c r="D119" s="261"/>
      <c r="E119" s="264">
        <f>Dat_02!F118</f>
        <v>80.501374501998754</v>
      </c>
      <c r="F119" s="264">
        <f>Dat_02!G118</f>
        <v>64.364342968573325</v>
      </c>
      <c r="G119" s="264">
        <f>Dat_02!H118</f>
        <v>64.364342968573325</v>
      </c>
      <c r="I119" s="265" t="str">
        <f>Dat_02!J118</f>
        <v/>
      </c>
      <c r="J119" s="277" t="str">
        <f>IF(Dat_02!K118=0,"",Dat_02!K118)</f>
        <v/>
      </c>
    </row>
    <row r="120" spans="2:10">
      <c r="B120" s="261"/>
      <c r="C120" s="262" t="s">
        <v>483</v>
      </c>
      <c r="D120" s="261"/>
      <c r="E120" s="264">
        <f>Dat_02!F119</f>
        <v>98.954845599999828</v>
      </c>
      <c r="F120" s="264">
        <f>Dat_02!G119</f>
        <v>64.364342968573325</v>
      </c>
      <c r="G120" s="264">
        <f>Dat_02!H119</f>
        <v>64.364342968573325</v>
      </c>
      <c r="I120" s="265" t="str">
        <f>Dat_02!J119</f>
        <v/>
      </c>
      <c r="J120" s="277" t="str">
        <f>IF(Dat_02!K119=0,"",Dat_02!K119)</f>
        <v/>
      </c>
    </row>
    <row r="121" spans="2:10">
      <c r="B121" s="261"/>
      <c r="C121" s="262" t="s">
        <v>484</v>
      </c>
      <c r="D121" s="261"/>
      <c r="E121" s="264">
        <f>Dat_02!F120</f>
        <v>80.246829246000971</v>
      </c>
      <c r="F121" s="264">
        <f>Dat_02!G120</f>
        <v>64.364342968573325</v>
      </c>
      <c r="G121" s="264">
        <f>Dat_02!H120</f>
        <v>64.364342968573325</v>
      </c>
      <c r="I121" s="265" t="str">
        <f>Dat_02!J120</f>
        <v/>
      </c>
      <c r="J121" s="277" t="str">
        <f>IF(Dat_02!K120=0,"",Dat_02!K120)</f>
        <v/>
      </c>
    </row>
    <row r="122" spans="2:10">
      <c r="B122" s="261"/>
      <c r="C122" s="262" t="s">
        <v>485</v>
      </c>
      <c r="D122" s="261"/>
      <c r="E122" s="264">
        <f>Dat_02!F121</f>
        <v>70.490488656000196</v>
      </c>
      <c r="F122" s="264">
        <f>Dat_02!G121</f>
        <v>64.364342968573325</v>
      </c>
      <c r="G122" s="264">
        <f>Dat_02!H121</f>
        <v>64.364342968573325</v>
      </c>
      <c r="I122" s="265" t="str">
        <f>Dat_02!J121</f>
        <v/>
      </c>
      <c r="J122" s="277" t="str">
        <f>IF(Dat_02!K121=0,"",Dat_02!K121)</f>
        <v/>
      </c>
    </row>
    <row r="123" spans="2:10">
      <c r="B123" s="261"/>
      <c r="C123" s="262" t="s">
        <v>486</v>
      </c>
      <c r="D123" s="261"/>
      <c r="E123" s="264">
        <f>Dat_02!F122</f>
        <v>76.580155204000334</v>
      </c>
      <c r="F123" s="264">
        <f>Dat_02!G122</f>
        <v>64.364342968573325</v>
      </c>
      <c r="G123" s="264">
        <f>Dat_02!H122</f>
        <v>64.364342968573325</v>
      </c>
      <c r="I123" s="265" t="str">
        <f>Dat_02!J122</f>
        <v/>
      </c>
      <c r="J123" s="277" t="str">
        <f>IF(Dat_02!K122=0,"",Dat_02!K122)</f>
        <v/>
      </c>
    </row>
    <row r="124" spans="2:10">
      <c r="B124" s="261"/>
      <c r="C124" s="262" t="s">
        <v>487</v>
      </c>
      <c r="D124" s="261"/>
      <c r="E124" s="264">
        <f>Dat_02!F123</f>
        <v>84.080646497999098</v>
      </c>
      <c r="F124" s="264">
        <f>Dat_02!G123</f>
        <v>64.364342968573325</v>
      </c>
      <c r="G124" s="264">
        <f>Dat_02!H123</f>
        <v>64.364342968573325</v>
      </c>
      <c r="I124" s="265" t="str">
        <f>Dat_02!J123</f>
        <v/>
      </c>
      <c r="J124" s="277" t="str">
        <f>IF(Dat_02!K123=0,"",Dat_02!K123)</f>
        <v/>
      </c>
    </row>
    <row r="125" spans="2:10">
      <c r="B125" s="263"/>
      <c r="C125" s="268" t="s">
        <v>488</v>
      </c>
      <c r="D125" s="261"/>
      <c r="E125" s="264">
        <f>Dat_02!F124</f>
        <v>94.433545259999349</v>
      </c>
      <c r="F125" s="264">
        <f>Dat_02!G124</f>
        <v>64.364342968573325</v>
      </c>
      <c r="G125" s="264">
        <f>Dat_02!H124</f>
        <v>64.364342968573325</v>
      </c>
      <c r="I125" s="265" t="str">
        <f>Dat_02!J124</f>
        <v/>
      </c>
      <c r="J125" s="277" t="str">
        <f>IF(Dat_02!K124=0,"",Dat_02!K124)</f>
        <v/>
      </c>
    </row>
    <row r="126" spans="2:10">
      <c r="B126" s="261" t="s">
        <v>489</v>
      </c>
      <c r="C126" s="262" t="s">
        <v>490</v>
      </c>
      <c r="D126" s="263"/>
      <c r="E126" s="264">
        <f>Dat_02!F125</f>
        <v>83.330001070001217</v>
      </c>
      <c r="F126" s="264">
        <f>Dat_02!G125</f>
        <v>28.016997662909688</v>
      </c>
      <c r="G126" s="264">
        <f>Dat_02!H125</f>
        <v>28.016997662909688</v>
      </c>
      <c r="I126" s="265" t="str">
        <f>Dat_02!J125</f>
        <v/>
      </c>
      <c r="J126" s="277" t="str">
        <f>IF(Dat_02!K125=0,"",Dat_02!K125)</f>
        <v/>
      </c>
    </row>
    <row r="127" spans="2:10">
      <c r="B127" s="263"/>
      <c r="C127" s="262" t="s">
        <v>491</v>
      </c>
      <c r="D127" s="263"/>
      <c r="E127" s="264">
        <f>Dat_02!F126</f>
        <v>87.416896355998901</v>
      </c>
      <c r="F127" s="264">
        <f>Dat_02!G126</f>
        <v>28.016997662909688</v>
      </c>
      <c r="G127" s="264">
        <f>Dat_02!H126</f>
        <v>28.016997662909688</v>
      </c>
      <c r="I127" s="265" t="str">
        <f>Dat_02!J126</f>
        <v/>
      </c>
      <c r="J127" s="277" t="str">
        <f>IF(Dat_02!K126=0,"",Dat_02!K126)</f>
        <v/>
      </c>
    </row>
    <row r="128" spans="2:10">
      <c r="B128" s="261"/>
      <c r="C128" s="262" t="s">
        <v>492</v>
      </c>
      <c r="D128" s="263"/>
      <c r="E128" s="264">
        <f>Dat_02!F127</f>
        <v>84.809404732000431</v>
      </c>
      <c r="F128" s="264">
        <f>Dat_02!G127</f>
        <v>28.016997662909688</v>
      </c>
      <c r="G128" s="264">
        <f>Dat_02!H127</f>
        <v>28.016997662909688</v>
      </c>
      <c r="I128" s="265" t="str">
        <f>Dat_02!J127</f>
        <v/>
      </c>
      <c r="J128" s="277" t="str">
        <f>IF(Dat_02!K127=0,"",Dat_02!K127)</f>
        <v/>
      </c>
    </row>
    <row r="129" spans="2:10">
      <c r="B129" s="261"/>
      <c r="C129" s="262" t="s">
        <v>493</v>
      </c>
      <c r="D129" s="261"/>
      <c r="E129" s="264">
        <f>Dat_02!F128</f>
        <v>85.798804398000115</v>
      </c>
      <c r="F129" s="264">
        <f>Dat_02!G128</f>
        <v>28.016997662909688</v>
      </c>
      <c r="G129" s="264">
        <f>Dat_02!H128</f>
        <v>28.016997662909688</v>
      </c>
      <c r="I129" s="265" t="str">
        <f>Dat_02!J128</f>
        <v/>
      </c>
      <c r="J129" s="277" t="str">
        <f>IF(Dat_02!K128=0,"",Dat_02!K128)</f>
        <v/>
      </c>
    </row>
    <row r="130" spans="2:10">
      <c r="B130" s="261"/>
      <c r="C130" s="262" t="s">
        <v>494</v>
      </c>
      <c r="D130" s="261"/>
      <c r="E130" s="264">
        <f>Dat_02!F129</f>
        <v>69.064277566000456</v>
      </c>
      <c r="F130" s="264">
        <f>Dat_02!G129</f>
        <v>28.016997662909688</v>
      </c>
      <c r="G130" s="264">
        <f>Dat_02!H129</f>
        <v>28.016997662909688</v>
      </c>
      <c r="I130" s="265" t="str">
        <f>Dat_02!J129</f>
        <v/>
      </c>
      <c r="J130" s="277" t="str">
        <f>IF(Dat_02!K129=0,"",Dat_02!K129)</f>
        <v/>
      </c>
    </row>
    <row r="131" spans="2:10">
      <c r="B131" s="261"/>
      <c r="C131" s="262" t="s">
        <v>495</v>
      </c>
      <c r="D131" s="261"/>
      <c r="E131" s="264">
        <f>Dat_02!F130</f>
        <v>83.773244238000345</v>
      </c>
      <c r="F131" s="264">
        <f>Dat_02!G130</f>
        <v>28.016997662909688</v>
      </c>
      <c r="G131" s="264">
        <f>Dat_02!H130</f>
        <v>28.016997662909688</v>
      </c>
      <c r="I131" s="265" t="str">
        <f>Dat_02!J130</f>
        <v/>
      </c>
      <c r="J131" s="277" t="str">
        <f>IF(Dat_02!K130=0,"",Dat_02!K130)</f>
        <v/>
      </c>
    </row>
    <row r="132" spans="2:10">
      <c r="B132" s="261"/>
      <c r="C132" s="262" t="s">
        <v>496</v>
      </c>
      <c r="D132" s="261"/>
      <c r="E132" s="264">
        <f>Dat_02!F131</f>
        <v>62.496441319999867</v>
      </c>
      <c r="F132" s="264">
        <f>Dat_02!G131</f>
        <v>28.016997662909688</v>
      </c>
      <c r="G132" s="264">
        <f>Dat_02!H131</f>
        <v>28.016997662909688</v>
      </c>
      <c r="I132" s="265" t="str">
        <f>Dat_02!J131</f>
        <v/>
      </c>
      <c r="J132" s="277" t="str">
        <f>IF(Dat_02!K131=0,"",Dat_02!K131)</f>
        <v/>
      </c>
    </row>
    <row r="133" spans="2:10">
      <c r="B133" s="261"/>
      <c r="C133" s="262" t="s">
        <v>497</v>
      </c>
      <c r="D133" s="261"/>
      <c r="E133" s="264">
        <f>Dat_02!F132</f>
        <v>45.635574867999559</v>
      </c>
      <c r="F133" s="264">
        <f>Dat_02!G132</f>
        <v>28.016997662909688</v>
      </c>
      <c r="G133" s="264">
        <f>Dat_02!H132</f>
        <v>28.016997662909688</v>
      </c>
      <c r="I133" s="265" t="str">
        <f>Dat_02!J132</f>
        <v/>
      </c>
      <c r="J133" s="277" t="str">
        <f>IF(Dat_02!K132=0,"",Dat_02!K132)</f>
        <v/>
      </c>
    </row>
    <row r="134" spans="2:10">
      <c r="B134" s="261"/>
      <c r="C134" s="262" t="s">
        <v>498</v>
      </c>
      <c r="D134" s="261"/>
      <c r="E134" s="264">
        <f>Dat_02!F133</f>
        <v>73.313492030000404</v>
      </c>
      <c r="F134" s="264">
        <f>Dat_02!G133</f>
        <v>28.016997662909688</v>
      </c>
      <c r="G134" s="264">
        <f>Dat_02!H133</f>
        <v>28.016997662909688</v>
      </c>
      <c r="I134" s="265" t="str">
        <f>Dat_02!J133</f>
        <v/>
      </c>
      <c r="J134" s="277" t="str">
        <f>IF(Dat_02!K133=0,"",Dat_02!K133)</f>
        <v/>
      </c>
    </row>
    <row r="135" spans="2:10">
      <c r="B135" s="261"/>
      <c r="C135" s="262" t="s">
        <v>499</v>
      </c>
      <c r="D135" s="261"/>
      <c r="E135" s="264">
        <f>Dat_02!F134</f>
        <v>71.796023876000206</v>
      </c>
      <c r="F135" s="264">
        <f>Dat_02!G134</f>
        <v>28.016997662909688</v>
      </c>
      <c r="G135" s="264">
        <f>Dat_02!H134</f>
        <v>28.016997662909688</v>
      </c>
      <c r="I135" s="265" t="str">
        <f>Dat_02!J134</f>
        <v/>
      </c>
      <c r="J135" s="277" t="str">
        <f>IF(Dat_02!K134=0,"",Dat_02!K134)</f>
        <v/>
      </c>
    </row>
    <row r="136" spans="2:10">
      <c r="B136" s="261"/>
      <c r="C136" s="262" t="s">
        <v>500</v>
      </c>
      <c r="D136" s="261"/>
      <c r="E136" s="264">
        <f>Dat_02!F135</f>
        <v>57.793894144000298</v>
      </c>
      <c r="F136" s="264">
        <f>Dat_02!G135</f>
        <v>28.016997662909688</v>
      </c>
      <c r="G136" s="264">
        <f>Dat_02!H135</f>
        <v>28.016997662909688</v>
      </c>
      <c r="I136" s="265" t="str">
        <f>Dat_02!J135</f>
        <v/>
      </c>
      <c r="J136" s="277" t="str">
        <f>IF(Dat_02!K135=0,"",Dat_02!K135)</f>
        <v/>
      </c>
    </row>
    <row r="137" spans="2:10">
      <c r="B137" s="261"/>
      <c r="C137" s="262" t="s">
        <v>501</v>
      </c>
      <c r="D137" s="261"/>
      <c r="E137" s="264">
        <f>Dat_02!F136</f>
        <v>67.746303909999796</v>
      </c>
      <c r="F137" s="264">
        <f>Dat_02!G136</f>
        <v>28.016997662909688</v>
      </c>
      <c r="G137" s="264">
        <f>Dat_02!H136</f>
        <v>28.016997662909688</v>
      </c>
      <c r="I137" s="265" t="str">
        <f>Dat_02!J136</f>
        <v/>
      </c>
      <c r="J137" s="277" t="str">
        <f>IF(Dat_02!K136=0,"",Dat_02!K136)</f>
        <v/>
      </c>
    </row>
    <row r="138" spans="2:10">
      <c r="B138" s="261"/>
      <c r="C138" s="262" t="s">
        <v>502</v>
      </c>
      <c r="D138" s="261"/>
      <c r="E138" s="264">
        <f>Dat_02!F137</f>
        <v>37.334130595998765</v>
      </c>
      <c r="F138" s="264">
        <f>Dat_02!G137</f>
        <v>28.016997662909688</v>
      </c>
      <c r="G138" s="264">
        <f>Dat_02!H137</f>
        <v>28.016997662909688</v>
      </c>
      <c r="I138" s="265" t="str">
        <f>Dat_02!J137</f>
        <v/>
      </c>
      <c r="J138" s="277" t="str">
        <f>IF(Dat_02!K137=0,"",Dat_02!K137)</f>
        <v/>
      </c>
    </row>
    <row r="139" spans="2:10">
      <c r="B139" s="261"/>
      <c r="C139" s="262" t="s">
        <v>503</v>
      </c>
      <c r="D139" s="261"/>
      <c r="E139" s="264">
        <f>Dat_02!F138</f>
        <v>22.40733153000058</v>
      </c>
      <c r="F139" s="264">
        <f>Dat_02!G138</f>
        <v>28.016997662909688</v>
      </c>
      <c r="G139" s="264">
        <f>Dat_02!H138</f>
        <v>22.40733153000058</v>
      </c>
      <c r="I139" s="265" t="str">
        <f>Dat_02!J138</f>
        <v/>
      </c>
      <c r="J139" s="277" t="str">
        <f>IF(Dat_02!K138=0,"",Dat_02!K138)</f>
        <v/>
      </c>
    </row>
    <row r="140" spans="2:10">
      <c r="B140" s="261"/>
      <c r="C140" s="262" t="s">
        <v>504</v>
      </c>
      <c r="D140" s="261"/>
      <c r="E140" s="264">
        <f>Dat_02!F139</f>
        <v>6.4566618000008456</v>
      </c>
      <c r="F140" s="264">
        <f>Dat_02!G139</f>
        <v>28.016997662909688</v>
      </c>
      <c r="G140" s="264">
        <f>Dat_02!H139</f>
        <v>6.4566618000008456</v>
      </c>
      <c r="I140" s="265" t="str">
        <f>Dat_02!J139</f>
        <v>J</v>
      </c>
      <c r="J140" s="277">
        <f>IF(Dat_02!K139=0,"",Dat_02!K139)</f>
        <v>28.016997662909688</v>
      </c>
    </row>
    <row r="141" spans="2:10">
      <c r="B141" s="261"/>
      <c r="C141" s="262" t="s">
        <v>505</v>
      </c>
      <c r="D141" s="261"/>
      <c r="E141" s="264">
        <f>Dat_02!F140</f>
        <v>7.0879540679984059</v>
      </c>
      <c r="F141" s="264">
        <f>Dat_02!G140</f>
        <v>28.016997662909688</v>
      </c>
      <c r="G141" s="264">
        <f>Dat_02!H140</f>
        <v>7.0879540679984059</v>
      </c>
      <c r="I141" s="265" t="str">
        <f>Dat_02!J140</f>
        <v/>
      </c>
      <c r="J141" s="277" t="str">
        <f>IF(Dat_02!K140=0,"",Dat_02!K140)</f>
        <v/>
      </c>
    </row>
    <row r="142" spans="2:10">
      <c r="B142" s="261"/>
      <c r="C142" s="262" t="s">
        <v>506</v>
      </c>
      <c r="D142" s="261"/>
      <c r="E142" s="264">
        <f>Dat_02!F141</f>
        <v>5.5422092060000434</v>
      </c>
      <c r="F142" s="264">
        <f>Dat_02!G141</f>
        <v>28.016997662909688</v>
      </c>
      <c r="G142" s="264">
        <f>Dat_02!H141</f>
        <v>5.5422092060000434</v>
      </c>
      <c r="I142" s="265" t="str">
        <f>Dat_02!J141</f>
        <v/>
      </c>
      <c r="J142" s="277" t="str">
        <f>IF(Dat_02!K141=0,"",Dat_02!K141)</f>
        <v/>
      </c>
    </row>
    <row r="143" spans="2:10">
      <c r="B143" s="261"/>
      <c r="C143" s="262" t="s">
        <v>507</v>
      </c>
      <c r="D143" s="261"/>
      <c r="E143" s="264">
        <f>Dat_02!F142</f>
        <v>6.9238963500000974</v>
      </c>
      <c r="F143" s="264">
        <f>Dat_02!G142</f>
        <v>28.016997662909688</v>
      </c>
      <c r="G143" s="264">
        <f>Dat_02!H142</f>
        <v>6.9238963500000974</v>
      </c>
      <c r="I143" s="265" t="str">
        <f>Dat_02!J142</f>
        <v/>
      </c>
      <c r="J143" s="277" t="str">
        <f>IF(Dat_02!K142=0,"",Dat_02!K142)</f>
        <v/>
      </c>
    </row>
    <row r="144" spans="2:10">
      <c r="B144" s="261"/>
      <c r="C144" s="262" t="s">
        <v>508</v>
      </c>
      <c r="D144" s="261"/>
      <c r="E144" s="264">
        <f>Dat_02!F143</f>
        <v>8.0067131500002144</v>
      </c>
      <c r="F144" s="264">
        <f>Dat_02!G143</f>
        <v>28.016997662909688</v>
      </c>
      <c r="G144" s="264">
        <f>Dat_02!H143</f>
        <v>8.0067131500002144</v>
      </c>
      <c r="I144" s="265" t="str">
        <f>Dat_02!J143</f>
        <v/>
      </c>
      <c r="J144" s="277" t="str">
        <f>IF(Dat_02!K143=0,"",Dat_02!K143)</f>
        <v/>
      </c>
    </row>
    <row r="145" spans="2:10">
      <c r="B145" s="261"/>
      <c r="C145" s="262" t="s">
        <v>509</v>
      </c>
      <c r="D145" s="261"/>
      <c r="E145" s="264">
        <f>Dat_02!F144</f>
        <v>5.3031052739994777</v>
      </c>
      <c r="F145" s="264">
        <f>Dat_02!G144</f>
        <v>28.016997662909688</v>
      </c>
      <c r="G145" s="264">
        <f>Dat_02!H144</f>
        <v>5.3031052739994777</v>
      </c>
      <c r="I145" s="265" t="str">
        <f>Dat_02!J144</f>
        <v/>
      </c>
      <c r="J145" s="277" t="str">
        <f>IF(Dat_02!K144=0,"",Dat_02!K144)</f>
        <v/>
      </c>
    </row>
    <row r="146" spans="2:10">
      <c r="B146" s="261"/>
      <c r="C146" s="262" t="s">
        <v>510</v>
      </c>
      <c r="D146" s="261"/>
      <c r="E146" s="264">
        <f>Dat_02!F145</f>
        <v>4.3046902700016796</v>
      </c>
      <c r="F146" s="264">
        <f>Dat_02!G145</f>
        <v>28.016997662909688</v>
      </c>
      <c r="G146" s="264">
        <f>Dat_02!H145</f>
        <v>4.3046902700016796</v>
      </c>
      <c r="I146" s="265" t="str">
        <f>Dat_02!J145</f>
        <v/>
      </c>
      <c r="J146" s="277" t="str">
        <f>IF(Dat_02!K145=0,"",Dat_02!K145)</f>
        <v/>
      </c>
    </row>
    <row r="147" spans="2:10">
      <c r="B147" s="261"/>
      <c r="C147" s="262" t="s">
        <v>511</v>
      </c>
      <c r="D147" s="261"/>
      <c r="E147" s="264">
        <f>Dat_02!F146</f>
        <v>3.1078996419999458</v>
      </c>
      <c r="F147" s="264">
        <f>Dat_02!G146</f>
        <v>28.016997662909688</v>
      </c>
      <c r="G147" s="264">
        <f>Dat_02!H146</f>
        <v>3.1078996419999458</v>
      </c>
      <c r="I147" s="265" t="str">
        <f>Dat_02!J146</f>
        <v/>
      </c>
      <c r="J147" s="277" t="str">
        <f>IF(Dat_02!K146=0,"",Dat_02!K146)</f>
        <v/>
      </c>
    </row>
    <row r="148" spans="2:10">
      <c r="B148" s="261"/>
      <c r="C148" s="262" t="s">
        <v>512</v>
      </c>
      <c r="D148" s="261"/>
      <c r="E148" s="264">
        <f>Dat_02!F147</f>
        <v>61.243426533999852</v>
      </c>
      <c r="F148" s="264">
        <f>Dat_02!G147</f>
        <v>28.016997662909688</v>
      </c>
      <c r="G148" s="264">
        <f>Dat_02!H147</f>
        <v>28.016997662909688</v>
      </c>
      <c r="I148" s="265" t="str">
        <f>Dat_02!J147</f>
        <v/>
      </c>
      <c r="J148" s="277" t="str">
        <f>IF(Dat_02!K147=0,"",Dat_02!K147)</f>
        <v/>
      </c>
    </row>
    <row r="149" spans="2:10">
      <c r="B149" s="261"/>
      <c r="C149" s="262" t="s">
        <v>513</v>
      </c>
      <c r="D149" s="261"/>
      <c r="E149" s="264">
        <f>Dat_02!F148</f>
        <v>54.403870888000235</v>
      </c>
      <c r="F149" s="264">
        <f>Dat_02!G148</f>
        <v>28.016997662909688</v>
      </c>
      <c r="G149" s="264">
        <f>Dat_02!H148</f>
        <v>28.016997662909688</v>
      </c>
      <c r="I149" s="265" t="str">
        <f>Dat_02!J148</f>
        <v/>
      </c>
      <c r="J149" s="277" t="str">
        <f>IF(Dat_02!K148=0,"",Dat_02!K148)</f>
        <v/>
      </c>
    </row>
    <row r="150" spans="2:10">
      <c r="B150" s="261"/>
      <c r="C150" s="262" t="s">
        <v>514</v>
      </c>
      <c r="D150" s="261"/>
      <c r="E150" s="264">
        <f>Dat_02!F149</f>
        <v>48.696425289998736</v>
      </c>
      <c r="F150" s="264">
        <f>Dat_02!G149</f>
        <v>28.016997662909688</v>
      </c>
      <c r="G150" s="264">
        <f>Dat_02!H149</f>
        <v>28.016997662909688</v>
      </c>
      <c r="I150" s="265" t="str">
        <f>Dat_02!J149</f>
        <v/>
      </c>
      <c r="J150" s="277" t="str">
        <f>IF(Dat_02!K149=0,"",Dat_02!K149)</f>
        <v/>
      </c>
    </row>
    <row r="151" spans="2:10">
      <c r="B151" s="261"/>
      <c r="C151" s="262" t="s">
        <v>515</v>
      </c>
      <c r="D151" s="261"/>
      <c r="E151" s="264">
        <f>Dat_02!F150</f>
        <v>48.202042548000477</v>
      </c>
      <c r="F151" s="264">
        <f>Dat_02!G150</f>
        <v>28.016997662909688</v>
      </c>
      <c r="G151" s="264">
        <f>Dat_02!H150</f>
        <v>28.016997662909688</v>
      </c>
      <c r="I151" s="265" t="str">
        <f>Dat_02!J150</f>
        <v/>
      </c>
      <c r="J151" s="277" t="str">
        <f>IF(Dat_02!K150=0,"",Dat_02!K150)</f>
        <v/>
      </c>
    </row>
    <row r="152" spans="2:10">
      <c r="B152" s="261"/>
      <c r="C152" s="262" t="s">
        <v>516</v>
      </c>
      <c r="D152" s="261"/>
      <c r="E152" s="264">
        <f>Dat_02!F151</f>
        <v>48.637679313999165</v>
      </c>
      <c r="F152" s="264">
        <f>Dat_02!G151</f>
        <v>28.016997662909688</v>
      </c>
      <c r="G152" s="264">
        <f>Dat_02!H151</f>
        <v>28.016997662909688</v>
      </c>
      <c r="I152" s="265" t="str">
        <f>Dat_02!J151</f>
        <v/>
      </c>
      <c r="J152" s="277" t="str">
        <f>IF(Dat_02!K151=0,"",Dat_02!K151)</f>
        <v/>
      </c>
    </row>
    <row r="153" spans="2:10">
      <c r="B153" s="261"/>
      <c r="C153" s="262" t="s">
        <v>517</v>
      </c>
      <c r="D153" s="261"/>
      <c r="E153" s="264">
        <f>Dat_02!F152</f>
        <v>41.126988298001699</v>
      </c>
      <c r="F153" s="264">
        <f>Dat_02!G152</f>
        <v>28.016997662909688</v>
      </c>
      <c r="G153" s="264">
        <f>Dat_02!H152</f>
        <v>28.016997662909688</v>
      </c>
      <c r="I153" s="265" t="str">
        <f>Dat_02!J152</f>
        <v/>
      </c>
      <c r="J153" s="277" t="str">
        <f>IF(Dat_02!K152=0,"",Dat_02!K152)</f>
        <v/>
      </c>
    </row>
    <row r="154" spans="2:10">
      <c r="B154" s="261"/>
      <c r="C154" s="262" t="s">
        <v>518</v>
      </c>
      <c r="D154" s="261"/>
      <c r="E154" s="264">
        <f>Dat_02!F153</f>
        <v>36.661641007999229</v>
      </c>
      <c r="F154" s="264">
        <f>Dat_02!G153</f>
        <v>28.016997662909688</v>
      </c>
      <c r="G154" s="264">
        <f>Dat_02!H153</f>
        <v>28.016997662909688</v>
      </c>
      <c r="I154" s="265" t="str">
        <f>Dat_02!J153</f>
        <v/>
      </c>
      <c r="J154" s="277" t="str">
        <f>IF(Dat_02!K153=0,"",Dat_02!K153)</f>
        <v/>
      </c>
    </row>
    <row r="155" spans="2:10">
      <c r="B155" s="261"/>
      <c r="C155" s="262" t="s">
        <v>519</v>
      </c>
      <c r="D155" s="261"/>
      <c r="E155" s="264">
        <f>Dat_02!F154</f>
        <v>42.795573232000386</v>
      </c>
      <c r="F155" s="264">
        <f>Dat_02!G154</f>
        <v>28.016997662909688</v>
      </c>
      <c r="G155" s="264">
        <f>Dat_02!H154</f>
        <v>28.016997662909688</v>
      </c>
      <c r="I155" s="265" t="str">
        <f>Dat_02!J154</f>
        <v/>
      </c>
      <c r="J155" s="277" t="str">
        <f>IF(Dat_02!K154=0,"",Dat_02!K154)</f>
        <v/>
      </c>
    </row>
    <row r="156" spans="2:10">
      <c r="B156" s="263"/>
      <c r="C156" s="268" t="s">
        <v>520</v>
      </c>
      <c r="D156" s="263"/>
      <c r="E156" s="264">
        <f>Dat_02!F155</f>
        <v>34.617167079999312</v>
      </c>
      <c r="F156" s="264">
        <f>Dat_02!G155</f>
        <v>28.016997662909688</v>
      </c>
      <c r="G156" s="264">
        <f>Dat_02!H155</f>
        <v>28.016997662909688</v>
      </c>
      <c r="I156" s="265" t="str">
        <f>Dat_02!J155</f>
        <v/>
      </c>
      <c r="J156" s="277" t="str">
        <f>IF(Dat_02!K155=0,"",Dat_02!K155)</f>
        <v/>
      </c>
    </row>
    <row r="157" spans="2:10">
      <c r="B157" s="261" t="s">
        <v>521</v>
      </c>
      <c r="C157" s="262" t="s">
        <v>522</v>
      </c>
      <c r="D157" s="263"/>
      <c r="E157" s="264">
        <f>Dat_02!F156</f>
        <v>50.117297983210477</v>
      </c>
      <c r="F157" s="264">
        <f>Dat_02!G156</f>
        <v>16.99706947525484</v>
      </c>
      <c r="G157" s="264">
        <f>Dat_02!H156</f>
        <v>16.99706947525484</v>
      </c>
      <c r="I157" s="265" t="str">
        <f>Dat_02!J156</f>
        <v/>
      </c>
      <c r="J157" s="277" t="str">
        <f>IF(Dat_02!K156=0,"",Dat_02!K156)</f>
        <v/>
      </c>
    </row>
    <row r="158" spans="2:10">
      <c r="B158" s="263"/>
      <c r="C158" s="262" t="s">
        <v>523</v>
      </c>
      <c r="D158" s="263"/>
      <c r="E158" s="264">
        <f>Dat_02!F157</f>
        <v>61.398725113210475</v>
      </c>
      <c r="F158" s="264">
        <f>Dat_02!G157</f>
        <v>16.99706947525484</v>
      </c>
      <c r="G158" s="264">
        <f>Dat_02!H157</f>
        <v>16.99706947525484</v>
      </c>
      <c r="I158" s="265" t="str">
        <f>Dat_02!J157</f>
        <v/>
      </c>
      <c r="J158" s="277" t="str">
        <f>IF(Dat_02!K157=0,"",Dat_02!K157)</f>
        <v/>
      </c>
    </row>
    <row r="159" spans="2:10">
      <c r="B159" s="261"/>
      <c r="C159" s="262" t="s">
        <v>524</v>
      </c>
      <c r="D159" s="261"/>
      <c r="E159" s="264">
        <f>Dat_02!F158</f>
        <v>72.914481039210472</v>
      </c>
      <c r="F159" s="264">
        <f>Dat_02!G158</f>
        <v>16.99706947525484</v>
      </c>
      <c r="G159" s="264">
        <f>Dat_02!H158</f>
        <v>16.99706947525484</v>
      </c>
      <c r="I159" s="265" t="str">
        <f>Dat_02!J158</f>
        <v/>
      </c>
      <c r="J159" s="277" t="str">
        <f>IF(Dat_02!K158=0,"",Dat_02!K158)</f>
        <v/>
      </c>
    </row>
    <row r="160" spans="2:10">
      <c r="B160" s="261"/>
      <c r="C160" s="262" t="s">
        <v>525</v>
      </c>
      <c r="D160" s="261"/>
      <c r="E160" s="264">
        <f>Dat_02!F159</f>
        <v>47.732188181210468</v>
      </c>
      <c r="F160" s="264">
        <f>Dat_02!G159</f>
        <v>16.99706947525484</v>
      </c>
      <c r="G160" s="264">
        <f>Dat_02!H159</f>
        <v>16.99706947525484</v>
      </c>
      <c r="I160" s="265" t="str">
        <f>Dat_02!J159</f>
        <v/>
      </c>
      <c r="J160" s="277" t="str">
        <f>IF(Dat_02!K159=0,"",Dat_02!K159)</f>
        <v/>
      </c>
    </row>
    <row r="161" spans="2:10">
      <c r="B161" s="261"/>
      <c r="C161" s="262" t="s">
        <v>526</v>
      </c>
      <c r="D161" s="261"/>
      <c r="E161" s="264">
        <f>Dat_02!F160</f>
        <v>38.136530667210479</v>
      </c>
      <c r="F161" s="264">
        <f>Dat_02!G160</f>
        <v>16.99706947525484</v>
      </c>
      <c r="G161" s="264">
        <f>Dat_02!H160</f>
        <v>16.99706947525484</v>
      </c>
      <c r="I161" s="265" t="str">
        <f>Dat_02!J160</f>
        <v/>
      </c>
      <c r="J161" s="277" t="str">
        <f>IF(Dat_02!K160=0,"",Dat_02!K160)</f>
        <v/>
      </c>
    </row>
    <row r="162" spans="2:10">
      <c r="B162" s="261"/>
      <c r="C162" s="262" t="s">
        <v>527</v>
      </c>
      <c r="D162" s="261"/>
      <c r="E162" s="264">
        <f>Dat_02!F161</f>
        <v>54.820534509208606</v>
      </c>
      <c r="F162" s="264">
        <f>Dat_02!G161</f>
        <v>16.99706947525484</v>
      </c>
      <c r="G162" s="264">
        <f>Dat_02!H161</f>
        <v>16.99706947525484</v>
      </c>
      <c r="I162" s="265" t="str">
        <f>Dat_02!J161</f>
        <v/>
      </c>
      <c r="J162" s="277" t="str">
        <f>IF(Dat_02!K161=0,"",Dat_02!K161)</f>
        <v/>
      </c>
    </row>
    <row r="163" spans="2:10">
      <c r="B163" s="261"/>
      <c r="C163" s="262" t="s">
        <v>528</v>
      </c>
      <c r="D163" s="261"/>
      <c r="E163" s="264">
        <f>Dat_02!F162</f>
        <v>41.030135483212334</v>
      </c>
      <c r="F163" s="264">
        <f>Dat_02!G162</f>
        <v>16.99706947525484</v>
      </c>
      <c r="G163" s="264">
        <f>Dat_02!H162</f>
        <v>16.99706947525484</v>
      </c>
      <c r="I163" s="265" t="str">
        <f>Dat_02!J162</f>
        <v/>
      </c>
      <c r="J163" s="277" t="str">
        <f>IF(Dat_02!K162=0,"",Dat_02!K162)</f>
        <v/>
      </c>
    </row>
    <row r="164" spans="2:10">
      <c r="B164" s="261"/>
      <c r="C164" s="262" t="s">
        <v>529</v>
      </c>
      <c r="D164" s="261"/>
      <c r="E164" s="264">
        <f>Dat_02!F163</f>
        <v>40.920904410027099</v>
      </c>
      <c r="F164" s="264">
        <f>Dat_02!G163</f>
        <v>16.99706947525484</v>
      </c>
      <c r="G164" s="264">
        <f>Dat_02!H163</f>
        <v>16.99706947525484</v>
      </c>
      <c r="I164" s="265" t="str">
        <f>Dat_02!J163</f>
        <v/>
      </c>
      <c r="J164" s="277" t="str">
        <f>IF(Dat_02!K163=0,"",Dat_02!K163)</f>
        <v/>
      </c>
    </row>
    <row r="165" spans="2:10">
      <c r="B165" s="261"/>
      <c r="C165" s="262" t="s">
        <v>530</v>
      </c>
      <c r="D165" s="261"/>
      <c r="E165" s="264">
        <f>Dat_02!F164</f>
        <v>35.865252946025237</v>
      </c>
      <c r="F165" s="264">
        <f>Dat_02!G164</f>
        <v>16.99706947525484</v>
      </c>
      <c r="G165" s="264">
        <f>Dat_02!H164</f>
        <v>16.99706947525484</v>
      </c>
      <c r="I165" s="265" t="str">
        <f>Dat_02!J164</f>
        <v/>
      </c>
      <c r="J165" s="277" t="str">
        <f>IF(Dat_02!K164=0,"",Dat_02!K164)</f>
        <v/>
      </c>
    </row>
    <row r="166" spans="2:10">
      <c r="B166" s="261"/>
      <c r="C166" s="262" t="s">
        <v>531</v>
      </c>
      <c r="D166" s="261"/>
      <c r="E166" s="264">
        <f>Dat_02!F165</f>
        <v>27.261782104027102</v>
      </c>
      <c r="F166" s="264">
        <f>Dat_02!G165</f>
        <v>16.99706947525484</v>
      </c>
      <c r="G166" s="264">
        <f>Dat_02!H165</f>
        <v>16.99706947525484</v>
      </c>
      <c r="I166" s="265" t="str">
        <f>Dat_02!J165</f>
        <v/>
      </c>
      <c r="J166" s="277" t="str">
        <f>IF(Dat_02!K165=0,"",Dat_02!K165)</f>
        <v/>
      </c>
    </row>
    <row r="167" spans="2:10">
      <c r="B167" s="261"/>
      <c r="C167" s="262" t="s">
        <v>532</v>
      </c>
      <c r="D167" s="261"/>
      <c r="E167" s="264">
        <f>Dat_02!F166</f>
        <v>38.508029088027101</v>
      </c>
      <c r="F167" s="264">
        <f>Dat_02!G166</f>
        <v>16.99706947525484</v>
      </c>
      <c r="G167" s="264">
        <f>Dat_02!H166</f>
        <v>16.99706947525484</v>
      </c>
      <c r="I167" s="265" t="str">
        <f>Dat_02!J166</f>
        <v/>
      </c>
      <c r="J167" s="277" t="str">
        <f>IF(Dat_02!K166=0,"",Dat_02!K166)</f>
        <v/>
      </c>
    </row>
    <row r="168" spans="2:10">
      <c r="B168" s="261"/>
      <c r="C168" s="262" t="s">
        <v>533</v>
      </c>
      <c r="D168" s="261"/>
      <c r="E168" s="264">
        <f>Dat_02!F167</f>
        <v>28.973105410027099</v>
      </c>
      <c r="F168" s="264">
        <f>Dat_02!G167</f>
        <v>16.99706947525484</v>
      </c>
      <c r="G168" s="264">
        <f>Dat_02!H167</f>
        <v>16.99706947525484</v>
      </c>
      <c r="I168" s="265" t="str">
        <f>Dat_02!J167</f>
        <v/>
      </c>
      <c r="J168" s="277" t="str">
        <f>IF(Dat_02!K167=0,"",Dat_02!K167)</f>
        <v/>
      </c>
    </row>
    <row r="169" spans="2:10">
      <c r="B169" s="261"/>
      <c r="C169" s="262" t="s">
        <v>534</v>
      </c>
      <c r="D169" s="261"/>
      <c r="E169" s="264">
        <f>Dat_02!F168</f>
        <v>32.684378826027093</v>
      </c>
      <c r="F169" s="264">
        <f>Dat_02!G168</f>
        <v>16.99706947525484</v>
      </c>
      <c r="G169" s="264">
        <f>Dat_02!H168</f>
        <v>16.99706947525484</v>
      </c>
      <c r="I169" s="265" t="str">
        <f>Dat_02!J168</f>
        <v/>
      </c>
      <c r="J169" s="277" t="str">
        <f>IF(Dat_02!K168=0,"",Dat_02!K168)</f>
        <v/>
      </c>
    </row>
    <row r="170" spans="2:10">
      <c r="B170" s="261"/>
      <c r="C170" s="262" t="s">
        <v>535</v>
      </c>
      <c r="D170" s="261"/>
      <c r="E170" s="264">
        <f>Dat_02!F169</f>
        <v>29.522073512027099</v>
      </c>
      <c r="F170" s="264">
        <f>Dat_02!G169</f>
        <v>16.99706947525484</v>
      </c>
      <c r="G170" s="264">
        <f>Dat_02!H169</f>
        <v>16.99706947525484</v>
      </c>
      <c r="I170" s="265" t="str">
        <f>Dat_02!J169</f>
        <v/>
      </c>
      <c r="J170" s="277" t="str">
        <f>IF(Dat_02!K169=0,"",Dat_02!K169)</f>
        <v/>
      </c>
    </row>
    <row r="171" spans="2:10">
      <c r="B171" s="261"/>
      <c r="C171" s="262" t="s">
        <v>536</v>
      </c>
      <c r="D171" s="261"/>
      <c r="E171" s="264">
        <f>Dat_02!F170</f>
        <v>26.663366136181466</v>
      </c>
      <c r="F171" s="264">
        <f>Dat_02!G170</f>
        <v>16.99706947525484</v>
      </c>
      <c r="G171" s="264">
        <f>Dat_02!H170</f>
        <v>16.99706947525484</v>
      </c>
      <c r="I171" s="265" t="str">
        <f>Dat_02!J170</f>
        <v>A</v>
      </c>
      <c r="J171" s="277">
        <f>IF(Dat_02!K170=0,"",Dat_02!K170)</f>
        <v>16.99706947525484</v>
      </c>
    </row>
    <row r="172" spans="2:10">
      <c r="B172" s="261"/>
      <c r="C172" s="262" t="s">
        <v>537</v>
      </c>
      <c r="D172" s="261"/>
      <c r="E172" s="264">
        <f>Dat_02!F171</f>
        <v>34.920634152181464</v>
      </c>
      <c r="F172" s="264">
        <f>Dat_02!G171</f>
        <v>16.99706947525484</v>
      </c>
      <c r="G172" s="264">
        <f>Dat_02!H171</f>
        <v>16.99706947525484</v>
      </c>
      <c r="I172" s="265" t="str">
        <f>Dat_02!J171</f>
        <v/>
      </c>
      <c r="J172" s="277" t="str">
        <f>IF(Dat_02!K171=0,"",Dat_02!K171)</f>
        <v/>
      </c>
    </row>
    <row r="173" spans="2:10">
      <c r="B173" s="261"/>
      <c r="C173" s="262" t="s">
        <v>538</v>
      </c>
      <c r="D173" s="261"/>
      <c r="E173" s="264">
        <f>Dat_02!F172</f>
        <v>20.845326648181466</v>
      </c>
      <c r="F173" s="264">
        <f>Dat_02!G172</f>
        <v>16.99706947525484</v>
      </c>
      <c r="G173" s="264">
        <f>Dat_02!H172</f>
        <v>16.99706947525484</v>
      </c>
      <c r="I173" s="265" t="str">
        <f>Dat_02!J172</f>
        <v/>
      </c>
      <c r="J173" s="277" t="str">
        <f>IF(Dat_02!K172=0,"",Dat_02!K172)</f>
        <v/>
      </c>
    </row>
    <row r="174" spans="2:10">
      <c r="B174" s="261"/>
      <c r="C174" s="262" t="s">
        <v>539</v>
      </c>
      <c r="D174" s="261"/>
      <c r="E174" s="264">
        <f>Dat_02!F173</f>
        <v>22.25592718018147</v>
      </c>
      <c r="F174" s="264">
        <f>Dat_02!G173</f>
        <v>16.99706947525484</v>
      </c>
      <c r="G174" s="264">
        <f>Dat_02!H173</f>
        <v>16.99706947525484</v>
      </c>
      <c r="I174" s="265" t="str">
        <f>Dat_02!J173</f>
        <v/>
      </c>
      <c r="J174" s="277" t="str">
        <f>IF(Dat_02!K173=0,"",Dat_02!K173)</f>
        <v/>
      </c>
    </row>
    <row r="175" spans="2:10">
      <c r="B175" s="261"/>
      <c r="C175" s="262" t="s">
        <v>540</v>
      </c>
      <c r="D175" s="261"/>
      <c r="E175" s="264">
        <f>Dat_02!F174</f>
        <v>21.562576994183328</v>
      </c>
      <c r="F175" s="264">
        <f>Dat_02!G174</f>
        <v>16.99706947525484</v>
      </c>
      <c r="G175" s="264">
        <f>Dat_02!H174</f>
        <v>16.99706947525484</v>
      </c>
      <c r="I175" s="265" t="str">
        <f>Dat_02!J174</f>
        <v/>
      </c>
      <c r="J175" s="277" t="str">
        <f>IF(Dat_02!K174=0,"",Dat_02!K174)</f>
        <v/>
      </c>
    </row>
    <row r="176" spans="2:10">
      <c r="B176" s="261"/>
      <c r="C176" s="262" t="s">
        <v>541</v>
      </c>
      <c r="D176" s="261"/>
      <c r="E176" s="264">
        <f>Dat_02!F175</f>
        <v>52.049536474181473</v>
      </c>
      <c r="F176" s="264">
        <f>Dat_02!G175</f>
        <v>16.99706947525484</v>
      </c>
      <c r="G176" s="264">
        <f>Dat_02!H175</f>
        <v>16.99706947525484</v>
      </c>
      <c r="I176" s="265" t="str">
        <f>Dat_02!J175</f>
        <v/>
      </c>
      <c r="J176" s="277" t="str">
        <f>IF(Dat_02!K175=0,"",Dat_02!K175)</f>
        <v/>
      </c>
    </row>
    <row r="177" spans="2:10">
      <c r="B177" s="261"/>
      <c r="C177" s="262" t="s">
        <v>542</v>
      </c>
      <c r="D177" s="261"/>
      <c r="E177" s="264">
        <f>Dat_02!F176</f>
        <v>49.615551990181473</v>
      </c>
      <c r="F177" s="264">
        <f>Dat_02!G176</f>
        <v>16.99706947525484</v>
      </c>
      <c r="G177" s="264">
        <f>Dat_02!H176</f>
        <v>16.99706947525484</v>
      </c>
      <c r="I177" s="265" t="str">
        <f>Dat_02!J176</f>
        <v/>
      </c>
      <c r="J177" s="277" t="str">
        <f>IF(Dat_02!K176=0,"",Dat_02!K176)</f>
        <v/>
      </c>
    </row>
    <row r="178" spans="2:10">
      <c r="B178" s="261"/>
      <c r="C178" s="262" t="s">
        <v>543</v>
      </c>
      <c r="D178" s="261"/>
      <c r="E178" s="264">
        <f>Dat_02!F177</f>
        <v>47.516879093241599</v>
      </c>
      <c r="F178" s="264">
        <f>Dat_02!G177</f>
        <v>16.99706947525484</v>
      </c>
      <c r="G178" s="264">
        <f>Dat_02!H177</f>
        <v>16.99706947525484</v>
      </c>
      <c r="I178" s="265" t="str">
        <f>Dat_02!J177</f>
        <v/>
      </c>
      <c r="J178" s="277" t="str">
        <f>IF(Dat_02!K177=0,"",Dat_02!K177)</f>
        <v/>
      </c>
    </row>
    <row r="179" spans="2:10">
      <c r="B179" s="261"/>
      <c r="C179" s="262" t="s">
        <v>544</v>
      </c>
      <c r="D179" s="261"/>
      <c r="E179" s="264">
        <f>Dat_02!F178</f>
        <v>48.318055417243464</v>
      </c>
      <c r="F179" s="264">
        <f>Dat_02!G178</f>
        <v>16.99706947525484</v>
      </c>
      <c r="G179" s="264">
        <f>Dat_02!H178</f>
        <v>16.99706947525484</v>
      </c>
      <c r="I179" s="265" t="str">
        <f>Dat_02!J178</f>
        <v/>
      </c>
      <c r="J179" s="277" t="str">
        <f>IF(Dat_02!K178=0,"",Dat_02!K178)</f>
        <v/>
      </c>
    </row>
    <row r="180" spans="2:10">
      <c r="B180" s="261"/>
      <c r="C180" s="262" t="s">
        <v>545</v>
      </c>
      <c r="D180" s="261"/>
      <c r="E180" s="264">
        <f>Dat_02!F179</f>
        <v>30.095850563243467</v>
      </c>
      <c r="F180" s="264">
        <f>Dat_02!G179</f>
        <v>16.99706947525484</v>
      </c>
      <c r="G180" s="264">
        <f>Dat_02!H179</f>
        <v>16.99706947525484</v>
      </c>
      <c r="I180" s="265" t="str">
        <f>Dat_02!J179</f>
        <v/>
      </c>
      <c r="J180" s="277" t="str">
        <f>IF(Dat_02!K179=0,"",Dat_02!K179)</f>
        <v/>
      </c>
    </row>
    <row r="181" spans="2:10">
      <c r="B181" s="261"/>
      <c r="C181" s="262" t="s">
        <v>546</v>
      </c>
      <c r="D181" s="261"/>
      <c r="E181" s="264">
        <f>Dat_02!F180</f>
        <v>11.079852043241605</v>
      </c>
      <c r="F181" s="264">
        <f>Dat_02!G180</f>
        <v>16.99706947525484</v>
      </c>
      <c r="G181" s="264">
        <f>Dat_02!H180</f>
        <v>11.079852043241605</v>
      </c>
      <c r="I181" s="265" t="str">
        <f>Dat_02!J180</f>
        <v/>
      </c>
      <c r="J181" s="277" t="str">
        <f>IF(Dat_02!K180=0,"",Dat_02!K180)</f>
        <v/>
      </c>
    </row>
    <row r="182" spans="2:10">
      <c r="B182" s="261"/>
      <c r="C182" s="262" t="s">
        <v>547</v>
      </c>
      <c r="D182" s="261"/>
      <c r="E182" s="264">
        <f>Dat_02!F181</f>
        <v>13.51483384924347</v>
      </c>
      <c r="F182" s="264">
        <f>Dat_02!G181</f>
        <v>16.99706947525484</v>
      </c>
      <c r="G182" s="264">
        <f>Dat_02!H181</f>
        <v>13.51483384924347</v>
      </c>
      <c r="I182" s="265" t="str">
        <f>Dat_02!J181</f>
        <v/>
      </c>
      <c r="J182" s="277" t="str">
        <f>IF(Dat_02!K181=0,"",Dat_02!K181)</f>
        <v/>
      </c>
    </row>
    <row r="183" spans="2:10">
      <c r="B183" s="261"/>
      <c r="C183" s="262" t="s">
        <v>548</v>
      </c>
      <c r="D183" s="261"/>
      <c r="E183" s="264">
        <f>Dat_02!F182</f>
        <v>46.487615559243466</v>
      </c>
      <c r="F183" s="264">
        <f>Dat_02!G182</f>
        <v>16.99706947525484</v>
      </c>
      <c r="G183" s="264">
        <f>Dat_02!H182</f>
        <v>16.99706947525484</v>
      </c>
      <c r="I183" s="265" t="str">
        <f>Dat_02!J182</f>
        <v/>
      </c>
      <c r="J183" s="277" t="str">
        <f>IF(Dat_02!K182=0,"",Dat_02!K182)</f>
        <v/>
      </c>
    </row>
    <row r="184" spans="2:10">
      <c r="B184" s="261"/>
      <c r="C184" s="262" t="s">
        <v>549</v>
      </c>
      <c r="D184" s="261"/>
      <c r="E184" s="264">
        <f>Dat_02!F183</f>
        <v>40.74981700924161</v>
      </c>
      <c r="F184" s="264">
        <f>Dat_02!G183</f>
        <v>16.99706947525484</v>
      </c>
      <c r="G184" s="264">
        <f>Dat_02!H183</f>
        <v>16.99706947525484</v>
      </c>
      <c r="I184" s="265" t="str">
        <f>Dat_02!J183</f>
        <v/>
      </c>
      <c r="J184" s="277" t="str">
        <f>IF(Dat_02!K183=0,"",Dat_02!K183)</f>
        <v/>
      </c>
    </row>
    <row r="185" spans="2:10">
      <c r="B185" s="261"/>
      <c r="C185" s="262" t="s">
        <v>550</v>
      </c>
      <c r="D185" s="261"/>
      <c r="E185" s="264">
        <f>Dat_02!F184</f>
        <v>34.859788490035747</v>
      </c>
      <c r="F185" s="264">
        <f>Dat_02!G184</f>
        <v>16.99706947525484</v>
      </c>
      <c r="G185" s="264">
        <f>Dat_02!H184</f>
        <v>16.99706947525484</v>
      </c>
      <c r="I185" s="265" t="str">
        <f>Dat_02!J184</f>
        <v/>
      </c>
      <c r="J185" s="277" t="str">
        <f>IF(Dat_02!K184=0,"",Dat_02!K184)</f>
        <v/>
      </c>
    </row>
    <row r="186" spans="2:10">
      <c r="B186" s="263"/>
      <c r="C186" s="268" t="s">
        <v>551</v>
      </c>
      <c r="D186" s="261"/>
      <c r="E186" s="264">
        <f>Dat_02!F185</f>
        <v>43.858392152035741</v>
      </c>
      <c r="F186" s="264">
        <f>Dat_02!G185</f>
        <v>16.99706947525484</v>
      </c>
      <c r="G186" s="264">
        <f>Dat_02!H185</f>
        <v>16.99706947525484</v>
      </c>
      <c r="I186" s="265" t="str">
        <f>Dat_02!J185</f>
        <v/>
      </c>
      <c r="J186" s="277" t="str">
        <f>IF(Dat_02!K185=0,"",Dat_02!K185)</f>
        <v/>
      </c>
    </row>
    <row r="187" spans="2:10">
      <c r="B187" s="263"/>
      <c r="C187" s="268" t="s">
        <v>552</v>
      </c>
      <c r="D187" s="263"/>
      <c r="E187" s="264">
        <f>Dat_02!F186</f>
        <v>28.651377582033877</v>
      </c>
      <c r="F187" s="264">
        <f>Dat_02!G186</f>
        <v>16.99706947525484</v>
      </c>
      <c r="G187" s="264">
        <f>Dat_02!H186</f>
        <v>16.99706947525484</v>
      </c>
      <c r="I187" s="265" t="str">
        <f>Dat_02!J186</f>
        <v/>
      </c>
      <c r="J187" s="277" t="str">
        <f>IF(Dat_02!K186=0,"",Dat_02!K186)</f>
        <v/>
      </c>
    </row>
    <row r="188" spans="2:10">
      <c r="B188" s="261" t="s">
        <v>553</v>
      </c>
      <c r="C188" s="262" t="s">
        <v>554</v>
      </c>
      <c r="D188" s="263"/>
      <c r="E188" s="264">
        <f>Dat_02!F187</f>
        <v>16.292057982035747</v>
      </c>
      <c r="F188" s="264">
        <f>Dat_02!G187</f>
        <v>22.743378673520009</v>
      </c>
      <c r="G188" s="264">
        <f>Dat_02!H187</f>
        <v>16.292057982035747</v>
      </c>
      <c r="I188" s="265" t="str">
        <f>Dat_02!J187</f>
        <v/>
      </c>
      <c r="J188" s="277" t="str">
        <f>IF(Dat_02!K187=0,"",Dat_02!K187)</f>
        <v/>
      </c>
    </row>
    <row r="189" spans="2:10">
      <c r="B189" s="263"/>
      <c r="C189" s="262" t="s">
        <v>555</v>
      </c>
      <c r="D189" s="263"/>
      <c r="E189" s="264">
        <f>Dat_02!F188</f>
        <v>28.81470031603574</v>
      </c>
      <c r="F189" s="264">
        <f>Dat_02!G188</f>
        <v>22.743378673520009</v>
      </c>
      <c r="G189" s="264">
        <f>Dat_02!H188</f>
        <v>22.743378673520009</v>
      </c>
      <c r="I189" s="265" t="str">
        <f>Dat_02!J188</f>
        <v/>
      </c>
      <c r="J189" s="277" t="str">
        <f>IF(Dat_02!K188=0,"",Dat_02!K188)</f>
        <v/>
      </c>
    </row>
    <row r="190" spans="2:10">
      <c r="B190" s="261"/>
      <c r="C190" s="262" t="s">
        <v>556</v>
      </c>
      <c r="D190" s="261"/>
      <c r="E190" s="264">
        <f>Dat_02!F189</f>
        <v>39.482491496035742</v>
      </c>
      <c r="F190" s="264">
        <f>Dat_02!G189</f>
        <v>22.743378673520009</v>
      </c>
      <c r="G190" s="264">
        <f>Dat_02!H189</f>
        <v>22.743378673520009</v>
      </c>
      <c r="I190" s="265" t="str">
        <f>Dat_02!J189</f>
        <v/>
      </c>
      <c r="J190" s="277" t="str">
        <f>IF(Dat_02!K189=0,"",Dat_02!K189)</f>
        <v/>
      </c>
    </row>
    <row r="191" spans="2:10">
      <c r="B191" s="261"/>
      <c r="C191" s="262" t="s">
        <v>557</v>
      </c>
      <c r="D191" s="261"/>
      <c r="E191" s="264">
        <f>Dat_02!F190</f>
        <v>33.947607858035745</v>
      </c>
      <c r="F191" s="264">
        <f>Dat_02!G190</f>
        <v>22.743378673520009</v>
      </c>
      <c r="G191" s="264">
        <f>Dat_02!H190</f>
        <v>22.743378673520009</v>
      </c>
      <c r="I191" s="265" t="str">
        <f>Dat_02!J190</f>
        <v/>
      </c>
      <c r="J191" s="277" t="str">
        <f>IF(Dat_02!K190=0,"",Dat_02!K190)</f>
        <v/>
      </c>
    </row>
    <row r="192" spans="2:10">
      <c r="B192" s="261"/>
      <c r="C192" s="262" t="s">
        <v>558</v>
      </c>
      <c r="D192" s="261"/>
      <c r="E192" s="264">
        <f>Dat_02!F191</f>
        <v>37.366073555248455</v>
      </c>
      <c r="F192" s="264">
        <f>Dat_02!G191</f>
        <v>22.743378673520009</v>
      </c>
      <c r="G192" s="264">
        <f>Dat_02!H191</f>
        <v>22.743378673520009</v>
      </c>
      <c r="I192" s="265" t="str">
        <f>Dat_02!J191</f>
        <v/>
      </c>
      <c r="J192" s="277" t="str">
        <f>IF(Dat_02!K191=0,"",Dat_02!K191)</f>
        <v/>
      </c>
    </row>
    <row r="193" spans="2:10">
      <c r="B193" s="261"/>
      <c r="C193" s="262" t="s">
        <v>559</v>
      </c>
      <c r="D193" s="261"/>
      <c r="E193" s="264">
        <f>Dat_02!F192</f>
        <v>26.666166277248458</v>
      </c>
      <c r="F193" s="264">
        <f>Dat_02!G192</f>
        <v>22.743378673520009</v>
      </c>
      <c r="G193" s="264">
        <f>Dat_02!H192</f>
        <v>22.743378673520009</v>
      </c>
      <c r="I193" s="265" t="str">
        <f>Dat_02!J192</f>
        <v/>
      </c>
      <c r="J193" s="277" t="str">
        <f>IF(Dat_02!K192=0,"",Dat_02!K192)</f>
        <v/>
      </c>
    </row>
    <row r="194" spans="2:10">
      <c r="B194" s="261"/>
      <c r="C194" s="262" t="s">
        <v>560</v>
      </c>
      <c r="D194" s="261"/>
      <c r="E194" s="264">
        <f>Dat_02!F193</f>
        <v>24.865338769250318</v>
      </c>
      <c r="F194" s="264">
        <f>Dat_02!G193</f>
        <v>22.743378673520009</v>
      </c>
      <c r="G194" s="264">
        <f>Dat_02!H193</f>
        <v>22.743378673520009</v>
      </c>
      <c r="I194" s="265" t="str">
        <f>Dat_02!J193</f>
        <v/>
      </c>
      <c r="J194" s="277" t="str">
        <f>IF(Dat_02!K193=0,"",Dat_02!K193)</f>
        <v/>
      </c>
    </row>
    <row r="195" spans="2:10">
      <c r="B195" s="261"/>
      <c r="C195" s="262" t="s">
        <v>561</v>
      </c>
      <c r="D195" s="261"/>
      <c r="E195" s="264">
        <f>Dat_02!F194</f>
        <v>29.209192431248454</v>
      </c>
      <c r="F195" s="264">
        <f>Dat_02!G194</f>
        <v>22.743378673520009</v>
      </c>
      <c r="G195" s="264">
        <f>Dat_02!H194</f>
        <v>22.743378673520009</v>
      </c>
      <c r="I195" s="265" t="str">
        <f>Dat_02!J194</f>
        <v/>
      </c>
      <c r="J195" s="277" t="str">
        <f>IF(Dat_02!K194=0,"",Dat_02!K194)</f>
        <v/>
      </c>
    </row>
    <row r="196" spans="2:10">
      <c r="B196" s="261"/>
      <c r="C196" s="262" t="s">
        <v>562</v>
      </c>
      <c r="D196" s="261"/>
      <c r="E196" s="264">
        <f>Dat_02!F195</f>
        <v>19.454866435248455</v>
      </c>
      <c r="F196" s="264">
        <f>Dat_02!G195</f>
        <v>22.743378673520009</v>
      </c>
      <c r="G196" s="264">
        <f>Dat_02!H195</f>
        <v>19.454866435248455</v>
      </c>
      <c r="I196" s="265" t="str">
        <f>Dat_02!J195</f>
        <v/>
      </c>
      <c r="J196" s="277" t="str">
        <f>IF(Dat_02!K195=0,"",Dat_02!K195)</f>
        <v/>
      </c>
    </row>
    <row r="197" spans="2:10">
      <c r="B197" s="261"/>
      <c r="C197" s="262" t="s">
        <v>563</v>
      </c>
      <c r="D197" s="261"/>
      <c r="E197" s="264">
        <f>Dat_02!F196</f>
        <v>34.97460958325032</v>
      </c>
      <c r="F197" s="264">
        <f>Dat_02!G196</f>
        <v>22.743378673520009</v>
      </c>
      <c r="G197" s="264">
        <f>Dat_02!H196</f>
        <v>22.743378673520009</v>
      </c>
      <c r="I197" s="265" t="str">
        <f>Dat_02!J196</f>
        <v/>
      </c>
      <c r="J197" s="277" t="str">
        <f>IF(Dat_02!K196=0,"",Dat_02!K196)</f>
        <v/>
      </c>
    </row>
    <row r="198" spans="2:10">
      <c r="B198" s="261"/>
      <c r="C198" s="262" t="s">
        <v>564</v>
      </c>
      <c r="D198" s="261"/>
      <c r="E198" s="264">
        <f>Dat_02!F197</f>
        <v>52.271077133248461</v>
      </c>
      <c r="F198" s="264">
        <f>Dat_02!G197</f>
        <v>22.743378673520009</v>
      </c>
      <c r="G198" s="264">
        <f>Dat_02!H197</f>
        <v>22.743378673520009</v>
      </c>
      <c r="I198" s="265" t="str">
        <f>Dat_02!J197</f>
        <v/>
      </c>
      <c r="J198" s="277" t="str">
        <f>IF(Dat_02!K197=0,"",Dat_02!K197)</f>
        <v/>
      </c>
    </row>
    <row r="199" spans="2:10">
      <c r="B199" s="261"/>
      <c r="C199" s="262" t="s">
        <v>565</v>
      </c>
      <c r="D199" s="261"/>
      <c r="E199" s="264">
        <f>Dat_02!F198</f>
        <v>55.014708317802551</v>
      </c>
      <c r="F199" s="264">
        <f>Dat_02!G198</f>
        <v>22.743378673520009</v>
      </c>
      <c r="G199" s="264">
        <f>Dat_02!H198</f>
        <v>22.743378673520009</v>
      </c>
      <c r="I199" s="265" t="str">
        <f>Dat_02!J198</f>
        <v/>
      </c>
      <c r="J199" s="277" t="str">
        <f>IF(Dat_02!K198=0,"",Dat_02!K198)</f>
        <v/>
      </c>
    </row>
    <row r="200" spans="2:10">
      <c r="B200" s="261"/>
      <c r="C200" s="262" t="s">
        <v>566</v>
      </c>
      <c r="D200" s="261"/>
      <c r="E200" s="264">
        <f>Dat_02!F199</f>
        <v>51.861687353802552</v>
      </c>
      <c r="F200" s="264">
        <f>Dat_02!G199</f>
        <v>22.743378673520009</v>
      </c>
      <c r="G200" s="264">
        <f>Dat_02!H199</f>
        <v>22.743378673520009</v>
      </c>
      <c r="I200" s="265" t="str">
        <f>Dat_02!J199</f>
        <v/>
      </c>
      <c r="J200" s="277" t="str">
        <f>IF(Dat_02!K199=0,"",Dat_02!K199)</f>
        <v/>
      </c>
    </row>
    <row r="201" spans="2:10">
      <c r="B201" s="261"/>
      <c r="C201" s="262" t="s">
        <v>567</v>
      </c>
      <c r="D201" s="261"/>
      <c r="E201" s="264">
        <f>Dat_02!F200</f>
        <v>36.703183287802545</v>
      </c>
      <c r="F201" s="264">
        <f>Dat_02!G200</f>
        <v>22.743378673520009</v>
      </c>
      <c r="G201" s="264">
        <f>Dat_02!H200</f>
        <v>22.743378673520009</v>
      </c>
      <c r="I201" s="265" t="str">
        <f>Dat_02!J200</f>
        <v/>
      </c>
      <c r="J201" s="277" t="str">
        <f>IF(Dat_02!K200=0,"",Dat_02!K200)</f>
        <v/>
      </c>
    </row>
    <row r="202" spans="2:10">
      <c r="B202" s="261"/>
      <c r="C202" s="262" t="s">
        <v>568</v>
      </c>
      <c r="D202" s="261"/>
      <c r="E202" s="264">
        <f>Dat_02!F201</f>
        <v>15.31814298380255</v>
      </c>
      <c r="F202" s="264">
        <f>Dat_02!G201</f>
        <v>22.743378673520009</v>
      </c>
      <c r="G202" s="264">
        <f>Dat_02!H201</f>
        <v>15.31814298380255</v>
      </c>
      <c r="I202" s="265" t="str">
        <f>Dat_02!J201</f>
        <v>S</v>
      </c>
      <c r="J202" s="277">
        <f>IF(Dat_02!K201=0,"",Dat_02!K201)</f>
        <v>22.743378673520009</v>
      </c>
    </row>
    <row r="203" spans="2:10">
      <c r="B203" s="261"/>
      <c r="C203" s="262" t="s">
        <v>569</v>
      </c>
      <c r="D203" s="261"/>
      <c r="E203" s="264">
        <f>Dat_02!F202</f>
        <v>8.5638278258025533</v>
      </c>
      <c r="F203" s="264">
        <f>Dat_02!G202</f>
        <v>22.743378673520009</v>
      </c>
      <c r="G203" s="264">
        <f>Dat_02!H202</f>
        <v>8.5638278258025533</v>
      </c>
      <c r="I203" s="265" t="str">
        <f>Dat_02!J202</f>
        <v/>
      </c>
      <c r="J203" s="277" t="str">
        <f>IF(Dat_02!K202=0,"",Dat_02!K202)</f>
        <v/>
      </c>
    </row>
    <row r="204" spans="2:10">
      <c r="B204" s="261"/>
      <c r="C204" s="262" t="s">
        <v>570</v>
      </c>
      <c r="D204" s="261"/>
      <c r="E204" s="264">
        <f>Dat_02!F203</f>
        <v>14.358251075802553</v>
      </c>
      <c r="F204" s="264">
        <f>Dat_02!G203</f>
        <v>22.743378673520009</v>
      </c>
      <c r="G204" s="264">
        <f>Dat_02!H203</f>
        <v>14.358251075802553</v>
      </c>
      <c r="I204" s="265" t="str">
        <f>Dat_02!J203</f>
        <v/>
      </c>
      <c r="J204" s="277" t="str">
        <f>IF(Dat_02!K203=0,"",Dat_02!K203)</f>
        <v/>
      </c>
    </row>
    <row r="205" spans="2:10">
      <c r="B205" s="261"/>
      <c r="C205" s="262" t="s">
        <v>571</v>
      </c>
      <c r="D205" s="261"/>
      <c r="E205" s="264">
        <f>Dat_02!F204</f>
        <v>28.288171725802545</v>
      </c>
      <c r="F205" s="264">
        <f>Dat_02!G204</f>
        <v>22.743378673520009</v>
      </c>
      <c r="G205" s="264">
        <f>Dat_02!H204</f>
        <v>22.743378673520009</v>
      </c>
      <c r="I205" s="265" t="str">
        <f>Dat_02!J204</f>
        <v/>
      </c>
      <c r="J205" s="277" t="str">
        <f>IF(Dat_02!K204=0,"",Dat_02!K204)</f>
        <v/>
      </c>
    </row>
    <row r="206" spans="2:10">
      <c r="B206" s="261"/>
      <c r="C206" s="262" t="s">
        <v>572</v>
      </c>
      <c r="D206" s="261"/>
      <c r="E206" s="264">
        <f>Dat_02!F205</f>
        <v>52.468209541696432</v>
      </c>
      <c r="F206" s="264">
        <f>Dat_02!G205</f>
        <v>22.743378673520009</v>
      </c>
      <c r="G206" s="264">
        <f>Dat_02!H205</f>
        <v>22.743378673520009</v>
      </c>
      <c r="I206" s="265" t="str">
        <f>Dat_02!J205</f>
        <v/>
      </c>
      <c r="J206" s="277" t="str">
        <f>IF(Dat_02!K205=0,"",Dat_02!K205)</f>
        <v/>
      </c>
    </row>
    <row r="207" spans="2:10">
      <c r="B207" s="261"/>
      <c r="C207" s="262" t="s">
        <v>573</v>
      </c>
      <c r="D207" s="261"/>
      <c r="E207" s="264">
        <f>Dat_02!F206</f>
        <v>48.68029413969829</v>
      </c>
      <c r="F207" s="264">
        <f>Dat_02!G206</f>
        <v>22.743378673520009</v>
      </c>
      <c r="G207" s="264">
        <f>Dat_02!H206</f>
        <v>22.743378673520009</v>
      </c>
      <c r="I207" s="265" t="str">
        <f>Dat_02!J206</f>
        <v/>
      </c>
      <c r="J207" s="277" t="str">
        <f>IF(Dat_02!K206=0,"",Dat_02!K206)</f>
        <v/>
      </c>
    </row>
    <row r="208" spans="2:10">
      <c r="B208" s="261"/>
      <c r="C208" s="262" t="s">
        <v>574</v>
      </c>
      <c r="D208" s="261"/>
      <c r="E208" s="264">
        <f>Dat_02!F207</f>
        <v>41.433091311696437</v>
      </c>
      <c r="F208" s="264">
        <f>Dat_02!G207</f>
        <v>22.743378673520009</v>
      </c>
      <c r="G208" s="264">
        <f>Dat_02!H207</f>
        <v>22.743378673520009</v>
      </c>
      <c r="I208" s="265" t="str">
        <f>Dat_02!J207</f>
        <v/>
      </c>
      <c r="J208" s="277" t="str">
        <f>IF(Dat_02!K207=0,"",Dat_02!K207)</f>
        <v/>
      </c>
    </row>
    <row r="209" spans="2:10">
      <c r="B209" s="261"/>
      <c r="C209" s="262" t="s">
        <v>575</v>
      </c>
      <c r="D209" s="261"/>
      <c r="E209" s="264">
        <f>Dat_02!F208</f>
        <v>15.696338941696435</v>
      </c>
      <c r="F209" s="264">
        <f>Dat_02!G208</f>
        <v>22.743378673520009</v>
      </c>
      <c r="G209" s="264">
        <f>Dat_02!H208</f>
        <v>15.696338941696435</v>
      </c>
      <c r="I209" s="265" t="str">
        <f>Dat_02!J208</f>
        <v/>
      </c>
      <c r="J209" s="277" t="str">
        <f>IF(Dat_02!K208=0,"",Dat_02!K208)</f>
        <v/>
      </c>
    </row>
    <row r="210" spans="2:10">
      <c r="B210" s="261"/>
      <c r="C210" s="262" t="s">
        <v>576</v>
      </c>
      <c r="D210" s="261"/>
      <c r="E210" s="264">
        <f>Dat_02!F209</f>
        <v>5.7461719036982979</v>
      </c>
      <c r="F210" s="264">
        <f>Dat_02!G209</f>
        <v>22.743378673520009</v>
      </c>
      <c r="G210" s="264">
        <f>Dat_02!H209</f>
        <v>5.7461719036982979</v>
      </c>
      <c r="I210" s="265" t="str">
        <f>Dat_02!J209</f>
        <v/>
      </c>
      <c r="J210" s="277" t="str">
        <f>IF(Dat_02!K209=0,"",Dat_02!K209)</f>
        <v/>
      </c>
    </row>
    <row r="211" spans="2:10">
      <c r="B211" s="261"/>
      <c r="C211" s="262" t="s">
        <v>577</v>
      </c>
      <c r="D211" s="261"/>
      <c r="E211" s="264">
        <f>Dat_02!F210</f>
        <v>18.109064911696436</v>
      </c>
      <c r="F211" s="264">
        <f>Dat_02!G210</f>
        <v>22.743378673520009</v>
      </c>
      <c r="G211" s="264">
        <f>Dat_02!H210</f>
        <v>18.109064911696436</v>
      </c>
      <c r="I211" s="265" t="str">
        <f>Dat_02!J210</f>
        <v/>
      </c>
      <c r="J211" s="277" t="str">
        <f>IF(Dat_02!K210=0,"",Dat_02!K210)</f>
        <v/>
      </c>
    </row>
    <row r="212" spans="2:10">
      <c r="B212" s="261"/>
      <c r="C212" s="262" t="s">
        <v>578</v>
      </c>
      <c r="D212" s="261"/>
      <c r="E212" s="264">
        <f>Dat_02!F211</f>
        <v>18.974976891696439</v>
      </c>
      <c r="F212" s="264">
        <f>Dat_02!G211</f>
        <v>22.743378673520009</v>
      </c>
      <c r="G212" s="264">
        <f>Dat_02!H211</f>
        <v>18.974976891696439</v>
      </c>
      <c r="I212" s="265" t="str">
        <f>Dat_02!J211</f>
        <v/>
      </c>
      <c r="J212" s="277" t="str">
        <f>IF(Dat_02!K211=0,"",Dat_02!K211)</f>
        <v/>
      </c>
    </row>
    <row r="213" spans="2:10">
      <c r="B213" s="261"/>
      <c r="C213" s="262" t="s">
        <v>579</v>
      </c>
      <c r="D213" s="261"/>
      <c r="E213" s="264">
        <f>Dat_02!F212</f>
        <v>10.52124702121337</v>
      </c>
      <c r="F213" s="264">
        <f>Dat_02!G212</f>
        <v>22.743378673520009</v>
      </c>
      <c r="G213" s="264">
        <f>Dat_02!H212</f>
        <v>10.52124702121337</v>
      </c>
      <c r="I213" s="265" t="str">
        <f>Dat_02!J212</f>
        <v/>
      </c>
      <c r="J213" s="277" t="str">
        <f>IF(Dat_02!K212=0,"",Dat_02!K212)</f>
        <v/>
      </c>
    </row>
    <row r="214" spans="2:10">
      <c r="B214" s="261"/>
      <c r="C214" s="262" t="s">
        <v>580</v>
      </c>
      <c r="D214" s="261"/>
      <c r="E214" s="264">
        <f>Dat_02!F213</f>
        <v>10.045401815213365</v>
      </c>
      <c r="F214" s="264">
        <f>Dat_02!G213</f>
        <v>22.743378673520009</v>
      </c>
      <c r="G214" s="264">
        <f>Dat_02!H213</f>
        <v>10.045401815213365</v>
      </c>
      <c r="I214" s="265" t="str">
        <f>Dat_02!J213</f>
        <v/>
      </c>
      <c r="J214" s="277" t="str">
        <f>IF(Dat_02!K213=0,"",Dat_02!K213)</f>
        <v/>
      </c>
    </row>
    <row r="215" spans="2:10">
      <c r="B215" s="261"/>
      <c r="C215" s="262" t="s">
        <v>581</v>
      </c>
      <c r="D215" s="261"/>
      <c r="E215" s="264">
        <f>Dat_02!F214</f>
        <v>10.143655751212435</v>
      </c>
      <c r="F215" s="264">
        <f>Dat_02!G214</f>
        <v>22.743378673520009</v>
      </c>
      <c r="G215" s="264">
        <f>Dat_02!H214</f>
        <v>10.143655751212435</v>
      </c>
      <c r="I215" s="265" t="str">
        <f>Dat_02!J214</f>
        <v/>
      </c>
      <c r="J215" s="277" t="str">
        <f>IF(Dat_02!K214=0,"",Dat_02!K214)</f>
        <v/>
      </c>
    </row>
    <row r="216" spans="2:10">
      <c r="B216" s="261" t="s">
        <v>582</v>
      </c>
      <c r="C216" s="262" t="s">
        <v>583</v>
      </c>
      <c r="D216" s="261"/>
      <c r="E216" s="264">
        <f>Dat_02!F215</f>
        <v>8.887261627213368</v>
      </c>
      <c r="F216" s="264">
        <f>Dat_02!G215</f>
        <v>22.743378673520009</v>
      </c>
      <c r="G216" s="264">
        <f>Dat_02!H215</f>
        <v>8.887261627213368</v>
      </c>
      <c r="I216" s="265" t="str">
        <f>Dat_02!J215</f>
        <v/>
      </c>
      <c r="J216" s="277" t="str">
        <f>IF(Dat_02!K215=0,"",Dat_02!K215)</f>
        <v/>
      </c>
    </row>
    <row r="217" spans="2:10">
      <c r="B217" s="263"/>
      <c r="C217" s="268" t="s">
        <v>584</v>
      </c>
      <c r="D217" s="263"/>
      <c r="E217" s="264">
        <f>Dat_02!F216</f>
        <v>8.1643874632124351</v>
      </c>
      <c r="F217" s="264">
        <f>Dat_02!G216</f>
        <v>22.743378673520009</v>
      </c>
      <c r="G217" s="264">
        <f>Dat_02!H216</f>
        <v>8.1643874632124351</v>
      </c>
      <c r="I217" s="265" t="str">
        <f>Dat_02!J216</f>
        <v/>
      </c>
      <c r="J217" s="277" t="str">
        <f>IF(Dat_02!K216=0,"",Dat_02!K216)</f>
        <v/>
      </c>
    </row>
    <row r="218" spans="2:10">
      <c r="B218" s="263"/>
      <c r="C218" s="268" t="s">
        <v>585</v>
      </c>
      <c r="D218" s="263"/>
      <c r="E218" s="264">
        <f>Dat_02!F217</f>
        <v>7.4252774952133693</v>
      </c>
      <c r="F218" s="264">
        <f>Dat_02!G217</f>
        <v>45.741764250654825</v>
      </c>
      <c r="G218" s="264">
        <f>Dat_02!H217</f>
        <v>7.4252774952133693</v>
      </c>
      <c r="I218" s="265" t="str">
        <f>Dat_02!J217</f>
        <v/>
      </c>
      <c r="J218" s="277" t="str">
        <f>IF(Dat_02!K217=0,"",Dat_02!K217)</f>
        <v/>
      </c>
    </row>
    <row r="219" spans="2:10">
      <c r="B219" s="261"/>
      <c r="C219" s="262" t="s">
        <v>586</v>
      </c>
      <c r="D219" s="263"/>
      <c r="E219" s="264">
        <f>Dat_02!F218</f>
        <v>4.6113332072124393</v>
      </c>
      <c r="F219" s="264">
        <f>Dat_02!G218</f>
        <v>45.741764250654825</v>
      </c>
      <c r="G219" s="264">
        <f>Dat_02!H218</f>
        <v>4.6113332072124393</v>
      </c>
      <c r="I219" s="265" t="str">
        <f>Dat_02!J218</f>
        <v/>
      </c>
      <c r="J219" s="277" t="str">
        <f>IF(Dat_02!K218=0,"",Dat_02!K218)</f>
        <v/>
      </c>
    </row>
    <row r="220" spans="2:10">
      <c r="B220" s="263"/>
      <c r="C220" s="262" t="s">
        <v>587</v>
      </c>
      <c r="D220" s="263"/>
      <c r="E220" s="264">
        <f>Dat_02!F219</f>
        <v>2.4112627607003305</v>
      </c>
      <c r="F220" s="264">
        <f>Dat_02!G219</f>
        <v>45.741764250654825</v>
      </c>
      <c r="G220" s="264">
        <f>Dat_02!H219</f>
        <v>2.4112627607003305</v>
      </c>
      <c r="I220" s="265" t="str">
        <f>Dat_02!J219</f>
        <v/>
      </c>
      <c r="J220" s="277" t="str">
        <f>IF(Dat_02!K219=0,"",Dat_02!K219)</f>
        <v/>
      </c>
    </row>
    <row r="221" spans="2:10">
      <c r="B221" s="261"/>
      <c r="C221" s="262" t="s">
        <v>588</v>
      </c>
      <c r="D221" s="261"/>
      <c r="E221" s="264">
        <f>Dat_02!F220</f>
        <v>7.0308852647012605</v>
      </c>
      <c r="F221" s="264">
        <f>Dat_02!G220</f>
        <v>45.741764250654825</v>
      </c>
      <c r="G221" s="264">
        <f>Dat_02!H220</f>
        <v>7.0308852647012605</v>
      </c>
      <c r="I221" s="265" t="str">
        <f>Dat_02!J220</f>
        <v/>
      </c>
      <c r="J221" s="277" t="str">
        <f>IF(Dat_02!K220=0,"",Dat_02!K220)</f>
        <v/>
      </c>
    </row>
    <row r="222" spans="2:10">
      <c r="B222" s="261"/>
      <c r="C222" s="262" t="s">
        <v>589</v>
      </c>
      <c r="D222" s="261"/>
      <c r="E222" s="264">
        <f>Dat_02!F221</f>
        <v>5.9319190727003299</v>
      </c>
      <c r="F222" s="264">
        <f>Dat_02!G221</f>
        <v>45.741764250654825</v>
      </c>
      <c r="G222" s="264">
        <f>Dat_02!H221</f>
        <v>5.9319190727003299</v>
      </c>
      <c r="I222" s="265" t="str">
        <f>Dat_02!J221</f>
        <v/>
      </c>
      <c r="J222" s="277" t="str">
        <f>IF(Dat_02!K221=0,"",Dat_02!K221)</f>
        <v/>
      </c>
    </row>
    <row r="223" spans="2:10">
      <c r="B223" s="261"/>
      <c r="C223" s="262" t="s">
        <v>590</v>
      </c>
      <c r="D223" s="261"/>
      <c r="E223" s="264">
        <f>Dat_02!F222</f>
        <v>3.946247852700326</v>
      </c>
      <c r="F223" s="264">
        <f>Dat_02!G222</f>
        <v>45.741764250654825</v>
      </c>
      <c r="G223" s="264">
        <f>Dat_02!H222</f>
        <v>3.946247852700326</v>
      </c>
      <c r="I223" s="265" t="str">
        <f>Dat_02!J222</f>
        <v/>
      </c>
      <c r="J223" s="277" t="str">
        <f>IF(Dat_02!K222=0,"",Dat_02!K222)</f>
        <v/>
      </c>
    </row>
    <row r="224" spans="2:10">
      <c r="B224" s="261"/>
      <c r="C224" s="262" t="s">
        <v>591</v>
      </c>
      <c r="D224" s="261"/>
      <c r="E224" s="264">
        <f>Dat_02!F223</f>
        <v>1.9682216107003296</v>
      </c>
      <c r="F224" s="264">
        <f>Dat_02!G223</f>
        <v>45.741764250654825</v>
      </c>
      <c r="G224" s="264">
        <f>Dat_02!H223</f>
        <v>1.9682216107003296</v>
      </c>
      <c r="I224" s="265" t="str">
        <f>Dat_02!J223</f>
        <v/>
      </c>
      <c r="J224" s="277" t="str">
        <f>IF(Dat_02!K223=0,"",Dat_02!K223)</f>
        <v/>
      </c>
    </row>
    <row r="225" spans="2:10">
      <c r="B225" s="261"/>
      <c r="C225" s="262" t="s">
        <v>592</v>
      </c>
      <c r="D225" s="261"/>
      <c r="E225" s="264">
        <f>Dat_02!F224</f>
        <v>2.5057455447012615</v>
      </c>
      <c r="F225" s="264">
        <f>Dat_02!G224</f>
        <v>45.741764250654825</v>
      </c>
      <c r="G225" s="264">
        <f>Dat_02!H224</f>
        <v>2.5057455447012615</v>
      </c>
      <c r="I225" s="265" t="str">
        <f>Dat_02!J224</f>
        <v/>
      </c>
      <c r="J225" s="277" t="str">
        <f>IF(Dat_02!K224=0,"",Dat_02!K224)</f>
        <v/>
      </c>
    </row>
    <row r="226" spans="2:10">
      <c r="B226" s="261"/>
      <c r="C226" s="262" t="s">
        <v>593</v>
      </c>
      <c r="D226" s="261"/>
      <c r="E226" s="264">
        <f>Dat_02!F225</f>
        <v>4.9099687527003262</v>
      </c>
      <c r="F226" s="264">
        <f>Dat_02!G225</f>
        <v>45.741764250654825</v>
      </c>
      <c r="G226" s="264">
        <f>Dat_02!H225</f>
        <v>4.9099687527003262</v>
      </c>
      <c r="I226" s="265" t="str">
        <f>Dat_02!J225</f>
        <v/>
      </c>
      <c r="J226" s="277" t="str">
        <f>IF(Dat_02!K225=0,"",Dat_02!K225)</f>
        <v/>
      </c>
    </row>
    <row r="227" spans="2:10">
      <c r="B227" s="261"/>
      <c r="C227" s="262" t="s">
        <v>594</v>
      </c>
      <c r="D227" s="261"/>
      <c r="E227" s="264">
        <f>Dat_02!F226</f>
        <v>29.922283912888815</v>
      </c>
      <c r="F227" s="264">
        <f>Dat_02!G226</f>
        <v>45.741764250654825</v>
      </c>
      <c r="G227" s="264">
        <f>Dat_02!H226</f>
        <v>29.922283912888815</v>
      </c>
      <c r="I227" s="265" t="str">
        <f>Dat_02!J226</f>
        <v/>
      </c>
      <c r="J227" s="277" t="str">
        <f>IF(Dat_02!K226=0,"",Dat_02!K226)</f>
        <v/>
      </c>
    </row>
    <row r="228" spans="2:10">
      <c r="B228" s="261"/>
      <c r="C228" s="262" t="s">
        <v>595</v>
      </c>
      <c r="D228" s="261"/>
      <c r="E228" s="264">
        <f>Dat_02!F227</f>
        <v>25.401274768888818</v>
      </c>
      <c r="F228" s="264">
        <f>Dat_02!G227</f>
        <v>45.741764250654825</v>
      </c>
      <c r="G228" s="264">
        <f>Dat_02!H227</f>
        <v>25.401274768888818</v>
      </c>
      <c r="I228" s="265" t="str">
        <f>Dat_02!J227</f>
        <v/>
      </c>
      <c r="J228" s="277" t="str">
        <f>IF(Dat_02!K227=0,"",Dat_02!K227)</f>
        <v/>
      </c>
    </row>
    <row r="229" spans="2:10">
      <c r="B229" s="261"/>
      <c r="C229" s="262" t="s">
        <v>596</v>
      </c>
      <c r="D229" s="261"/>
      <c r="E229" s="264">
        <f>Dat_02!F228</f>
        <v>26.291245220888815</v>
      </c>
      <c r="F229" s="264">
        <f>Dat_02!G228</f>
        <v>45.741764250654825</v>
      </c>
      <c r="G229" s="264">
        <f>Dat_02!H228</f>
        <v>26.291245220888815</v>
      </c>
      <c r="I229" s="265" t="str">
        <f>Dat_02!J228</f>
        <v/>
      </c>
      <c r="J229" s="277" t="str">
        <f>IF(Dat_02!K228=0,"",Dat_02!K228)</f>
        <v/>
      </c>
    </row>
    <row r="230" spans="2:10">
      <c r="B230" s="261"/>
      <c r="C230" s="262" t="s">
        <v>597</v>
      </c>
      <c r="D230" s="261"/>
      <c r="E230" s="264">
        <f>Dat_02!F229</f>
        <v>14.202770838888817</v>
      </c>
      <c r="F230" s="264">
        <f>Dat_02!G229</f>
        <v>45.741764250654825</v>
      </c>
      <c r="G230" s="264">
        <f>Dat_02!H229</f>
        <v>14.202770838888817</v>
      </c>
      <c r="I230" s="265" t="str">
        <f>Dat_02!J229</f>
        <v/>
      </c>
      <c r="J230" s="277" t="str">
        <f>IF(Dat_02!K229=0,"",Dat_02!K229)</f>
        <v/>
      </c>
    </row>
    <row r="231" spans="2:10">
      <c r="B231" s="261"/>
      <c r="C231" s="262" t="s">
        <v>598</v>
      </c>
      <c r="D231" s="261"/>
      <c r="E231" s="264">
        <f>Dat_02!F230</f>
        <v>17.409148476889747</v>
      </c>
      <c r="F231" s="264">
        <f>Dat_02!G230</f>
        <v>45.741764250654825</v>
      </c>
      <c r="G231" s="264">
        <f>Dat_02!H230</f>
        <v>17.409148476889747</v>
      </c>
      <c r="I231" s="265" t="str">
        <f>Dat_02!J230</f>
        <v/>
      </c>
      <c r="J231" s="277" t="str">
        <f>IF(Dat_02!K230=0,"",Dat_02!K230)</f>
        <v/>
      </c>
    </row>
    <row r="232" spans="2:10">
      <c r="B232" s="261"/>
      <c r="C232" s="262" t="s">
        <v>599</v>
      </c>
      <c r="D232" s="261"/>
      <c r="E232" s="264">
        <f>Dat_02!F231</f>
        <v>36.150228392888813</v>
      </c>
      <c r="F232" s="264">
        <f>Dat_02!G231</f>
        <v>45.741764250654825</v>
      </c>
      <c r="G232" s="264">
        <f>Dat_02!H231</f>
        <v>36.150228392888813</v>
      </c>
      <c r="I232" s="265" t="str">
        <f>Dat_02!J231</f>
        <v>O</v>
      </c>
      <c r="J232" s="277">
        <f>IF(Dat_02!K231=0,"",Dat_02!K231)</f>
        <v>45.741764250654825</v>
      </c>
    </row>
    <row r="233" spans="2:10">
      <c r="B233" s="261"/>
      <c r="C233" s="262" t="s">
        <v>600</v>
      </c>
      <c r="D233" s="261"/>
      <c r="E233" s="264">
        <f>Dat_02!F232</f>
        <v>65.735409520888822</v>
      </c>
      <c r="F233" s="264">
        <f>Dat_02!G232</f>
        <v>45.741764250654825</v>
      </c>
      <c r="G233" s="264">
        <f>Dat_02!H232</f>
        <v>45.741764250654825</v>
      </c>
      <c r="I233" s="265" t="str">
        <f>Dat_02!J232</f>
        <v/>
      </c>
      <c r="J233" s="277" t="str">
        <f>IF(Dat_02!K232=0,"",Dat_02!K232)</f>
        <v/>
      </c>
    </row>
    <row r="234" spans="2:10">
      <c r="B234" s="261"/>
      <c r="C234" s="262" t="s">
        <v>601</v>
      </c>
      <c r="D234" s="261"/>
      <c r="E234" s="264">
        <f>Dat_02!F233</f>
        <v>73.439336114986489</v>
      </c>
      <c r="F234" s="264">
        <f>Dat_02!G233</f>
        <v>45.741764250654825</v>
      </c>
      <c r="G234" s="264">
        <f>Dat_02!H233</f>
        <v>45.741764250654825</v>
      </c>
      <c r="I234" s="265" t="str">
        <f>Dat_02!J233</f>
        <v/>
      </c>
      <c r="J234" s="277" t="str">
        <f>IF(Dat_02!K233=0,"",Dat_02!K233)</f>
        <v/>
      </c>
    </row>
    <row r="235" spans="2:10">
      <c r="B235" s="261"/>
      <c r="C235" s="262" t="s">
        <v>602</v>
      </c>
      <c r="D235" s="261"/>
      <c r="E235" s="264">
        <f>Dat_02!F234</f>
        <v>45.994974128986492</v>
      </c>
      <c r="F235" s="264">
        <f>Dat_02!G234</f>
        <v>45.741764250654825</v>
      </c>
      <c r="G235" s="264">
        <f>Dat_02!H234</f>
        <v>45.741764250654825</v>
      </c>
      <c r="I235" s="265" t="str">
        <f>Dat_02!J234</f>
        <v/>
      </c>
      <c r="J235" s="277" t="str">
        <f>IF(Dat_02!K234=0,"",Dat_02!K234)</f>
        <v/>
      </c>
    </row>
    <row r="236" spans="2:10">
      <c r="B236" s="261"/>
      <c r="C236" s="262" t="s">
        <v>603</v>
      </c>
      <c r="D236" s="261"/>
      <c r="E236" s="264">
        <f>Dat_02!F235</f>
        <v>49.237889926986483</v>
      </c>
      <c r="F236" s="264">
        <f>Dat_02!G235</f>
        <v>45.741764250654825</v>
      </c>
      <c r="G236" s="264">
        <f>Dat_02!H235</f>
        <v>45.741764250654825</v>
      </c>
      <c r="I236" s="265" t="str">
        <f>Dat_02!J235</f>
        <v/>
      </c>
      <c r="J236" s="277" t="str">
        <f>IF(Dat_02!K235=0,"",Dat_02!K235)</f>
        <v/>
      </c>
    </row>
    <row r="237" spans="2:10">
      <c r="B237" s="261"/>
      <c r="C237" s="262" t="s">
        <v>604</v>
      </c>
      <c r="D237" s="261"/>
      <c r="E237" s="264">
        <f>Dat_02!F236</f>
        <v>45.339922974987424</v>
      </c>
      <c r="F237" s="264">
        <f>Dat_02!G236</f>
        <v>45.741764250654825</v>
      </c>
      <c r="G237" s="264">
        <f>Dat_02!H236</f>
        <v>45.339922974987424</v>
      </c>
      <c r="I237" s="265" t="str">
        <f>Dat_02!J236</f>
        <v/>
      </c>
      <c r="J237" s="277" t="str">
        <f>IF(Dat_02!K236=0,"",Dat_02!K236)</f>
        <v/>
      </c>
    </row>
    <row r="238" spans="2:10">
      <c r="B238" s="261"/>
      <c r="C238" s="262" t="s">
        <v>605</v>
      </c>
      <c r="D238" s="261"/>
      <c r="E238" s="264">
        <f>Dat_02!F237</f>
        <v>45.968826122986485</v>
      </c>
      <c r="F238" s="264">
        <f>Dat_02!G237</f>
        <v>45.741764250654825</v>
      </c>
      <c r="G238" s="264">
        <f>Dat_02!H237</f>
        <v>45.741764250654825</v>
      </c>
      <c r="I238" s="265" t="str">
        <f>Dat_02!J237</f>
        <v/>
      </c>
      <c r="J238" s="277" t="str">
        <f>IF(Dat_02!K237=0,"",Dat_02!K237)</f>
        <v/>
      </c>
    </row>
    <row r="239" spans="2:10">
      <c r="B239" s="261"/>
      <c r="C239" s="262" t="s">
        <v>606</v>
      </c>
      <c r="D239" s="261"/>
      <c r="E239" s="264">
        <f>Dat_02!F238</f>
        <v>44.118682864986489</v>
      </c>
      <c r="F239" s="264">
        <f>Dat_02!G238</f>
        <v>45.741764250654825</v>
      </c>
      <c r="G239" s="264">
        <f>Dat_02!H238</f>
        <v>44.118682864986489</v>
      </c>
      <c r="I239" s="265" t="str">
        <f>Dat_02!J238</f>
        <v/>
      </c>
      <c r="J239" s="277" t="str">
        <f>IF(Dat_02!K238=0,"",Dat_02!K238)</f>
        <v/>
      </c>
    </row>
    <row r="240" spans="2:10">
      <c r="B240" s="261"/>
      <c r="C240" s="262" t="s">
        <v>607</v>
      </c>
      <c r="D240" s="261"/>
      <c r="E240" s="264">
        <f>Dat_02!F239</f>
        <v>42.551666610986487</v>
      </c>
      <c r="F240" s="264">
        <f>Dat_02!G239</f>
        <v>45.741764250654825</v>
      </c>
      <c r="G240" s="264">
        <f>Dat_02!H239</f>
        <v>42.551666610986487</v>
      </c>
      <c r="I240" s="265" t="str">
        <f>Dat_02!J239</f>
        <v/>
      </c>
      <c r="J240" s="277" t="str">
        <f>IF(Dat_02!K239=0,"",Dat_02!K239)</f>
        <v/>
      </c>
    </row>
    <row r="241" spans="2:10">
      <c r="B241" s="261"/>
      <c r="C241" s="262" t="s">
        <v>608</v>
      </c>
      <c r="D241" s="261"/>
      <c r="E241" s="264">
        <f>Dat_02!F240</f>
        <v>32.040779314450049</v>
      </c>
      <c r="F241" s="264">
        <f>Dat_02!G240</f>
        <v>45.741764250654825</v>
      </c>
      <c r="G241" s="264">
        <f>Dat_02!H240</f>
        <v>32.040779314450049</v>
      </c>
      <c r="I241" s="265" t="str">
        <f>Dat_02!J240</f>
        <v/>
      </c>
      <c r="J241" s="277" t="str">
        <f>IF(Dat_02!K240=0,"",Dat_02!K240)</f>
        <v/>
      </c>
    </row>
    <row r="242" spans="2:10">
      <c r="B242" s="261"/>
      <c r="C242" s="262" t="s">
        <v>609</v>
      </c>
      <c r="D242" s="261"/>
      <c r="E242" s="264">
        <f>Dat_02!F241</f>
        <v>46.540701682450049</v>
      </c>
      <c r="F242" s="264">
        <f>Dat_02!G241</f>
        <v>45.741764250654825</v>
      </c>
      <c r="G242" s="264">
        <f>Dat_02!H241</f>
        <v>45.741764250654825</v>
      </c>
      <c r="I242" s="265" t="str">
        <f>Dat_02!J241</f>
        <v/>
      </c>
      <c r="J242" s="277" t="str">
        <f>IF(Dat_02!K241=0,"",Dat_02!K241)</f>
        <v/>
      </c>
    </row>
    <row r="243" spans="2:10">
      <c r="B243" s="261"/>
      <c r="C243" s="262" t="s">
        <v>610</v>
      </c>
      <c r="D243" s="261"/>
      <c r="E243" s="264">
        <f>Dat_02!F242</f>
        <v>49.272894104450053</v>
      </c>
      <c r="F243" s="264">
        <f>Dat_02!G242</f>
        <v>45.741764250654825</v>
      </c>
      <c r="G243" s="264">
        <f>Dat_02!H242</f>
        <v>45.741764250654825</v>
      </c>
      <c r="I243" s="265" t="str">
        <f>Dat_02!J242</f>
        <v/>
      </c>
      <c r="J243" s="277" t="str">
        <f>IF(Dat_02!K242=0,"",Dat_02!K242)</f>
        <v/>
      </c>
    </row>
    <row r="244" spans="2:10">
      <c r="B244" s="261"/>
      <c r="C244" s="262" t="s">
        <v>611</v>
      </c>
      <c r="D244" s="261"/>
      <c r="E244" s="264">
        <f>Dat_02!F243</f>
        <v>19.379339686450045</v>
      </c>
      <c r="F244" s="264">
        <f>Dat_02!G243</f>
        <v>45.741764250654825</v>
      </c>
      <c r="G244" s="264">
        <f>Dat_02!H243</f>
        <v>19.379339686450045</v>
      </c>
      <c r="I244" s="265" t="str">
        <f>Dat_02!J243</f>
        <v/>
      </c>
      <c r="J244" s="277" t="str">
        <f>IF(Dat_02!K243=0,"",Dat_02!K243)</f>
        <v/>
      </c>
    </row>
    <row r="245" spans="2:10">
      <c r="B245" s="261"/>
      <c r="C245" s="262" t="s">
        <v>612</v>
      </c>
      <c r="D245" s="261"/>
      <c r="E245" s="264">
        <f>Dat_02!F244</f>
        <v>11.525720718450048</v>
      </c>
      <c r="F245" s="264">
        <f>Dat_02!G244</f>
        <v>45.741764250654825</v>
      </c>
      <c r="G245" s="264">
        <f>Dat_02!H244</f>
        <v>11.525720718450048</v>
      </c>
      <c r="I245" s="265" t="str">
        <f>Dat_02!J244</f>
        <v/>
      </c>
      <c r="J245" s="277" t="str">
        <f>IF(Dat_02!K244=0,"",Dat_02!K244)</f>
        <v/>
      </c>
    </row>
    <row r="246" spans="2:10">
      <c r="B246" s="261"/>
      <c r="C246" s="262" t="s">
        <v>613</v>
      </c>
      <c r="D246" s="261"/>
      <c r="E246" s="264">
        <f>Dat_02!F245</f>
        <v>16.507644544450049</v>
      </c>
      <c r="F246" s="264">
        <f>Dat_02!G245</f>
        <v>45.741764250654825</v>
      </c>
      <c r="G246" s="264">
        <f>Dat_02!H245</f>
        <v>16.507644544450049</v>
      </c>
      <c r="I246" s="265" t="str">
        <f>Dat_02!J245</f>
        <v/>
      </c>
      <c r="J246" s="277" t="str">
        <f>IF(Dat_02!K245=0,"",Dat_02!K245)</f>
        <v/>
      </c>
    </row>
    <row r="247" spans="2:10">
      <c r="B247" s="263" t="s">
        <v>614</v>
      </c>
      <c r="C247" s="268" t="s">
        <v>615</v>
      </c>
      <c r="D247" s="261"/>
      <c r="E247" s="264">
        <f>Dat_02!F246</f>
        <v>45.906121108450051</v>
      </c>
      <c r="F247" s="264">
        <f>Dat_02!G246</f>
        <v>45.741764250654825</v>
      </c>
      <c r="G247" s="264">
        <f>Dat_02!H246</f>
        <v>45.741764250654825</v>
      </c>
      <c r="I247" s="265" t="str">
        <f>Dat_02!J246</f>
        <v/>
      </c>
      <c r="J247" s="277" t="str">
        <f>IF(Dat_02!K246=0,"",Dat_02!K246)</f>
        <v/>
      </c>
    </row>
    <row r="248" spans="2:10">
      <c r="B248" s="261"/>
      <c r="C248" s="262" t="s">
        <v>616</v>
      </c>
      <c r="D248" s="263"/>
      <c r="E248" s="264">
        <f>Dat_02!F247</f>
        <v>75.911397372363609</v>
      </c>
      <c r="F248" s="264">
        <f>Dat_02!G247</f>
        <v>45.741764250654825</v>
      </c>
      <c r="G248" s="264">
        <f>Dat_02!H247</f>
        <v>45.741764250654825</v>
      </c>
      <c r="I248" s="265" t="str">
        <f>Dat_02!J247</f>
        <v/>
      </c>
      <c r="J248" s="277" t="str">
        <f>IF(Dat_02!K247=0,"",Dat_02!K247)</f>
        <v/>
      </c>
    </row>
    <row r="249" spans="2:10">
      <c r="B249" s="261"/>
      <c r="C249" s="262" t="s">
        <v>617</v>
      </c>
      <c r="D249" s="263"/>
      <c r="E249" s="264">
        <f>Dat_02!F248</f>
        <v>43.424325616363625</v>
      </c>
      <c r="F249" s="264">
        <f>Dat_02!G248</f>
        <v>80.413851096189973</v>
      </c>
      <c r="G249" s="264">
        <f>Dat_02!H248</f>
        <v>43.424325616363625</v>
      </c>
      <c r="I249" s="265" t="str">
        <f>Dat_02!J248</f>
        <v/>
      </c>
      <c r="J249" s="277" t="str">
        <f>IF(Dat_02!K248=0,"",Dat_02!K248)</f>
        <v/>
      </c>
    </row>
    <row r="250" spans="2:10">
      <c r="B250" s="261"/>
      <c r="C250" s="262" t="s">
        <v>618</v>
      </c>
      <c r="D250" s="263"/>
      <c r="E250" s="264">
        <f>Dat_02!F249</f>
        <v>47.082433798362693</v>
      </c>
      <c r="F250" s="264">
        <f>Dat_02!G249</f>
        <v>80.413851096189973</v>
      </c>
      <c r="G250" s="264">
        <f>Dat_02!H249</f>
        <v>47.082433798362693</v>
      </c>
      <c r="I250" s="265" t="str">
        <f>Dat_02!J249</f>
        <v/>
      </c>
      <c r="J250" s="277" t="str">
        <f>IF(Dat_02!K249=0,"",Dat_02!K249)</f>
        <v/>
      </c>
    </row>
    <row r="251" spans="2:10">
      <c r="B251" s="261"/>
      <c r="C251" s="262" t="s">
        <v>619</v>
      </c>
      <c r="D251" s="263"/>
      <c r="E251" s="264">
        <f>Dat_02!F250</f>
        <v>47.249854606363627</v>
      </c>
      <c r="F251" s="264">
        <f>Dat_02!G250</f>
        <v>80.413851096189973</v>
      </c>
      <c r="G251" s="264">
        <f>Dat_02!H250</f>
        <v>47.249854606363627</v>
      </c>
      <c r="I251" s="265" t="str">
        <f>Dat_02!J250</f>
        <v/>
      </c>
      <c r="J251" s="277" t="str">
        <f>IF(Dat_02!K250=0,"",Dat_02!K250)</f>
        <v/>
      </c>
    </row>
    <row r="252" spans="2:10">
      <c r="B252" s="261"/>
      <c r="C252" s="262" t="s">
        <v>620</v>
      </c>
      <c r="D252" s="261"/>
      <c r="E252" s="264">
        <f>Dat_02!F251</f>
        <v>43.322870924363627</v>
      </c>
      <c r="F252" s="264">
        <f>Dat_02!G251</f>
        <v>80.413851096189973</v>
      </c>
      <c r="G252" s="264">
        <f>Dat_02!H251</f>
        <v>43.322870924363627</v>
      </c>
      <c r="I252" s="265" t="str">
        <f>Dat_02!J251</f>
        <v/>
      </c>
      <c r="J252" s="277" t="str">
        <f>IF(Dat_02!K251=0,"",Dat_02!K251)</f>
        <v/>
      </c>
    </row>
    <row r="253" spans="2:10">
      <c r="B253" s="261"/>
      <c r="C253" s="262" t="s">
        <v>621</v>
      </c>
      <c r="D253" s="261"/>
      <c r="E253" s="264">
        <f>Dat_02!F252</f>
        <v>57.86399866236269</v>
      </c>
      <c r="F253" s="264">
        <f>Dat_02!G252</f>
        <v>80.413851096189973</v>
      </c>
      <c r="G253" s="264">
        <f>Dat_02!H252</f>
        <v>57.86399866236269</v>
      </c>
      <c r="I253" s="265" t="str">
        <f>Dat_02!J252</f>
        <v/>
      </c>
      <c r="J253" s="277" t="str">
        <f>IF(Dat_02!K252=0,"",Dat_02!K252)</f>
        <v/>
      </c>
    </row>
    <row r="254" spans="2:10">
      <c r="B254" s="261"/>
      <c r="C254" s="262" t="s">
        <v>622</v>
      </c>
      <c r="D254" s="261"/>
      <c r="E254" s="264">
        <f>Dat_02!F253</f>
        <v>48.883623674363626</v>
      </c>
      <c r="F254" s="264">
        <f>Dat_02!G253</f>
        <v>80.413851096189973</v>
      </c>
      <c r="G254" s="264">
        <f>Dat_02!H253</f>
        <v>48.883623674363626</v>
      </c>
      <c r="I254" s="265" t="str">
        <f>Dat_02!J253</f>
        <v/>
      </c>
      <c r="J254" s="277" t="str">
        <f>IF(Dat_02!K253=0,"",Dat_02!K253)</f>
        <v/>
      </c>
    </row>
    <row r="255" spans="2:10">
      <c r="B255" s="261"/>
      <c r="C255" s="262" t="s">
        <v>623</v>
      </c>
      <c r="D255" s="261"/>
      <c r="E255" s="264">
        <f>Dat_02!F254</f>
        <v>86.697215459148893</v>
      </c>
      <c r="F255" s="264">
        <f>Dat_02!G254</f>
        <v>80.413851096189973</v>
      </c>
      <c r="G255" s="264">
        <f>Dat_02!H254</f>
        <v>80.413851096189973</v>
      </c>
      <c r="I255" s="265" t="str">
        <f>Dat_02!J254</f>
        <v/>
      </c>
      <c r="J255" s="277" t="str">
        <f>IF(Dat_02!K254=0,"",Dat_02!K254)</f>
        <v/>
      </c>
    </row>
    <row r="256" spans="2:10">
      <c r="B256" s="261"/>
      <c r="C256" s="262" t="s">
        <v>624</v>
      </c>
      <c r="D256" s="261"/>
      <c r="E256" s="264">
        <f>Dat_02!F255</f>
        <v>90.698029073148874</v>
      </c>
      <c r="F256" s="264">
        <f>Dat_02!G255</f>
        <v>80.413851096189973</v>
      </c>
      <c r="G256" s="264">
        <f>Dat_02!H255</f>
        <v>80.413851096189973</v>
      </c>
      <c r="I256" s="265" t="str">
        <f>Dat_02!J255</f>
        <v/>
      </c>
      <c r="J256" s="277" t="str">
        <f>IF(Dat_02!K255=0,"",Dat_02!K255)</f>
        <v/>
      </c>
    </row>
    <row r="257" spans="2:10">
      <c r="B257" s="261"/>
      <c r="C257" s="262" t="s">
        <v>625</v>
      </c>
      <c r="D257" s="261"/>
      <c r="E257" s="264">
        <f>Dat_02!F256</f>
        <v>92.800830639148884</v>
      </c>
      <c r="F257" s="264">
        <f>Dat_02!G256</f>
        <v>80.413851096189973</v>
      </c>
      <c r="G257" s="264">
        <f>Dat_02!H256</f>
        <v>80.413851096189973</v>
      </c>
      <c r="I257" s="265" t="str">
        <f>Dat_02!J256</f>
        <v/>
      </c>
      <c r="J257" s="277" t="str">
        <f>IF(Dat_02!K256=0,"",Dat_02!K256)</f>
        <v/>
      </c>
    </row>
    <row r="258" spans="2:10">
      <c r="B258" s="261"/>
      <c r="C258" s="262" t="s">
        <v>626</v>
      </c>
      <c r="D258" s="261"/>
      <c r="E258" s="264">
        <f>Dat_02!F257</f>
        <v>94.999431411147953</v>
      </c>
      <c r="F258" s="264">
        <f>Dat_02!G257</f>
        <v>80.413851096189973</v>
      </c>
      <c r="G258" s="264">
        <f>Dat_02!H257</f>
        <v>80.413851096189973</v>
      </c>
      <c r="I258" s="265" t="str">
        <f>Dat_02!J257</f>
        <v/>
      </c>
      <c r="J258" s="277" t="str">
        <f>IF(Dat_02!K257=0,"",Dat_02!K257)</f>
        <v/>
      </c>
    </row>
    <row r="259" spans="2:10">
      <c r="B259" s="261"/>
      <c r="C259" s="262" t="s">
        <v>627</v>
      </c>
      <c r="D259" s="261"/>
      <c r="E259" s="264">
        <f>Dat_02!F258</f>
        <v>98.088628529148892</v>
      </c>
      <c r="F259" s="264">
        <f>Dat_02!G258</f>
        <v>80.413851096189973</v>
      </c>
      <c r="G259" s="264">
        <f>Dat_02!H258</f>
        <v>80.413851096189973</v>
      </c>
      <c r="I259" s="265" t="str">
        <f>Dat_02!J258</f>
        <v/>
      </c>
      <c r="J259" s="277" t="str">
        <f>IF(Dat_02!K258=0,"",Dat_02!K258)</f>
        <v/>
      </c>
    </row>
    <row r="260" spans="2:10">
      <c r="B260" s="261"/>
      <c r="C260" s="262" t="s">
        <v>628</v>
      </c>
      <c r="D260" s="261"/>
      <c r="E260" s="264">
        <f>Dat_02!F259</f>
        <v>121.64598552914887</v>
      </c>
      <c r="F260" s="264">
        <f>Dat_02!G259</f>
        <v>80.413851096189973</v>
      </c>
      <c r="G260" s="264">
        <f>Dat_02!H259</f>
        <v>80.413851096189973</v>
      </c>
      <c r="I260" s="265" t="str">
        <f>Dat_02!J259</f>
        <v/>
      </c>
      <c r="J260" s="277" t="str">
        <f>IF(Dat_02!K259=0,"",Dat_02!K259)</f>
        <v/>
      </c>
    </row>
    <row r="261" spans="2:10">
      <c r="B261" s="261"/>
      <c r="C261" s="262" t="s">
        <v>629</v>
      </c>
      <c r="D261" s="261"/>
      <c r="E261" s="264">
        <f>Dat_02!F260</f>
        <v>115.91468230914887</v>
      </c>
      <c r="F261" s="264">
        <f>Dat_02!G260</f>
        <v>80.413851096189973</v>
      </c>
      <c r="G261" s="264">
        <f>Dat_02!H260</f>
        <v>80.413851096189973</v>
      </c>
      <c r="I261" s="265" t="str">
        <f>Dat_02!J260</f>
        <v/>
      </c>
      <c r="J261" s="277" t="str">
        <f>IF(Dat_02!K260=0,"",Dat_02!K260)</f>
        <v/>
      </c>
    </row>
    <row r="262" spans="2:10">
      <c r="B262" s="261"/>
      <c r="C262" s="262" t="s">
        <v>630</v>
      </c>
      <c r="D262" s="261"/>
      <c r="E262" s="264">
        <f>Dat_02!F261</f>
        <v>92.822247129739196</v>
      </c>
      <c r="F262" s="264">
        <f>Dat_02!G261</f>
        <v>80.413851096189973</v>
      </c>
      <c r="G262" s="264">
        <f>Dat_02!H261</f>
        <v>80.413851096189973</v>
      </c>
      <c r="I262" s="265" t="str">
        <f>Dat_02!J261</f>
        <v/>
      </c>
      <c r="J262" s="277" t="str">
        <f>IF(Dat_02!K261=0,"",Dat_02!K261)</f>
        <v/>
      </c>
    </row>
    <row r="263" spans="2:10">
      <c r="B263" s="261"/>
      <c r="C263" s="262" t="s">
        <v>631</v>
      </c>
      <c r="D263" s="261"/>
      <c r="E263" s="264">
        <f>Dat_02!F262</f>
        <v>99.529775713739184</v>
      </c>
      <c r="F263" s="264">
        <f>Dat_02!G262</f>
        <v>80.413851096189973</v>
      </c>
      <c r="G263" s="264">
        <f>Dat_02!H262</f>
        <v>80.413851096189973</v>
      </c>
      <c r="I263" s="265" t="str">
        <f>Dat_02!J262</f>
        <v>N</v>
      </c>
      <c r="J263" s="277">
        <f>IF(Dat_02!K262=0,"",Dat_02!K262)</f>
        <v>80.413851096189973</v>
      </c>
    </row>
    <row r="264" spans="2:10">
      <c r="B264" s="261"/>
      <c r="C264" s="262" t="s">
        <v>632</v>
      </c>
      <c r="D264" s="261"/>
      <c r="E264" s="264">
        <f>Dat_02!F263</f>
        <v>100.60126806573825</v>
      </c>
      <c r="F264" s="264">
        <f>Dat_02!G263</f>
        <v>80.413851096189973</v>
      </c>
      <c r="G264" s="264">
        <f>Dat_02!H263</f>
        <v>80.413851096189973</v>
      </c>
      <c r="I264" s="265" t="str">
        <f>Dat_02!J263</f>
        <v/>
      </c>
      <c r="J264" s="277" t="str">
        <f>IF(Dat_02!K263=0,"",Dat_02!K263)</f>
        <v/>
      </c>
    </row>
    <row r="265" spans="2:10">
      <c r="B265" s="261"/>
      <c r="C265" s="262" t="s">
        <v>633</v>
      </c>
      <c r="D265" s="261"/>
      <c r="E265" s="264">
        <f>Dat_02!F264</f>
        <v>76.288862461739186</v>
      </c>
      <c r="F265" s="264">
        <f>Dat_02!G264</f>
        <v>80.413851096189973</v>
      </c>
      <c r="G265" s="264">
        <f>Dat_02!H264</f>
        <v>76.288862461739186</v>
      </c>
      <c r="I265" s="265" t="str">
        <f>Dat_02!J264</f>
        <v/>
      </c>
      <c r="J265" s="277" t="str">
        <f>IF(Dat_02!K264=0,"",Dat_02!K264)</f>
        <v/>
      </c>
    </row>
    <row r="266" spans="2:10">
      <c r="B266" s="261"/>
      <c r="C266" s="262" t="s">
        <v>634</v>
      </c>
      <c r="D266" s="261"/>
      <c r="E266" s="264">
        <f>Dat_02!F265</f>
        <v>72.252963381739193</v>
      </c>
      <c r="F266" s="264">
        <f>Dat_02!G265</f>
        <v>80.413851096189973</v>
      </c>
      <c r="G266" s="264">
        <f>Dat_02!H265</f>
        <v>72.252963381739193</v>
      </c>
      <c r="I266" s="265" t="str">
        <f>Dat_02!J265</f>
        <v/>
      </c>
      <c r="J266" s="277" t="str">
        <f>IF(Dat_02!K265=0,"",Dat_02!K265)</f>
        <v/>
      </c>
    </row>
    <row r="267" spans="2:10">
      <c r="B267" s="261"/>
      <c r="C267" s="262" t="s">
        <v>635</v>
      </c>
      <c r="D267" s="261"/>
      <c r="E267" s="264">
        <f>Dat_02!F266</f>
        <v>107.83111573573917</v>
      </c>
      <c r="F267" s="264">
        <f>Dat_02!G266</f>
        <v>80.413851096189973</v>
      </c>
      <c r="G267" s="264">
        <f>Dat_02!H266</f>
        <v>80.413851096189973</v>
      </c>
      <c r="I267" s="265" t="str">
        <f>Dat_02!J266</f>
        <v/>
      </c>
      <c r="J267" s="277" t="str">
        <f>IF(Dat_02!K266=0,"",Dat_02!K266)</f>
        <v/>
      </c>
    </row>
    <row r="268" spans="2:10">
      <c r="B268" s="261"/>
      <c r="C268" s="262" t="s">
        <v>636</v>
      </c>
      <c r="D268" s="261"/>
      <c r="E268" s="264">
        <f>Dat_02!F267</f>
        <v>95.253191345739182</v>
      </c>
      <c r="F268" s="264">
        <f>Dat_02!G267</f>
        <v>80.413851096189973</v>
      </c>
      <c r="G268" s="264">
        <f>Dat_02!H267</f>
        <v>80.413851096189973</v>
      </c>
      <c r="I268" s="265" t="str">
        <f>Dat_02!J267</f>
        <v/>
      </c>
      <c r="J268" s="277" t="str">
        <f>IF(Dat_02!K267=0,"",Dat_02!K267)</f>
        <v/>
      </c>
    </row>
    <row r="269" spans="2:10">
      <c r="B269" s="261"/>
      <c r="C269" s="262" t="s">
        <v>637</v>
      </c>
      <c r="D269" s="261"/>
      <c r="E269" s="264">
        <f>Dat_02!F268</f>
        <v>84.215728363572993</v>
      </c>
      <c r="F269" s="264">
        <f>Dat_02!G268</f>
        <v>80.413851096189973</v>
      </c>
      <c r="G269" s="264">
        <f>Dat_02!H268</f>
        <v>80.413851096189973</v>
      </c>
      <c r="I269" s="265" t="str">
        <f>Dat_02!J268</f>
        <v/>
      </c>
      <c r="J269" s="277" t="str">
        <f>IF(Dat_02!K268=0,"",Dat_02!K268)</f>
        <v/>
      </c>
    </row>
    <row r="270" spans="2:10">
      <c r="B270" s="261"/>
      <c r="C270" s="262" t="s">
        <v>638</v>
      </c>
      <c r="D270" s="261"/>
      <c r="E270" s="264">
        <f>Dat_02!F269</f>
        <v>100.02718760957394</v>
      </c>
      <c r="F270" s="264">
        <f>Dat_02!G269</f>
        <v>80.413851096189973</v>
      </c>
      <c r="G270" s="264">
        <f>Dat_02!H269</f>
        <v>80.413851096189973</v>
      </c>
      <c r="I270" s="265" t="str">
        <f>Dat_02!J269</f>
        <v/>
      </c>
      <c r="J270" s="277" t="str">
        <f>IF(Dat_02!K269=0,"",Dat_02!K269)</f>
        <v/>
      </c>
    </row>
    <row r="271" spans="2:10">
      <c r="B271" s="261"/>
      <c r="C271" s="262" t="s">
        <v>639</v>
      </c>
      <c r="D271" s="261"/>
      <c r="E271" s="264">
        <f>Dat_02!F270</f>
        <v>93.96939724957393</v>
      </c>
      <c r="F271" s="264">
        <f>Dat_02!G270</f>
        <v>80.413851096189973</v>
      </c>
      <c r="G271" s="264">
        <f>Dat_02!H270</f>
        <v>80.413851096189973</v>
      </c>
      <c r="I271" s="265" t="str">
        <f>Dat_02!J270</f>
        <v/>
      </c>
      <c r="J271" s="277" t="str">
        <f>IF(Dat_02!K270=0,"",Dat_02!K270)</f>
        <v/>
      </c>
    </row>
    <row r="272" spans="2:10">
      <c r="B272" s="261"/>
      <c r="C272" s="262" t="s">
        <v>640</v>
      </c>
      <c r="D272" s="261"/>
      <c r="E272" s="264">
        <f>Dat_02!F271</f>
        <v>71.461598399573006</v>
      </c>
      <c r="F272" s="264">
        <f>Dat_02!G271</f>
        <v>80.413851096189973</v>
      </c>
      <c r="G272" s="264">
        <f>Dat_02!H271</f>
        <v>71.461598399573006</v>
      </c>
      <c r="I272" s="265" t="str">
        <f>Dat_02!J271</f>
        <v/>
      </c>
      <c r="J272" s="277" t="str">
        <f>IF(Dat_02!K271=0,"",Dat_02!K271)</f>
        <v/>
      </c>
    </row>
    <row r="273" spans="2:10">
      <c r="B273" s="261"/>
      <c r="C273" s="262" t="s">
        <v>641</v>
      </c>
      <c r="D273" s="261"/>
      <c r="E273" s="264">
        <f>Dat_02!F272</f>
        <v>73.549878463573933</v>
      </c>
      <c r="F273" s="264">
        <f>Dat_02!G272</f>
        <v>80.413851096189973</v>
      </c>
      <c r="G273" s="264">
        <f>Dat_02!H272</f>
        <v>73.549878463573933</v>
      </c>
      <c r="I273" s="265" t="str">
        <f>Dat_02!J272</f>
        <v/>
      </c>
      <c r="J273" s="277" t="str">
        <f>IF(Dat_02!K272=0,"",Dat_02!K272)</f>
        <v/>
      </c>
    </row>
    <row r="274" spans="2:10">
      <c r="B274" s="261"/>
      <c r="C274" s="262" t="s">
        <v>642</v>
      </c>
      <c r="D274" s="261"/>
      <c r="E274" s="264">
        <f>Dat_02!F273</f>
        <v>89.025708399573006</v>
      </c>
      <c r="F274" s="264">
        <f>Dat_02!G273</f>
        <v>80.413851096189973</v>
      </c>
      <c r="G274" s="264">
        <f>Dat_02!H273</f>
        <v>80.413851096189973</v>
      </c>
      <c r="I274" s="265" t="str">
        <f>Dat_02!J273</f>
        <v/>
      </c>
      <c r="J274" s="277" t="str">
        <f>IF(Dat_02!K273=0,"",Dat_02!K273)</f>
        <v/>
      </c>
    </row>
    <row r="275" spans="2:10">
      <c r="B275" s="261"/>
      <c r="C275" s="262" t="s">
        <v>643</v>
      </c>
      <c r="D275" s="261"/>
      <c r="E275" s="264">
        <f>Dat_02!F274</f>
        <v>91.790635073573938</v>
      </c>
      <c r="F275" s="264">
        <f>Dat_02!G274</f>
        <v>80.413851096189973</v>
      </c>
      <c r="G275" s="264">
        <f>Dat_02!H274</f>
        <v>80.413851096189973</v>
      </c>
      <c r="I275" s="265" t="str">
        <f>Dat_02!J274</f>
        <v/>
      </c>
      <c r="J275" s="277" t="str">
        <f>IF(Dat_02!K274=0,"",Dat_02!K274)</f>
        <v/>
      </c>
    </row>
    <row r="276" spans="2:10">
      <c r="B276" s="261"/>
      <c r="C276" s="262" t="s">
        <v>644</v>
      </c>
      <c r="D276" s="261"/>
      <c r="E276" s="264">
        <f>Dat_02!F275</f>
        <v>100.62520183628585</v>
      </c>
      <c r="F276" s="264">
        <f>Dat_02!G275</f>
        <v>80.413851096189973</v>
      </c>
      <c r="G276" s="264">
        <f>Dat_02!H275</f>
        <v>80.413851096189973</v>
      </c>
      <c r="I276" s="265" t="str">
        <f>Dat_02!J275</f>
        <v/>
      </c>
      <c r="J276" s="277" t="str">
        <f>IF(Dat_02!K275=0,"",Dat_02!K275)</f>
        <v/>
      </c>
    </row>
    <row r="277" spans="2:10">
      <c r="B277" s="261" t="s">
        <v>645</v>
      </c>
      <c r="C277" s="262" t="s">
        <v>646</v>
      </c>
      <c r="D277" s="261"/>
      <c r="E277" s="264">
        <f>Dat_02!F276</f>
        <v>105.98470700028585</v>
      </c>
      <c r="F277" s="264">
        <f>Dat_02!G276</f>
        <v>80.413851096189973</v>
      </c>
      <c r="G277" s="264">
        <f>Dat_02!H276</f>
        <v>80.413851096189973</v>
      </c>
      <c r="I277" s="265" t="str">
        <f>Dat_02!J276</f>
        <v/>
      </c>
      <c r="J277" s="277" t="str">
        <f>IF(Dat_02!K276=0,"",Dat_02!K276)</f>
        <v/>
      </c>
    </row>
    <row r="278" spans="2:10">
      <c r="B278" s="263"/>
      <c r="C278" s="268" t="s">
        <v>647</v>
      </c>
      <c r="D278" s="263"/>
      <c r="E278" s="264">
        <f>Dat_02!F277</f>
        <v>97.383650356285855</v>
      </c>
      <c r="F278" s="264">
        <f>Dat_02!G277</f>
        <v>80.413851096189973</v>
      </c>
      <c r="G278" s="264">
        <f>Dat_02!H277</f>
        <v>80.413851096189973</v>
      </c>
      <c r="I278" s="265" t="str">
        <f>Dat_02!J277</f>
        <v/>
      </c>
      <c r="J278" s="277" t="str">
        <f>IF(Dat_02!K277=0,"",Dat_02!K277)</f>
        <v/>
      </c>
    </row>
    <row r="279" spans="2:10">
      <c r="B279" s="261"/>
      <c r="C279" s="262" t="s">
        <v>648</v>
      </c>
      <c r="D279" s="263"/>
      <c r="E279" s="264">
        <f>Dat_02!F278</f>
        <v>90.394212360286787</v>
      </c>
      <c r="F279" s="264">
        <f>Dat_02!G278</f>
        <v>101.95753277636452</v>
      </c>
      <c r="G279" s="264">
        <f>Dat_02!H278</f>
        <v>90.394212360286787</v>
      </c>
      <c r="I279" s="265" t="str">
        <f>Dat_02!J278</f>
        <v/>
      </c>
      <c r="J279" s="277" t="str">
        <f>IF(Dat_02!K278=0,"",Dat_02!K278)</f>
        <v/>
      </c>
    </row>
    <row r="280" spans="2:10">
      <c r="B280" s="261"/>
      <c r="C280" s="262" t="s">
        <v>649</v>
      </c>
      <c r="D280" s="261"/>
      <c r="E280" s="264">
        <f>Dat_02!F279</f>
        <v>84.866914290285848</v>
      </c>
      <c r="F280" s="264">
        <f>Dat_02!G279</f>
        <v>101.95753277636452</v>
      </c>
      <c r="G280" s="264">
        <f>Dat_02!H279</f>
        <v>84.866914290285848</v>
      </c>
      <c r="I280" s="265" t="str">
        <f>Dat_02!J279</f>
        <v/>
      </c>
      <c r="J280" s="277" t="str">
        <f>IF(Dat_02!K279=0,"",Dat_02!K279)</f>
        <v/>
      </c>
    </row>
    <row r="281" spans="2:10">
      <c r="B281" s="261"/>
      <c r="C281" s="262" t="s">
        <v>650</v>
      </c>
      <c r="D281" s="261"/>
      <c r="E281" s="264">
        <f>Dat_02!F280</f>
        <v>108.37415833628584</v>
      </c>
      <c r="F281" s="264">
        <f>Dat_02!G280</f>
        <v>101.95753277636452</v>
      </c>
      <c r="G281" s="264">
        <f>Dat_02!H280</f>
        <v>101.95753277636452</v>
      </c>
      <c r="I281" s="265" t="str">
        <f>Dat_02!J280</f>
        <v/>
      </c>
      <c r="J281" s="277" t="str">
        <f>IF(Dat_02!K280=0,"",Dat_02!K280)</f>
        <v/>
      </c>
    </row>
    <row r="282" spans="2:10">
      <c r="B282" s="261"/>
      <c r="C282" s="262" t="s">
        <v>651</v>
      </c>
      <c r="D282" s="261"/>
      <c r="E282" s="264">
        <f>Dat_02!F281</f>
        <v>126.38090736228585</v>
      </c>
      <c r="F282" s="264">
        <f>Dat_02!G281</f>
        <v>101.95753277636452</v>
      </c>
      <c r="G282" s="264">
        <f>Dat_02!H281</f>
        <v>101.95753277636452</v>
      </c>
      <c r="I282" s="265" t="str">
        <f>Dat_02!J281</f>
        <v/>
      </c>
      <c r="J282" s="277" t="str">
        <f>IF(Dat_02!K281=0,"",Dat_02!K281)</f>
        <v/>
      </c>
    </row>
    <row r="283" spans="2:10">
      <c r="B283" s="261"/>
      <c r="C283" s="262" t="s">
        <v>652</v>
      </c>
      <c r="D283" s="261"/>
      <c r="E283" s="264">
        <f>Dat_02!F282</f>
        <v>87.515008344428594</v>
      </c>
      <c r="F283" s="264">
        <f>Dat_02!G282</f>
        <v>101.95753277636452</v>
      </c>
      <c r="G283" s="264">
        <f>Dat_02!H282</f>
        <v>87.515008344428594</v>
      </c>
      <c r="I283" s="265" t="str">
        <f>Dat_02!J282</f>
        <v/>
      </c>
      <c r="J283" s="277" t="str">
        <f>IF(Dat_02!K282=0,"",Dat_02!K282)</f>
        <v/>
      </c>
    </row>
    <row r="284" spans="2:10">
      <c r="B284" s="261"/>
      <c r="C284" s="262" t="s">
        <v>653</v>
      </c>
      <c r="D284" s="261"/>
      <c r="E284" s="264">
        <f>Dat_02!F283</f>
        <v>77.782506294428586</v>
      </c>
      <c r="F284" s="264">
        <f>Dat_02!G283</f>
        <v>101.95753277636452</v>
      </c>
      <c r="G284" s="264">
        <f>Dat_02!H283</f>
        <v>77.782506294428586</v>
      </c>
      <c r="I284" s="265" t="str">
        <f>Dat_02!J283</f>
        <v/>
      </c>
      <c r="J284" s="277" t="str">
        <f>IF(Dat_02!K283=0,"",Dat_02!K283)</f>
        <v/>
      </c>
    </row>
    <row r="285" spans="2:10">
      <c r="B285" s="261"/>
      <c r="C285" s="262" t="s">
        <v>654</v>
      </c>
      <c r="D285" s="261"/>
      <c r="E285" s="264">
        <f>Dat_02!F284</f>
        <v>62.18230000042859</v>
      </c>
      <c r="F285" s="264">
        <f>Dat_02!G284</f>
        <v>101.95753277636452</v>
      </c>
      <c r="G285" s="264">
        <f>Dat_02!H284</f>
        <v>62.18230000042859</v>
      </c>
      <c r="I285" s="265" t="str">
        <f>Dat_02!J284</f>
        <v/>
      </c>
      <c r="J285" s="277" t="str">
        <f>IF(Dat_02!K284=0,"",Dat_02!K284)</f>
        <v/>
      </c>
    </row>
    <row r="286" spans="2:10">
      <c r="B286" s="261"/>
      <c r="C286" s="262" t="s">
        <v>655</v>
      </c>
      <c r="D286" s="261"/>
      <c r="E286" s="264">
        <f>Dat_02!F285</f>
        <v>55.709332724428592</v>
      </c>
      <c r="F286" s="264">
        <f>Dat_02!G285</f>
        <v>101.95753277636452</v>
      </c>
      <c r="G286" s="264">
        <f>Dat_02!H285</f>
        <v>55.709332724428592</v>
      </c>
      <c r="I286" s="265" t="str">
        <f>Dat_02!J285</f>
        <v/>
      </c>
      <c r="J286" s="277" t="str">
        <f>IF(Dat_02!K285=0,"",Dat_02!K285)</f>
        <v/>
      </c>
    </row>
    <row r="287" spans="2:10">
      <c r="B287" s="261"/>
      <c r="C287" s="262" t="s">
        <v>656</v>
      </c>
      <c r="D287" s="261"/>
      <c r="E287" s="264">
        <f>Dat_02!F286</f>
        <v>55.556556698428594</v>
      </c>
      <c r="F287" s="264">
        <f>Dat_02!G286</f>
        <v>101.95753277636452</v>
      </c>
      <c r="G287" s="264">
        <f>Dat_02!H286</f>
        <v>55.556556698428594</v>
      </c>
      <c r="I287" s="265" t="str">
        <f>Dat_02!J286</f>
        <v/>
      </c>
      <c r="J287" s="277" t="str">
        <f>IF(Dat_02!K286=0,"",Dat_02!K286)</f>
        <v/>
      </c>
    </row>
    <row r="288" spans="2:10">
      <c r="B288" s="261"/>
      <c r="C288" s="262" t="s">
        <v>657</v>
      </c>
      <c r="D288" s="261"/>
      <c r="E288" s="264">
        <f>Dat_02!F287</f>
        <v>67.053807550428601</v>
      </c>
      <c r="F288" s="264">
        <f>Dat_02!G287</f>
        <v>101.95753277636452</v>
      </c>
      <c r="G288" s="264">
        <f>Dat_02!H287</f>
        <v>67.053807550428601</v>
      </c>
      <c r="I288" s="265" t="str">
        <f>Dat_02!J287</f>
        <v/>
      </c>
      <c r="J288" s="277" t="str">
        <f>IF(Dat_02!K287=0,"",Dat_02!K287)</f>
        <v/>
      </c>
    </row>
    <row r="289" spans="2:10">
      <c r="B289" s="261"/>
      <c r="C289" s="262" t="s">
        <v>658</v>
      </c>
      <c r="D289" s="261"/>
      <c r="E289" s="264">
        <f>Dat_02!F288</f>
        <v>96.102252704428594</v>
      </c>
      <c r="F289" s="264">
        <f>Dat_02!G288</f>
        <v>101.95753277636452</v>
      </c>
      <c r="G289" s="264">
        <f>Dat_02!H288</f>
        <v>96.102252704428594</v>
      </c>
      <c r="I289" s="265" t="str">
        <f>Dat_02!J288</f>
        <v/>
      </c>
      <c r="J289" s="277" t="str">
        <f>IF(Dat_02!K288=0,"",Dat_02!K288)</f>
        <v/>
      </c>
    </row>
    <row r="290" spans="2:10">
      <c r="B290" s="261"/>
      <c r="C290" s="262" t="s">
        <v>659</v>
      </c>
      <c r="D290" s="261"/>
      <c r="E290" s="264">
        <f>Dat_02!F289</f>
        <v>108.87868366227644</v>
      </c>
      <c r="F290" s="264">
        <f>Dat_02!G289</f>
        <v>101.95753277636452</v>
      </c>
      <c r="G290" s="264">
        <f>Dat_02!H289</f>
        <v>101.95753277636452</v>
      </c>
      <c r="I290" s="265" t="str">
        <f>Dat_02!J289</f>
        <v/>
      </c>
      <c r="J290" s="277" t="str">
        <f>IF(Dat_02!K289=0,"",Dat_02!K289)</f>
        <v/>
      </c>
    </row>
    <row r="291" spans="2:10">
      <c r="B291" s="261"/>
      <c r="C291" s="262" t="s">
        <v>660</v>
      </c>
      <c r="D291" s="261"/>
      <c r="E291" s="264">
        <f>Dat_02!F290</f>
        <v>84.353938072275511</v>
      </c>
      <c r="F291" s="264">
        <f>Dat_02!G290</f>
        <v>101.95753277636452</v>
      </c>
      <c r="G291" s="264">
        <f>Dat_02!H290</f>
        <v>84.353938072275511</v>
      </c>
      <c r="I291" s="265" t="str">
        <f>Dat_02!J290</f>
        <v/>
      </c>
      <c r="J291" s="277" t="str">
        <f>IF(Dat_02!K290=0,"",Dat_02!K290)</f>
        <v/>
      </c>
    </row>
    <row r="292" spans="2:10">
      <c r="B292" s="261"/>
      <c r="C292" s="262" t="s">
        <v>661</v>
      </c>
      <c r="D292" s="261"/>
      <c r="E292" s="264">
        <f>Dat_02!F291</f>
        <v>86.425479054275513</v>
      </c>
      <c r="F292" s="264">
        <f>Dat_02!G291</f>
        <v>101.95753277636452</v>
      </c>
      <c r="G292" s="264">
        <f>Dat_02!H291</f>
        <v>86.425479054275513</v>
      </c>
      <c r="I292" s="265" t="str">
        <f>Dat_02!J291</f>
        <v/>
      </c>
      <c r="J292" s="277" t="str">
        <f>IF(Dat_02!K291=0,"",Dat_02!K291)</f>
        <v/>
      </c>
    </row>
    <row r="293" spans="2:10">
      <c r="B293" s="261"/>
      <c r="C293" s="262" t="s">
        <v>662</v>
      </c>
      <c r="D293" s="261"/>
      <c r="E293" s="264">
        <f>Dat_02!F292</f>
        <v>74.544494642275509</v>
      </c>
      <c r="F293" s="264">
        <f>Dat_02!G292</f>
        <v>101.95753277636452</v>
      </c>
      <c r="G293" s="264">
        <f>Dat_02!H292</f>
        <v>74.544494642275509</v>
      </c>
      <c r="I293" s="265" t="str">
        <f>Dat_02!J292</f>
        <v>D</v>
      </c>
      <c r="J293" s="277">
        <f>IF(Dat_02!K292=0,"",Dat_02!K292)</f>
        <v>101.95753277636452</v>
      </c>
    </row>
    <row r="294" spans="2:10">
      <c r="B294" s="261"/>
      <c r="C294" s="262" t="s">
        <v>663</v>
      </c>
      <c r="D294" s="261"/>
      <c r="E294" s="264">
        <f>Dat_02!F293</f>
        <v>69.967279598275525</v>
      </c>
      <c r="F294" s="264">
        <f>Dat_02!G293</f>
        <v>101.95753277636452</v>
      </c>
      <c r="G294" s="264">
        <f>Dat_02!H293</f>
        <v>69.967279598275525</v>
      </c>
      <c r="I294" s="265" t="str">
        <f>Dat_02!J293</f>
        <v/>
      </c>
      <c r="J294" s="277" t="str">
        <f>IF(Dat_02!K293=0,"",Dat_02!K293)</f>
        <v/>
      </c>
    </row>
    <row r="295" spans="2:10">
      <c r="B295" s="261"/>
      <c r="C295" s="262" t="s">
        <v>664</v>
      </c>
      <c r="D295" s="261"/>
      <c r="E295" s="264">
        <f>Dat_02!F294</f>
        <v>111.34327048227644</v>
      </c>
      <c r="F295" s="264">
        <f>Dat_02!G294</f>
        <v>101.95753277636452</v>
      </c>
      <c r="G295" s="264">
        <f>Dat_02!H294</f>
        <v>101.95753277636452</v>
      </c>
      <c r="I295" s="265" t="str">
        <f>Dat_02!J294</f>
        <v/>
      </c>
      <c r="J295" s="277" t="str">
        <f>IF(Dat_02!K294=0,"",Dat_02!K294)</f>
        <v/>
      </c>
    </row>
    <row r="296" spans="2:10">
      <c r="B296" s="261"/>
      <c r="C296" s="262" t="s">
        <v>665</v>
      </c>
      <c r="D296" s="261"/>
      <c r="E296" s="264">
        <f>Dat_02!F295</f>
        <v>93.932545482275515</v>
      </c>
      <c r="F296" s="264">
        <f>Dat_02!G295</f>
        <v>101.95753277636452</v>
      </c>
      <c r="G296" s="264">
        <f>Dat_02!H295</f>
        <v>93.932545482275515</v>
      </c>
      <c r="I296" s="265" t="str">
        <f>Dat_02!J295</f>
        <v/>
      </c>
      <c r="J296" s="277" t="str">
        <f>IF(Dat_02!K295=0,"",Dat_02!K295)</f>
        <v/>
      </c>
    </row>
    <row r="297" spans="2:10">
      <c r="B297" s="261"/>
      <c r="C297" s="262" t="s">
        <v>666</v>
      </c>
      <c r="D297" s="261"/>
      <c r="E297" s="264">
        <f>Dat_02!F296</f>
        <v>100.38242194998713</v>
      </c>
      <c r="F297" s="264">
        <f>Dat_02!G296</f>
        <v>101.95753277636452</v>
      </c>
      <c r="G297" s="264">
        <f>Dat_02!H296</f>
        <v>100.38242194998713</v>
      </c>
      <c r="I297" s="265" t="str">
        <f>Dat_02!J296</f>
        <v/>
      </c>
      <c r="J297" s="277" t="str">
        <f>IF(Dat_02!K296=0,"",Dat_02!K296)</f>
        <v/>
      </c>
    </row>
    <row r="298" spans="2:10">
      <c r="B298" s="261"/>
      <c r="C298" s="262" t="s">
        <v>667</v>
      </c>
      <c r="D298" s="261"/>
      <c r="E298" s="264">
        <f>Dat_02!F297</f>
        <v>105.40698662998713</v>
      </c>
      <c r="F298" s="264">
        <f>Dat_02!G297</f>
        <v>101.95753277636452</v>
      </c>
      <c r="G298" s="264">
        <f>Dat_02!H297</f>
        <v>101.95753277636452</v>
      </c>
      <c r="I298" s="265" t="str">
        <f>Dat_02!J297</f>
        <v/>
      </c>
      <c r="J298" s="277" t="str">
        <f>IF(Dat_02!K297=0,"",Dat_02!K297)</f>
        <v/>
      </c>
    </row>
    <row r="299" spans="2:10">
      <c r="B299" s="261"/>
      <c r="C299" s="262" t="s">
        <v>668</v>
      </c>
      <c r="D299" s="261"/>
      <c r="E299" s="264">
        <f>Dat_02!F298</f>
        <v>94.165243369987138</v>
      </c>
      <c r="F299" s="264">
        <f>Dat_02!G298</f>
        <v>101.95753277636452</v>
      </c>
      <c r="G299" s="264">
        <f>Dat_02!H298</f>
        <v>94.165243369987138</v>
      </c>
      <c r="I299" s="265" t="str">
        <f>Dat_02!J298</f>
        <v/>
      </c>
      <c r="J299" s="277" t="str">
        <f>IF(Dat_02!K298=0,"",Dat_02!K298)</f>
        <v/>
      </c>
    </row>
    <row r="300" spans="2:10">
      <c r="B300" s="261"/>
      <c r="C300" s="262" t="s">
        <v>669</v>
      </c>
      <c r="D300" s="261"/>
      <c r="E300" s="264">
        <f>Dat_02!F299</f>
        <v>95.940931389987128</v>
      </c>
      <c r="F300" s="264">
        <f>Dat_02!G299</f>
        <v>101.95753277636452</v>
      </c>
      <c r="G300" s="264">
        <f>Dat_02!H299</f>
        <v>95.940931389987128</v>
      </c>
      <c r="I300" s="265" t="str">
        <f>Dat_02!J299</f>
        <v/>
      </c>
      <c r="J300" s="277" t="str">
        <f>IF(Dat_02!K299=0,"",Dat_02!K299)</f>
        <v/>
      </c>
    </row>
    <row r="301" spans="2:10">
      <c r="B301" s="261"/>
      <c r="C301" s="262" t="s">
        <v>670</v>
      </c>
      <c r="D301" s="261"/>
      <c r="E301" s="264">
        <f>Dat_02!F300</f>
        <v>90.126315709987125</v>
      </c>
      <c r="F301" s="264">
        <f>Dat_02!G300</f>
        <v>101.95753277636452</v>
      </c>
      <c r="G301" s="264">
        <f>Dat_02!H300</f>
        <v>90.126315709987125</v>
      </c>
      <c r="I301" s="265" t="str">
        <f>Dat_02!J300</f>
        <v/>
      </c>
      <c r="J301" s="277" t="str">
        <f>IF(Dat_02!K300=0,"",Dat_02!K300)</f>
        <v/>
      </c>
    </row>
    <row r="302" spans="2:10">
      <c r="B302" s="261"/>
      <c r="C302" s="262" t="s">
        <v>671</v>
      </c>
      <c r="D302" s="261"/>
      <c r="E302" s="264">
        <f>Dat_02!F301</f>
        <v>92.583022409987137</v>
      </c>
      <c r="F302" s="264">
        <f>Dat_02!G301</f>
        <v>101.95753277636452</v>
      </c>
      <c r="G302" s="264">
        <f>Dat_02!H301</f>
        <v>92.583022409987137</v>
      </c>
      <c r="I302" s="265" t="str">
        <f>Dat_02!J301</f>
        <v/>
      </c>
      <c r="J302" s="277" t="str">
        <f>IF(Dat_02!K301=0,"",Dat_02!K301)</f>
        <v/>
      </c>
    </row>
    <row r="303" spans="2:10">
      <c r="B303" s="261"/>
      <c r="C303" s="262" t="s">
        <v>672</v>
      </c>
      <c r="D303" s="261"/>
      <c r="E303" s="264">
        <f>Dat_02!F302</f>
        <v>78.185484777987128</v>
      </c>
      <c r="F303" s="264">
        <f>Dat_02!G302</f>
        <v>101.95753277636452</v>
      </c>
      <c r="G303" s="264">
        <f>Dat_02!H302</f>
        <v>78.185484777987128</v>
      </c>
      <c r="I303" s="265" t="str">
        <f>Dat_02!J302</f>
        <v/>
      </c>
      <c r="J303" s="277" t="str">
        <f>IF(Dat_02!K302=0,"",Dat_02!K302)</f>
        <v/>
      </c>
    </row>
    <row r="304" spans="2:10">
      <c r="B304" s="261"/>
      <c r="C304" s="262" t="s">
        <v>673</v>
      </c>
      <c r="D304" s="261"/>
      <c r="E304" s="264">
        <f>Dat_02!F303</f>
        <v>80.373116800517693</v>
      </c>
      <c r="F304" s="264">
        <f>Dat_02!G303</f>
        <v>101.95753277636452</v>
      </c>
      <c r="G304" s="264">
        <f>Dat_02!H303</f>
        <v>80.373116800517693</v>
      </c>
      <c r="I304" s="265" t="str">
        <f>Dat_02!J303</f>
        <v/>
      </c>
      <c r="J304" s="277" t="str">
        <f>IF(Dat_02!K303=0,"",Dat_02!K303)</f>
        <v/>
      </c>
    </row>
    <row r="305" spans="2:10">
      <c r="B305" s="261"/>
      <c r="C305" s="262" t="s">
        <v>674</v>
      </c>
      <c r="D305" s="261"/>
      <c r="E305" s="264">
        <f>Dat_02!F304</f>
        <v>100.59527395651676</v>
      </c>
      <c r="F305" s="264">
        <f>Dat_02!G304</f>
        <v>101.95753277636452</v>
      </c>
      <c r="G305" s="264">
        <f>Dat_02!H304</f>
        <v>100.59527395651676</v>
      </c>
      <c r="I305" s="265" t="str">
        <f>Dat_02!J304</f>
        <v/>
      </c>
      <c r="J305" s="277" t="str">
        <f>IF(Dat_02!K304=0,"",Dat_02!K304)</f>
        <v/>
      </c>
    </row>
    <row r="306" spans="2:10">
      <c r="B306" s="261"/>
      <c r="C306" s="262" t="s">
        <v>675</v>
      </c>
      <c r="D306" s="261"/>
      <c r="E306" s="264">
        <f>Dat_02!F305</f>
        <v>78.486777536517678</v>
      </c>
      <c r="F306" s="264">
        <f>Dat_02!G305</f>
        <v>101.95753277636452</v>
      </c>
      <c r="G306" s="264">
        <f>Dat_02!H305</f>
        <v>78.486777536517678</v>
      </c>
      <c r="I306" s="265" t="str">
        <f>Dat_02!J305</f>
        <v/>
      </c>
      <c r="J306" s="277" t="str">
        <f>IF(Dat_02!K305=0,"",Dat_02!K305)</f>
        <v/>
      </c>
    </row>
    <row r="307" spans="2:10">
      <c r="B307" s="261"/>
      <c r="C307" s="262" t="s">
        <v>676</v>
      </c>
      <c r="D307" s="261"/>
      <c r="E307" s="264">
        <f>Dat_02!F306</f>
        <v>61.710580186517689</v>
      </c>
      <c r="F307" s="264">
        <f>Dat_02!G306</f>
        <v>101.95753277636452</v>
      </c>
      <c r="G307" s="264">
        <f>Dat_02!H306</f>
        <v>61.710580186517689</v>
      </c>
      <c r="I307" s="265" t="str">
        <f>Dat_02!J306</f>
        <v/>
      </c>
      <c r="J307" s="277" t="str">
        <f>IF(Dat_02!K306=0,"",Dat_02!K306)</f>
        <v/>
      </c>
    </row>
    <row r="308" spans="2:10">
      <c r="B308" s="263" t="s">
        <v>677</v>
      </c>
      <c r="C308" s="268" t="s">
        <v>678</v>
      </c>
      <c r="D308" s="261"/>
      <c r="E308" s="264">
        <f>Dat_02!F307</f>
        <v>62.105505364517683</v>
      </c>
      <c r="F308" s="264">
        <f>Dat_02!G307</f>
        <v>101.95753277636452</v>
      </c>
      <c r="G308" s="264">
        <f>Dat_02!H307</f>
        <v>62.105505364517683</v>
      </c>
      <c r="I308" s="265" t="str">
        <f>Dat_02!J307</f>
        <v/>
      </c>
      <c r="J308" s="277" t="str">
        <f>IF(Dat_02!K307=0,"",Dat_02!K307)</f>
        <v/>
      </c>
    </row>
    <row r="309" spans="2:10">
      <c r="B309" s="261"/>
      <c r="C309" s="262" t="s">
        <v>679</v>
      </c>
      <c r="D309" s="263"/>
      <c r="E309" s="264">
        <f>Dat_02!F308</f>
        <v>67.689349472517691</v>
      </c>
      <c r="F309" s="264">
        <f>Dat_02!G308</f>
        <v>101.95753277636452</v>
      </c>
      <c r="G309" s="264">
        <f>Dat_02!H308</f>
        <v>67.689349472517691</v>
      </c>
      <c r="I309" s="265" t="str">
        <f>Dat_02!J308</f>
        <v/>
      </c>
      <c r="J309" s="277" t="str">
        <f>IF(Dat_02!K308=0,"",Dat_02!K308)</f>
        <v/>
      </c>
    </row>
    <row r="310" spans="2:10">
      <c r="B310" s="261"/>
      <c r="C310" s="262" t="s">
        <v>680</v>
      </c>
      <c r="D310" s="263"/>
      <c r="E310" s="264">
        <f>Dat_02!F309</f>
        <v>48.068592146517688</v>
      </c>
      <c r="F310" s="264">
        <f>Dat_02!G309</f>
        <v>120.59631724353227</v>
      </c>
      <c r="G310" s="264">
        <f>Dat_02!H309</f>
        <v>48.068592146517688</v>
      </c>
      <c r="I310" s="265" t="str">
        <f>Dat_02!J309</f>
        <v/>
      </c>
      <c r="J310" s="277" t="str">
        <f>IF(Dat_02!K309=0,"",Dat_02!K309)</f>
        <v/>
      </c>
    </row>
    <row r="311" spans="2:10">
      <c r="B311" s="261"/>
      <c r="C311" s="262" t="s">
        <v>681</v>
      </c>
      <c r="D311" s="261"/>
      <c r="E311" s="264">
        <f>Dat_02!F310</f>
        <v>42.615807521668224</v>
      </c>
      <c r="F311" s="264">
        <f>Dat_02!G310</f>
        <v>120.59631724353227</v>
      </c>
      <c r="G311" s="264">
        <f>Dat_02!H310</f>
        <v>42.615807521668224</v>
      </c>
      <c r="I311" s="265" t="str">
        <f>Dat_02!J310</f>
        <v/>
      </c>
      <c r="J311" s="277" t="str">
        <f>IF(Dat_02!K310=0,"",Dat_02!K310)</f>
        <v/>
      </c>
    </row>
    <row r="312" spans="2:10">
      <c r="B312" s="261"/>
      <c r="C312" s="262" t="s">
        <v>682</v>
      </c>
      <c r="D312" s="261"/>
      <c r="E312" s="264">
        <f>Dat_02!F311</f>
        <v>64.309700971668221</v>
      </c>
      <c r="F312" s="264">
        <f>Dat_02!G311</f>
        <v>120.59631724353227</v>
      </c>
      <c r="G312" s="264">
        <f>Dat_02!H311</f>
        <v>64.309700971668221</v>
      </c>
      <c r="I312" s="265" t="str">
        <f>Dat_02!J311</f>
        <v/>
      </c>
      <c r="J312" s="277" t="str">
        <f>IF(Dat_02!K311=0,"",Dat_02!K311)</f>
        <v/>
      </c>
    </row>
    <row r="313" spans="2:10">
      <c r="B313" s="261"/>
      <c r="C313" s="262" t="s">
        <v>683</v>
      </c>
      <c r="D313" s="261"/>
      <c r="E313" s="264">
        <f>Dat_02!F312</f>
        <v>75.620503243669148</v>
      </c>
      <c r="F313" s="264">
        <f>Dat_02!G312</f>
        <v>120.59631724353227</v>
      </c>
      <c r="G313" s="264">
        <f>Dat_02!H312</f>
        <v>75.620503243669148</v>
      </c>
      <c r="I313" s="265" t="str">
        <f>Dat_02!J312</f>
        <v/>
      </c>
      <c r="J313" s="277" t="str">
        <f>IF(Dat_02!K312=0,"",Dat_02!K312)</f>
        <v/>
      </c>
    </row>
    <row r="314" spans="2:10">
      <c r="B314" s="261"/>
      <c r="C314" s="262" t="s">
        <v>684</v>
      </c>
      <c r="D314" s="261"/>
      <c r="E314" s="264">
        <f>Dat_02!F313</f>
        <v>40.133924683668226</v>
      </c>
      <c r="F314" s="264">
        <f>Dat_02!G313</f>
        <v>120.59631724353227</v>
      </c>
      <c r="G314" s="264">
        <f>Dat_02!H313</f>
        <v>40.133924683668226</v>
      </c>
      <c r="I314" s="265" t="str">
        <f>Dat_02!J313</f>
        <v/>
      </c>
      <c r="J314" s="277" t="str">
        <f>IF(Dat_02!K313=0,"",Dat_02!K313)</f>
        <v/>
      </c>
    </row>
    <row r="315" spans="2:10">
      <c r="B315" s="261"/>
      <c r="C315" s="262" t="s">
        <v>685</v>
      </c>
      <c r="D315" s="261"/>
      <c r="E315" s="264">
        <f>Dat_02!F314</f>
        <v>23.390913041669155</v>
      </c>
      <c r="F315" s="264">
        <f>Dat_02!G314</f>
        <v>120.59631724353227</v>
      </c>
      <c r="G315" s="264">
        <f>Dat_02!H314</f>
        <v>23.390913041669155</v>
      </c>
      <c r="I315" s="265" t="str">
        <f>Dat_02!J314</f>
        <v/>
      </c>
      <c r="J315" s="277" t="str">
        <f>IF(Dat_02!K314=0,"",Dat_02!K314)</f>
        <v/>
      </c>
    </row>
    <row r="316" spans="2:10">
      <c r="B316" s="261"/>
      <c r="C316" s="262" t="s">
        <v>686</v>
      </c>
      <c r="D316" s="261"/>
      <c r="E316" s="264">
        <f>Dat_02!F315</f>
        <v>48.036317631668219</v>
      </c>
      <c r="F316" s="264">
        <f>Dat_02!G315</f>
        <v>120.59631724353227</v>
      </c>
      <c r="G316" s="264">
        <f>Dat_02!H315</f>
        <v>48.036317631668219</v>
      </c>
      <c r="I316" s="265" t="str">
        <f>Dat_02!J315</f>
        <v/>
      </c>
      <c r="J316" s="277" t="str">
        <f>IF(Dat_02!K315=0,"",Dat_02!K315)</f>
        <v/>
      </c>
    </row>
    <row r="317" spans="2:10">
      <c r="B317" s="261"/>
      <c r="C317" s="262" t="s">
        <v>687</v>
      </c>
      <c r="D317" s="261"/>
      <c r="E317" s="264">
        <f>Dat_02!F316</f>
        <v>49.370644037669159</v>
      </c>
      <c r="F317" s="264">
        <f>Dat_02!G316</f>
        <v>120.59631724353227</v>
      </c>
      <c r="G317" s="264">
        <f>Dat_02!H316</f>
        <v>49.370644037669159</v>
      </c>
      <c r="I317" s="265" t="str">
        <f>Dat_02!J316</f>
        <v/>
      </c>
      <c r="J317" s="277" t="str">
        <f>IF(Dat_02!K316=0,"",Dat_02!K316)</f>
        <v/>
      </c>
    </row>
    <row r="318" spans="2:10">
      <c r="B318" s="261"/>
      <c r="C318" s="262" t="s">
        <v>688</v>
      </c>
      <c r="D318" s="261"/>
      <c r="E318" s="264">
        <f>Dat_02!F317</f>
        <v>33.700837509775035</v>
      </c>
      <c r="F318" s="264">
        <f>Dat_02!G317</f>
        <v>120.59631724353227</v>
      </c>
      <c r="G318" s="264">
        <f>Dat_02!H317</f>
        <v>33.700837509775035</v>
      </c>
      <c r="I318" s="265" t="str">
        <f>Dat_02!J317</f>
        <v/>
      </c>
      <c r="J318" s="277" t="str">
        <f>IF(Dat_02!K317=0,"",Dat_02!K317)</f>
        <v/>
      </c>
    </row>
    <row r="319" spans="2:10">
      <c r="B319" s="261"/>
      <c r="C319" s="262" t="s">
        <v>689</v>
      </c>
      <c r="D319" s="261"/>
      <c r="E319" s="264">
        <f>Dat_02!F318</f>
        <v>47.27281380377503</v>
      </c>
      <c r="F319" s="264">
        <f>Dat_02!G318</f>
        <v>120.59631724353227</v>
      </c>
      <c r="G319" s="264">
        <f>Dat_02!H318</f>
        <v>47.27281380377503</v>
      </c>
      <c r="I319" s="265" t="str">
        <f>Dat_02!J318</f>
        <v/>
      </c>
      <c r="J319" s="277" t="str">
        <f>IF(Dat_02!K318=0,"",Dat_02!K318)</f>
        <v/>
      </c>
    </row>
    <row r="320" spans="2:10">
      <c r="B320" s="261"/>
      <c r="C320" s="262" t="s">
        <v>690</v>
      </c>
      <c r="D320" s="261"/>
      <c r="E320" s="264">
        <f>Dat_02!F319</f>
        <v>49.296374171775028</v>
      </c>
      <c r="F320" s="264">
        <f>Dat_02!G319</f>
        <v>120.59631724353227</v>
      </c>
      <c r="G320" s="264">
        <f>Dat_02!H319</f>
        <v>49.296374171775028</v>
      </c>
      <c r="I320" s="265" t="str">
        <f>Dat_02!J319</f>
        <v/>
      </c>
      <c r="J320" s="277" t="str">
        <f>IF(Dat_02!K319=0,"",Dat_02!K319)</f>
        <v/>
      </c>
    </row>
    <row r="321" spans="2:10">
      <c r="B321" s="261"/>
      <c r="C321" s="262" t="s">
        <v>691</v>
      </c>
      <c r="D321" s="261"/>
      <c r="E321" s="264">
        <f>Dat_02!F320</f>
        <v>21.408725821775029</v>
      </c>
      <c r="F321" s="264">
        <f>Dat_02!G320</f>
        <v>120.59631724353227</v>
      </c>
      <c r="G321" s="264">
        <f>Dat_02!H320</f>
        <v>21.408725821775029</v>
      </c>
      <c r="I321" s="265" t="str">
        <f>Dat_02!J320</f>
        <v/>
      </c>
      <c r="J321" s="277" t="str">
        <f>IF(Dat_02!K320=0,"",Dat_02!K320)</f>
        <v/>
      </c>
    </row>
    <row r="322" spans="2:10">
      <c r="B322" s="261"/>
      <c r="C322" s="262" t="s">
        <v>692</v>
      </c>
      <c r="D322" s="261"/>
      <c r="E322" s="264">
        <f>Dat_02!F321</f>
        <v>27.360376911775028</v>
      </c>
      <c r="F322" s="264">
        <f>Dat_02!G321</f>
        <v>120.59631724353227</v>
      </c>
      <c r="G322" s="264">
        <f>Dat_02!H321</f>
        <v>27.360376911775028</v>
      </c>
      <c r="I322" s="265" t="str">
        <f>Dat_02!J321</f>
        <v/>
      </c>
      <c r="J322" s="277" t="str">
        <f>IF(Dat_02!K321=0,"",Dat_02!K321)</f>
        <v/>
      </c>
    </row>
    <row r="323" spans="2:10">
      <c r="B323" s="261"/>
      <c r="C323" s="262" t="s">
        <v>693</v>
      </c>
      <c r="D323" s="261"/>
      <c r="E323" s="264">
        <f>Dat_02!F322</f>
        <v>38.587384241775027</v>
      </c>
      <c r="F323" s="264">
        <f>Dat_02!G322</f>
        <v>120.59631724353227</v>
      </c>
      <c r="G323" s="264">
        <f>Dat_02!H322</f>
        <v>38.587384241775027</v>
      </c>
      <c r="I323" s="265" t="str">
        <f>Dat_02!J322</f>
        <v/>
      </c>
      <c r="J323" s="277" t="str">
        <f>IF(Dat_02!K322=0,"",Dat_02!K322)</f>
        <v/>
      </c>
    </row>
    <row r="324" spans="2:10">
      <c r="B324" s="261"/>
      <c r="C324" s="262" t="s">
        <v>694</v>
      </c>
      <c r="D324" s="261"/>
      <c r="E324" s="264">
        <f>Dat_02!F323</f>
        <v>66.252320331775962</v>
      </c>
      <c r="F324" s="264">
        <f>Dat_02!G323</f>
        <v>120.59631724353227</v>
      </c>
      <c r="G324" s="264">
        <f>Dat_02!H323</f>
        <v>66.252320331775962</v>
      </c>
      <c r="I324" s="265" t="str">
        <f>Dat_02!J323</f>
        <v>E</v>
      </c>
      <c r="J324" s="277">
        <f>IF(Dat_02!K323=0,"",Dat_02!K323)</f>
        <v>120.59631724353227</v>
      </c>
    </row>
    <row r="325" spans="2:10">
      <c r="B325" s="261"/>
      <c r="C325" s="262" t="s">
        <v>695</v>
      </c>
      <c r="D325" s="261"/>
      <c r="E325" s="264">
        <f>Dat_02!F324</f>
        <v>57.027257584857985</v>
      </c>
      <c r="F325" s="264">
        <f>Dat_02!G324</f>
        <v>120.59631724353227</v>
      </c>
      <c r="G325" s="264">
        <f>Dat_02!H324</f>
        <v>57.027257584857985</v>
      </c>
      <c r="I325" s="265" t="str">
        <f>Dat_02!J324</f>
        <v/>
      </c>
      <c r="J325" s="277" t="str">
        <f>IF(Dat_02!K324=0,"",Dat_02!K324)</f>
        <v/>
      </c>
    </row>
    <row r="326" spans="2:10">
      <c r="B326" s="261"/>
      <c r="C326" s="262" t="s">
        <v>696</v>
      </c>
      <c r="D326" s="261"/>
      <c r="E326" s="264">
        <f>Dat_02!F325</f>
        <v>47.062798530858927</v>
      </c>
      <c r="F326" s="264">
        <f>Dat_02!G325</f>
        <v>120.59631724353227</v>
      </c>
      <c r="G326" s="264">
        <f>Dat_02!H325</f>
        <v>47.062798530858927</v>
      </c>
      <c r="I326" s="265" t="str">
        <f>Dat_02!J325</f>
        <v/>
      </c>
      <c r="J326" s="277" t="str">
        <f>IF(Dat_02!K325=0,"",Dat_02!K325)</f>
        <v/>
      </c>
    </row>
    <row r="327" spans="2:10">
      <c r="B327" s="261"/>
      <c r="C327" s="262" t="s">
        <v>697</v>
      </c>
      <c r="D327" s="261"/>
      <c r="E327" s="264">
        <f>Dat_02!F326</f>
        <v>75.701436858857988</v>
      </c>
      <c r="F327" s="264">
        <f>Dat_02!G326</f>
        <v>120.59631724353227</v>
      </c>
      <c r="G327" s="264">
        <f>Dat_02!H326</f>
        <v>75.701436858857988</v>
      </c>
      <c r="I327" s="265" t="str">
        <f>Dat_02!J326</f>
        <v/>
      </c>
      <c r="J327" s="277" t="str">
        <f>IF(Dat_02!K326=0,"",Dat_02!K326)</f>
        <v/>
      </c>
    </row>
    <row r="328" spans="2:10">
      <c r="B328" s="261"/>
      <c r="C328" s="262" t="s">
        <v>698</v>
      </c>
      <c r="D328" s="261"/>
      <c r="E328" s="264">
        <f>Dat_02!F327</f>
        <v>43.346754048857981</v>
      </c>
      <c r="F328" s="264">
        <f>Dat_02!G327</f>
        <v>120.59631724353227</v>
      </c>
      <c r="G328" s="264">
        <f>Dat_02!H327</f>
        <v>43.346754048857981</v>
      </c>
      <c r="I328" s="265" t="str">
        <f>Dat_02!J327</f>
        <v/>
      </c>
      <c r="J328" s="277" t="str">
        <f>IF(Dat_02!K327=0,"",Dat_02!K327)</f>
        <v/>
      </c>
    </row>
    <row r="329" spans="2:10">
      <c r="B329" s="261"/>
      <c r="C329" s="262" t="s">
        <v>699</v>
      </c>
      <c r="D329" s="261"/>
      <c r="E329" s="264">
        <f>Dat_02!F328</f>
        <v>21.807561468858918</v>
      </c>
      <c r="F329" s="264">
        <f>Dat_02!G328</f>
        <v>120.59631724353227</v>
      </c>
      <c r="G329" s="264">
        <f>Dat_02!H328</f>
        <v>21.807561468858918</v>
      </c>
      <c r="I329" s="265" t="str">
        <f>Dat_02!J328</f>
        <v/>
      </c>
      <c r="J329" s="277" t="str">
        <f>IF(Dat_02!K328=0,"",Dat_02!K328)</f>
        <v/>
      </c>
    </row>
    <row r="330" spans="2:10">
      <c r="B330" s="261"/>
      <c r="C330" s="262" t="s">
        <v>700</v>
      </c>
      <c r="D330" s="261"/>
      <c r="E330" s="264">
        <f>Dat_02!F329</f>
        <v>65.364543698857986</v>
      </c>
      <c r="F330" s="264">
        <f>Dat_02!G329</f>
        <v>120.59631724353227</v>
      </c>
      <c r="G330" s="264">
        <f>Dat_02!H329</f>
        <v>65.364543698857986</v>
      </c>
      <c r="I330" s="265" t="str">
        <f>Dat_02!J329</f>
        <v/>
      </c>
      <c r="J330" s="277" t="str">
        <f>IF(Dat_02!K329=0,"",Dat_02!K329)</f>
        <v/>
      </c>
    </row>
    <row r="331" spans="2:10">
      <c r="B331" s="261"/>
      <c r="C331" s="262" t="s">
        <v>701</v>
      </c>
      <c r="D331" s="261"/>
      <c r="E331" s="264">
        <f>Dat_02!F330</f>
        <v>50.36005404885892</v>
      </c>
      <c r="F331" s="264">
        <f>Dat_02!G330</f>
        <v>120.59631724353227</v>
      </c>
      <c r="G331" s="264">
        <f>Dat_02!H330</f>
        <v>50.36005404885892</v>
      </c>
      <c r="I331" s="265" t="str">
        <f>Dat_02!J330</f>
        <v/>
      </c>
      <c r="J331" s="277" t="str">
        <f>IF(Dat_02!K330=0,"",Dat_02!K330)</f>
        <v/>
      </c>
    </row>
    <row r="332" spans="2:10">
      <c r="B332" s="261"/>
      <c r="C332" s="262" t="s">
        <v>702</v>
      </c>
      <c r="D332" s="261"/>
      <c r="E332" s="264">
        <f>Dat_02!F331</f>
        <v>86.895238344620054</v>
      </c>
      <c r="F332" s="264">
        <f>Dat_02!G331</f>
        <v>120.59631724353227</v>
      </c>
      <c r="G332" s="264">
        <f>Dat_02!H331</f>
        <v>86.895238344620054</v>
      </c>
      <c r="I332" s="265" t="str">
        <f>Dat_02!J331</f>
        <v/>
      </c>
      <c r="J332" s="277" t="str">
        <f>IF(Dat_02!K331=0,"",Dat_02!K331)</f>
        <v/>
      </c>
    </row>
    <row r="333" spans="2:10">
      <c r="B333" s="261"/>
      <c r="C333" s="262" t="s">
        <v>703</v>
      </c>
      <c r="D333" s="261"/>
      <c r="E333" s="264">
        <f>Dat_02!F332</f>
        <v>94.050985926620982</v>
      </c>
      <c r="F333" s="264">
        <f>Dat_02!G332</f>
        <v>120.59631724353227</v>
      </c>
      <c r="G333" s="264">
        <f>Dat_02!H332</f>
        <v>94.050985926620982</v>
      </c>
      <c r="I333" s="265" t="str">
        <f>Dat_02!J332</f>
        <v/>
      </c>
      <c r="J333" s="277" t="str">
        <f>IF(Dat_02!K332=0,"",Dat_02!K332)</f>
        <v/>
      </c>
    </row>
    <row r="334" spans="2:10">
      <c r="B334" s="261"/>
      <c r="C334" s="262" t="s">
        <v>704</v>
      </c>
      <c r="D334" s="261"/>
      <c r="E334" s="264">
        <f>Dat_02!F333</f>
        <v>99.201661760620041</v>
      </c>
      <c r="F334" s="264">
        <f>Dat_02!G333</f>
        <v>120.59631724353227</v>
      </c>
      <c r="G334" s="264">
        <f>Dat_02!H333</f>
        <v>99.201661760620041</v>
      </c>
      <c r="I334" s="265" t="str">
        <f>Dat_02!J333</f>
        <v/>
      </c>
      <c r="J334" s="277" t="str">
        <f>IF(Dat_02!K333=0,"",Dat_02!K333)</f>
        <v/>
      </c>
    </row>
    <row r="335" spans="2:10">
      <c r="B335" s="261"/>
      <c r="C335" s="262" t="s">
        <v>705</v>
      </c>
      <c r="D335" s="261"/>
      <c r="E335" s="264">
        <f>Dat_02!F334</f>
        <v>91.475306510620058</v>
      </c>
      <c r="F335" s="264">
        <f>Dat_02!G334</f>
        <v>120.59631724353227</v>
      </c>
      <c r="G335" s="264">
        <f>Dat_02!H334</f>
        <v>91.475306510620058</v>
      </c>
      <c r="I335" s="265" t="str">
        <f>Dat_02!J334</f>
        <v/>
      </c>
      <c r="J335" s="277" t="str">
        <f>IF(Dat_02!K334=0,"",Dat_02!K334)</f>
        <v/>
      </c>
    </row>
    <row r="336" spans="2:10">
      <c r="B336" s="261"/>
      <c r="C336" s="262" t="s">
        <v>706</v>
      </c>
      <c r="D336" s="261"/>
      <c r="E336" s="264">
        <f>Dat_02!F335</f>
        <v>77.162190650621</v>
      </c>
      <c r="F336" s="264">
        <f>Dat_02!G335</f>
        <v>120.59631724353227</v>
      </c>
      <c r="G336" s="264">
        <f>Dat_02!H335</f>
        <v>77.162190650621</v>
      </c>
      <c r="I336" s="265" t="str">
        <f>Dat_02!J335</f>
        <v/>
      </c>
      <c r="J336" s="277" t="str">
        <f>IF(Dat_02!K335=0,"",Dat_02!K335)</f>
        <v/>
      </c>
    </row>
    <row r="337" spans="2:10">
      <c r="B337" s="261"/>
      <c r="C337" s="262" t="s">
        <v>707</v>
      </c>
      <c r="D337" s="261"/>
      <c r="E337" s="264">
        <f>Dat_02!F336</f>
        <v>98.826411460620051</v>
      </c>
      <c r="F337" s="264">
        <f>Dat_02!G336</f>
        <v>120.59631724353227</v>
      </c>
      <c r="G337" s="264">
        <f>Dat_02!H336</f>
        <v>98.826411460620051</v>
      </c>
      <c r="I337" s="265" t="str">
        <f>Dat_02!J336</f>
        <v/>
      </c>
      <c r="J337" s="277" t="str">
        <f>IF(Dat_02!K336=0,"",Dat_02!K336)</f>
        <v/>
      </c>
    </row>
    <row r="338" spans="2:10">
      <c r="B338" s="263" t="s">
        <v>708</v>
      </c>
      <c r="C338" s="268" t="s">
        <v>709</v>
      </c>
      <c r="D338" s="261"/>
      <c r="E338" s="264">
        <f>Dat_02!F337</f>
        <v>101.33934473062006</v>
      </c>
      <c r="F338" s="264">
        <f>Dat_02!G337</f>
        <v>120.59631724353227</v>
      </c>
      <c r="G338" s="264">
        <f>Dat_02!H337</f>
        <v>101.33934473062006</v>
      </c>
      <c r="I338" s="265" t="str">
        <f>Dat_02!J337</f>
        <v/>
      </c>
      <c r="J338" s="277" t="str">
        <f>IF(Dat_02!K337=0,"",Dat_02!K337)</f>
        <v/>
      </c>
    </row>
    <row r="339" spans="2:10">
      <c r="B339" s="261"/>
      <c r="C339" s="262" t="s">
        <v>710</v>
      </c>
      <c r="D339" s="263"/>
      <c r="E339" s="264">
        <f>Dat_02!F338</f>
        <v>167.20944858214841</v>
      </c>
      <c r="F339" s="264">
        <f>Dat_02!G338</f>
        <v>120.59631724353227</v>
      </c>
      <c r="G339" s="264">
        <f>Dat_02!H338</f>
        <v>120.59631724353227</v>
      </c>
      <c r="I339" s="265" t="str">
        <f>Dat_02!J338</f>
        <v/>
      </c>
      <c r="J339" s="277" t="str">
        <f>IF(Dat_02!K338=0,"",Dat_02!K338)</f>
        <v/>
      </c>
    </row>
    <row r="340" spans="2:10">
      <c r="B340" s="261"/>
      <c r="C340" s="262" t="s">
        <v>711</v>
      </c>
      <c r="D340" s="263"/>
      <c r="E340" s="264">
        <f>Dat_02!F339</f>
        <v>172.46520817015775</v>
      </c>
      <c r="F340" s="264">
        <f>Dat_02!G339</f>
        <v>120.59631724353227</v>
      </c>
      <c r="G340" s="264">
        <f>Dat_02!H339</f>
        <v>120.59631724353227</v>
      </c>
      <c r="I340" s="265" t="str">
        <f>Dat_02!J339</f>
        <v/>
      </c>
      <c r="J340" s="277" t="str">
        <f>IF(Dat_02!K339=0,"",Dat_02!K339)</f>
        <v/>
      </c>
    </row>
    <row r="341" spans="2:10">
      <c r="B341" s="261"/>
      <c r="C341" s="262" t="s">
        <v>712</v>
      </c>
      <c r="D341" s="261"/>
      <c r="E341" s="264">
        <f>Dat_02!F340</f>
        <v>185.53813724014654</v>
      </c>
      <c r="F341" s="264">
        <f>Dat_02!G340</f>
        <v>120.04142913099631</v>
      </c>
      <c r="G341" s="264">
        <f>Dat_02!H340</f>
        <v>120.04142913099631</v>
      </c>
      <c r="I341" s="265" t="str">
        <f>Dat_02!J340</f>
        <v/>
      </c>
      <c r="J341" s="277" t="str">
        <f>IF(Dat_02!K340=0,"",Dat_02!K340)</f>
        <v/>
      </c>
    </row>
    <row r="342" spans="2:10">
      <c r="B342" s="261"/>
      <c r="C342" s="262" t="s">
        <v>713</v>
      </c>
      <c r="D342" s="261"/>
      <c r="E342" s="264">
        <f>Dat_02!F341</f>
        <v>185.52823929814841</v>
      </c>
      <c r="F342" s="264">
        <f>Dat_02!G341</f>
        <v>120.04142913099631</v>
      </c>
      <c r="G342" s="264">
        <f>Dat_02!H341</f>
        <v>120.04142913099631</v>
      </c>
      <c r="I342" s="265" t="str">
        <f>Dat_02!J341</f>
        <v/>
      </c>
      <c r="J342" s="277" t="str">
        <f>IF(Dat_02!K341=0,"",Dat_02!K341)</f>
        <v/>
      </c>
    </row>
    <row r="343" spans="2:10">
      <c r="B343" s="261"/>
      <c r="C343" s="262" t="s">
        <v>714</v>
      </c>
      <c r="D343" s="261"/>
      <c r="E343" s="264">
        <f>Dat_02!F342</f>
        <v>184.92263735014839</v>
      </c>
      <c r="F343" s="264">
        <f>Dat_02!G342</f>
        <v>120.04142913099631</v>
      </c>
      <c r="G343" s="264">
        <f>Dat_02!H342</f>
        <v>120.04142913099631</v>
      </c>
      <c r="I343" s="265" t="str">
        <f>Dat_02!J342</f>
        <v/>
      </c>
      <c r="J343" s="277" t="str">
        <f>IF(Dat_02!K342=0,"",Dat_02!K342)</f>
        <v/>
      </c>
    </row>
    <row r="344" spans="2:10">
      <c r="B344" s="261"/>
      <c r="C344" s="262" t="s">
        <v>715</v>
      </c>
      <c r="D344" s="261"/>
      <c r="E344" s="264">
        <f>Dat_02!F343</f>
        <v>193.9689475941484</v>
      </c>
      <c r="F344" s="264">
        <f>Dat_02!G343</f>
        <v>120.04142913099631</v>
      </c>
      <c r="G344" s="264">
        <f>Dat_02!H343</f>
        <v>120.04142913099631</v>
      </c>
      <c r="I344" s="265" t="str">
        <f>Dat_02!J343</f>
        <v/>
      </c>
      <c r="J344" s="277" t="str">
        <f>IF(Dat_02!K343=0,"",Dat_02!K343)</f>
        <v/>
      </c>
    </row>
    <row r="345" spans="2:10">
      <c r="B345" s="261"/>
      <c r="C345" s="262" t="s">
        <v>716</v>
      </c>
      <c r="D345" s="261"/>
      <c r="E345" s="264">
        <f>Dat_02!F344</f>
        <v>194.61638608214841</v>
      </c>
      <c r="F345" s="264">
        <f>Dat_02!G344</f>
        <v>120.04142913099631</v>
      </c>
      <c r="G345" s="264">
        <f>Dat_02!H344</f>
        <v>120.04142913099631</v>
      </c>
      <c r="I345" s="265" t="str">
        <f>Dat_02!J344</f>
        <v/>
      </c>
      <c r="J345" s="277" t="str">
        <f>IF(Dat_02!K344=0,"",Dat_02!K344)</f>
        <v/>
      </c>
    </row>
    <row r="346" spans="2:10">
      <c r="B346" s="261"/>
      <c r="C346" s="262" t="s">
        <v>717</v>
      </c>
      <c r="D346" s="261"/>
      <c r="E346" s="264">
        <f>Dat_02!F345</f>
        <v>141.22738543784811</v>
      </c>
      <c r="F346" s="264">
        <f>Dat_02!G345</f>
        <v>120.04142913099631</v>
      </c>
      <c r="G346" s="264">
        <f>Dat_02!H345</f>
        <v>120.04142913099631</v>
      </c>
      <c r="I346" s="265" t="str">
        <f>Dat_02!J345</f>
        <v/>
      </c>
      <c r="J346" s="277" t="str">
        <f>IF(Dat_02!K345=0,"",Dat_02!K345)</f>
        <v/>
      </c>
    </row>
    <row r="347" spans="2:10">
      <c r="B347" s="261"/>
      <c r="C347" s="262" t="s">
        <v>718</v>
      </c>
      <c r="D347" s="261"/>
      <c r="E347" s="264">
        <f>Dat_02!F346</f>
        <v>141.97113905784809</v>
      </c>
      <c r="F347" s="264">
        <f>Dat_02!G346</f>
        <v>120.04142913099631</v>
      </c>
      <c r="G347" s="264">
        <f>Dat_02!H346</f>
        <v>120.04142913099631</v>
      </c>
      <c r="I347" s="265" t="str">
        <f>Dat_02!J346</f>
        <v/>
      </c>
      <c r="J347" s="277" t="str">
        <f>IF(Dat_02!K346=0,"",Dat_02!K346)</f>
        <v/>
      </c>
    </row>
    <row r="348" spans="2:10">
      <c r="B348" s="261"/>
      <c r="C348" s="262" t="s">
        <v>719</v>
      </c>
      <c r="D348" s="261"/>
      <c r="E348" s="264">
        <f>Dat_02!F347</f>
        <v>133.1675022198481</v>
      </c>
      <c r="F348" s="264">
        <f>Dat_02!G347</f>
        <v>120.04142913099631</v>
      </c>
      <c r="G348" s="264">
        <f>Dat_02!H347</f>
        <v>120.04142913099631</v>
      </c>
      <c r="I348" s="265" t="str">
        <f>Dat_02!J347</f>
        <v/>
      </c>
      <c r="J348" s="277" t="str">
        <f>IF(Dat_02!K347=0,"",Dat_02!K347)</f>
        <v/>
      </c>
    </row>
    <row r="349" spans="2:10">
      <c r="B349" s="261"/>
      <c r="C349" s="262" t="s">
        <v>720</v>
      </c>
      <c r="D349" s="261"/>
      <c r="E349" s="264">
        <f>Dat_02!F348</f>
        <v>125.93214946984808</v>
      </c>
      <c r="F349" s="264">
        <f>Dat_02!G348</f>
        <v>120.04142913099631</v>
      </c>
      <c r="G349" s="264">
        <f>Dat_02!H348</f>
        <v>120.04142913099631</v>
      </c>
      <c r="I349" s="265" t="str">
        <f>Dat_02!J348</f>
        <v/>
      </c>
      <c r="J349" s="277" t="str">
        <f>IF(Dat_02!K348=0,"",Dat_02!K348)</f>
        <v/>
      </c>
    </row>
    <row r="350" spans="2:10">
      <c r="B350" s="261"/>
      <c r="C350" s="262" t="s">
        <v>721</v>
      </c>
      <c r="D350" s="261"/>
      <c r="E350" s="264">
        <f>Dat_02!F349</f>
        <v>114.22403854384996</v>
      </c>
      <c r="F350" s="264">
        <f>Dat_02!G349</f>
        <v>120.04142913099631</v>
      </c>
      <c r="G350" s="264">
        <f>Dat_02!H349</f>
        <v>114.22403854384996</v>
      </c>
      <c r="I350" s="265" t="str">
        <f>Dat_02!J349</f>
        <v/>
      </c>
      <c r="J350" s="277" t="str">
        <f>IF(Dat_02!K349=0,"",Dat_02!K349)</f>
        <v/>
      </c>
    </row>
    <row r="351" spans="2:10">
      <c r="B351" s="261"/>
      <c r="C351" s="262" t="s">
        <v>722</v>
      </c>
      <c r="D351" s="261"/>
      <c r="E351" s="264">
        <f>Dat_02!F350</f>
        <v>123.22072718384808</v>
      </c>
      <c r="F351" s="264">
        <f>Dat_02!G350</f>
        <v>120.04142913099631</v>
      </c>
      <c r="G351" s="264">
        <f>Dat_02!H350</f>
        <v>120.04142913099631</v>
      </c>
      <c r="I351" s="265" t="str">
        <f>Dat_02!J350</f>
        <v/>
      </c>
      <c r="J351" s="277" t="str">
        <f>IF(Dat_02!K350=0,"",Dat_02!K350)</f>
        <v/>
      </c>
    </row>
    <row r="352" spans="2:10">
      <c r="B352" s="261"/>
      <c r="C352" s="262" t="s">
        <v>723</v>
      </c>
      <c r="D352" s="261"/>
      <c r="E352" s="264">
        <f>Dat_02!F351</f>
        <v>139.94849325384808</v>
      </c>
      <c r="F352" s="264">
        <f>Dat_02!G351</f>
        <v>120.04142913099631</v>
      </c>
      <c r="G352" s="264">
        <f>Dat_02!H351</f>
        <v>120.04142913099631</v>
      </c>
      <c r="I352" s="265" t="str">
        <f>Dat_02!J351</f>
        <v/>
      </c>
      <c r="J352" s="277" t="str">
        <f>IF(Dat_02!K351=0,"",Dat_02!K351)</f>
        <v/>
      </c>
    </row>
    <row r="353" spans="2:10">
      <c r="B353" s="261"/>
      <c r="C353" s="262" t="s">
        <v>724</v>
      </c>
      <c r="D353" s="261"/>
      <c r="E353" s="264">
        <f>Dat_02!F352</f>
        <v>120.49001069644542</v>
      </c>
      <c r="F353" s="264">
        <f>Dat_02!G352</f>
        <v>120.04142913099631</v>
      </c>
      <c r="G353" s="264">
        <f>Dat_02!H352</f>
        <v>120.04142913099631</v>
      </c>
      <c r="I353" s="265" t="str">
        <f>Dat_02!J352</f>
        <v/>
      </c>
      <c r="J353" s="277" t="str">
        <f>IF(Dat_02!K352=0,"",Dat_02!K352)</f>
        <v/>
      </c>
    </row>
    <row r="354" spans="2:10">
      <c r="B354" s="261"/>
      <c r="C354" s="262" t="s">
        <v>725</v>
      </c>
      <c r="D354" s="261"/>
      <c r="E354" s="264">
        <f>Dat_02!F353</f>
        <v>103.60191632644727</v>
      </c>
      <c r="F354" s="264">
        <f>Dat_02!G353</f>
        <v>120.04142913099631</v>
      </c>
      <c r="G354" s="264">
        <f>Dat_02!H353</f>
        <v>103.60191632644727</v>
      </c>
      <c r="I354" s="265" t="str">
        <f>Dat_02!J353</f>
        <v/>
      </c>
      <c r="J354" s="277" t="str">
        <f>IF(Dat_02!K353=0,"",Dat_02!K353)</f>
        <v/>
      </c>
    </row>
    <row r="355" spans="2:10">
      <c r="B355" s="261"/>
      <c r="C355" s="262" t="s">
        <v>726</v>
      </c>
      <c r="D355" s="261"/>
      <c r="E355" s="264">
        <f>Dat_02!F354</f>
        <v>107.90226047844541</v>
      </c>
      <c r="F355" s="264">
        <f>Dat_02!G354</f>
        <v>120.04142913099631</v>
      </c>
      <c r="G355" s="264">
        <f>Dat_02!H354</f>
        <v>107.90226047844541</v>
      </c>
      <c r="I355" s="265" t="str">
        <f>Dat_02!J354</f>
        <v>F</v>
      </c>
      <c r="J355" s="277">
        <f>IF(Dat_02!K354=0,"",Dat_02!K354)</f>
        <v>120.04142913099631</v>
      </c>
    </row>
    <row r="356" spans="2:10">
      <c r="B356" s="261"/>
      <c r="C356" s="262" t="s">
        <v>727</v>
      </c>
      <c r="D356" s="261"/>
      <c r="E356" s="264">
        <f>Dat_02!F355</f>
        <v>94.640934232447279</v>
      </c>
      <c r="F356" s="264">
        <f>Dat_02!G355</f>
        <v>120.04142913099631</v>
      </c>
      <c r="G356" s="264">
        <f>Dat_02!H355</f>
        <v>94.640934232447279</v>
      </c>
      <c r="I356" s="265" t="str">
        <f>Dat_02!J355</f>
        <v/>
      </c>
      <c r="J356" s="277" t="str">
        <f>IF(Dat_02!K355=0,"",Dat_02!K355)</f>
        <v/>
      </c>
    </row>
    <row r="357" spans="2:10">
      <c r="B357" s="261"/>
      <c r="C357" s="262" t="s">
        <v>728</v>
      </c>
      <c r="D357" s="261"/>
      <c r="E357" s="264">
        <f>Dat_02!F356</f>
        <v>84.398183128447272</v>
      </c>
      <c r="F357" s="264">
        <f>Dat_02!G356</f>
        <v>120.04142913099631</v>
      </c>
      <c r="G357" s="264">
        <f>Dat_02!H356</f>
        <v>84.398183128447272</v>
      </c>
      <c r="I357" s="265" t="str">
        <f>Dat_02!J356</f>
        <v/>
      </c>
      <c r="J357" s="277" t="str">
        <f>IF(Dat_02!K356=0,"",Dat_02!K356)</f>
        <v/>
      </c>
    </row>
    <row r="358" spans="2:10">
      <c r="B358" s="261"/>
      <c r="C358" s="262" t="s">
        <v>729</v>
      </c>
      <c r="D358" s="261"/>
      <c r="E358" s="264">
        <f>Dat_02!F357</f>
        <v>109.89785416244727</v>
      </c>
      <c r="F358" s="264">
        <f>Dat_02!G357</f>
        <v>120.04142913099631</v>
      </c>
      <c r="G358" s="264">
        <f>Dat_02!H357</f>
        <v>109.89785416244727</v>
      </c>
      <c r="I358" s="265" t="str">
        <f>Dat_02!J357</f>
        <v/>
      </c>
      <c r="J358" s="277" t="str">
        <f>IF(Dat_02!K357=0,"",Dat_02!K357)</f>
        <v/>
      </c>
    </row>
    <row r="359" spans="2:10">
      <c r="B359" s="261"/>
      <c r="C359" s="262" t="s">
        <v>730</v>
      </c>
      <c r="D359" s="261"/>
      <c r="E359" s="264">
        <f>Dat_02!F358</f>
        <v>119.42379781844541</v>
      </c>
      <c r="F359" s="264">
        <f>Dat_02!G358</f>
        <v>120.04142913099631</v>
      </c>
      <c r="G359" s="264">
        <f>Dat_02!H358</f>
        <v>119.42379781844541</v>
      </c>
      <c r="I359" s="265" t="str">
        <f>Dat_02!J358</f>
        <v/>
      </c>
      <c r="J359" s="277" t="str">
        <f>IF(Dat_02!K358=0,"",Dat_02!K358)</f>
        <v/>
      </c>
    </row>
    <row r="360" spans="2:10">
      <c r="B360" s="261"/>
      <c r="C360" s="262" t="s">
        <v>731</v>
      </c>
      <c r="D360" s="261"/>
      <c r="E360" s="264">
        <f>Dat_02!F359</f>
        <v>87.619525587945773</v>
      </c>
      <c r="F360" s="264">
        <f>Dat_02!G359</f>
        <v>120.04142913099631</v>
      </c>
      <c r="G360" s="264">
        <f>Dat_02!H359</f>
        <v>87.619525587945773</v>
      </c>
      <c r="I360" s="265" t="str">
        <f>Dat_02!J359</f>
        <v/>
      </c>
      <c r="J360" s="277" t="str">
        <f>IF(Dat_02!K359=0,"",Dat_02!K359)</f>
        <v/>
      </c>
    </row>
    <row r="361" spans="2:10">
      <c r="B361" s="261"/>
      <c r="C361" s="262" t="s">
        <v>732</v>
      </c>
      <c r="D361" s="261"/>
      <c r="E361" s="264">
        <f>Dat_02!F360</f>
        <v>79.074623777947636</v>
      </c>
      <c r="F361" s="264">
        <f>Dat_02!G360</f>
        <v>120.04142913099631</v>
      </c>
      <c r="G361" s="264">
        <f>Dat_02!H360</f>
        <v>79.074623777947636</v>
      </c>
      <c r="I361" s="265" t="str">
        <f>Dat_02!J360</f>
        <v/>
      </c>
      <c r="J361" s="277" t="str">
        <f>IF(Dat_02!K360=0,"",Dat_02!K360)</f>
        <v/>
      </c>
    </row>
    <row r="362" spans="2:10">
      <c r="B362" s="261"/>
      <c r="C362" s="262" t="s">
        <v>733</v>
      </c>
      <c r="D362" s="261"/>
      <c r="E362" s="264">
        <f>Dat_02!F361</f>
        <v>75.280208477949486</v>
      </c>
      <c r="F362" s="264">
        <f>Dat_02!G361</f>
        <v>120.04142913099631</v>
      </c>
      <c r="G362" s="264">
        <f>Dat_02!H361</f>
        <v>75.280208477949486</v>
      </c>
      <c r="I362" s="265" t="str">
        <f>Dat_02!J361</f>
        <v/>
      </c>
      <c r="J362" s="277" t="str">
        <f>IF(Dat_02!K361=0,"",Dat_02!K361)</f>
        <v/>
      </c>
    </row>
    <row r="363" spans="2:10">
      <c r="B363" s="261"/>
      <c r="C363" s="262" t="s">
        <v>734</v>
      </c>
      <c r="D363" s="261"/>
      <c r="E363" s="264">
        <f>Dat_02!F362</f>
        <v>64.659085013947632</v>
      </c>
      <c r="F363" s="264">
        <f>Dat_02!G362</f>
        <v>120.04142913099631</v>
      </c>
      <c r="G363" s="264">
        <f>Dat_02!H362</f>
        <v>64.659085013947632</v>
      </c>
      <c r="I363" s="265" t="str">
        <f>Dat_02!J362</f>
        <v/>
      </c>
      <c r="J363" s="277" t="str">
        <f>IF(Dat_02!K362=0,"",Dat_02!K362)</f>
        <v/>
      </c>
    </row>
    <row r="364" spans="2:10">
      <c r="B364" s="261"/>
      <c r="C364" s="262" t="s">
        <v>735</v>
      </c>
      <c r="D364" s="261"/>
      <c r="E364" s="264">
        <f>Dat_02!F363</f>
        <v>66.535138371945763</v>
      </c>
      <c r="F364" s="264">
        <f>Dat_02!G363</f>
        <v>120.04142913099631</v>
      </c>
      <c r="G364" s="264">
        <f>Dat_02!H363</f>
        <v>66.535138371945763</v>
      </c>
      <c r="I364" s="265" t="str">
        <f>Dat_02!J363</f>
        <v/>
      </c>
      <c r="J364" s="277" t="str">
        <f>IF(Dat_02!K363=0,"",Dat_02!K363)</f>
        <v/>
      </c>
    </row>
    <row r="365" spans="2:10">
      <c r="B365" s="261"/>
      <c r="C365" s="262" t="s">
        <v>736</v>
      </c>
      <c r="D365" s="261"/>
      <c r="E365" s="264">
        <f>Dat_02!F364</f>
        <v>91.911360957949498</v>
      </c>
      <c r="F365" s="264">
        <f>Dat_02!G364</f>
        <v>120.04142913099631</v>
      </c>
      <c r="G365" s="264">
        <f>Dat_02!H364</f>
        <v>91.911360957949498</v>
      </c>
      <c r="I365" s="265" t="str">
        <f>Dat_02!J364</f>
        <v/>
      </c>
      <c r="J365" s="277" t="str">
        <f>IF(Dat_02!K364=0,"",Dat_02!K364)</f>
        <v/>
      </c>
    </row>
    <row r="366" spans="2:10">
      <c r="B366" s="261"/>
      <c r="C366" s="262" t="s">
        <v>737</v>
      </c>
      <c r="D366" s="261"/>
      <c r="E366" s="264">
        <f>Dat_02!F365</f>
        <v>75.498715327947636</v>
      </c>
      <c r="F366" s="264">
        <f>Dat_02!G365</f>
        <v>120.04142913099631</v>
      </c>
      <c r="G366" s="264">
        <f>Dat_02!H365</f>
        <v>75.498715327947636</v>
      </c>
      <c r="I366" s="265" t="str">
        <f>Dat_02!J365</f>
        <v/>
      </c>
      <c r="J366" s="277" t="str">
        <f>IF(Dat_02!K365=0,"",Dat_02!K365)</f>
        <v/>
      </c>
    </row>
    <row r="367" spans="2:10">
      <c r="B367" s="261"/>
      <c r="C367" s="262" t="s">
        <v>738</v>
      </c>
      <c r="D367" s="261"/>
      <c r="E367" s="264">
        <f>Dat_02!F366</f>
        <v>69.257281910232479</v>
      </c>
      <c r="F367" s="264">
        <f>Dat_02!G366</f>
        <v>120.04142913099631</v>
      </c>
      <c r="G367" s="264">
        <f>Dat_02!H366</f>
        <v>69.257281910232479</v>
      </c>
      <c r="I367" s="265" t="str">
        <f>Dat_02!J366</f>
        <v/>
      </c>
      <c r="J367" s="277" t="str">
        <f>IF(Dat_02!K366=0,"",Dat_02!K366)</f>
        <v/>
      </c>
    </row>
    <row r="368" spans="2:10">
      <c r="B368" s="261"/>
      <c r="C368" s="262" t="s">
        <v>739</v>
      </c>
      <c r="D368" s="261"/>
      <c r="E368" s="264">
        <f>Dat_02!F367</f>
        <v>63.006066326230602</v>
      </c>
      <c r="F368" s="264">
        <f>Dat_02!G367</f>
        <v>120.04142913099631</v>
      </c>
      <c r="G368" s="264">
        <f>Dat_02!H367</f>
        <v>63.006066326230602</v>
      </c>
      <c r="I368" s="265" t="str">
        <f>Dat_02!J367</f>
        <v/>
      </c>
      <c r="J368" s="277" t="str">
        <f>IF(Dat_02!K367=0,"",Dat_02!K367)</f>
        <v/>
      </c>
    </row>
    <row r="369" spans="2:10">
      <c r="B369" s="263" t="s">
        <v>741</v>
      </c>
      <c r="C369" s="268" t="s">
        <v>742</v>
      </c>
      <c r="D369" s="263"/>
      <c r="E369" s="264">
        <f>Dat_02!F368</f>
        <v>70.277278594230609</v>
      </c>
      <c r="F369" s="264">
        <f>Dat_02!G368</f>
        <v>132.90562846753875</v>
      </c>
      <c r="G369" s="264">
        <f>Dat_02!H368</f>
        <v>70.277278594230609</v>
      </c>
      <c r="I369" s="265" t="str">
        <f>Dat_02!J368</f>
        <v/>
      </c>
      <c r="J369" s="277" t="str">
        <f>IF(Dat_02!K368=0,"",Dat_02!K368)</f>
        <v/>
      </c>
    </row>
    <row r="370" spans="2:10">
      <c r="B370" s="261"/>
      <c r="C370" s="262" t="s">
        <v>743</v>
      </c>
      <c r="D370" s="263"/>
      <c r="E370" s="264">
        <f>Dat_02!F369</f>
        <v>55.063279526230609</v>
      </c>
      <c r="F370" s="264">
        <f>Dat_02!G369</f>
        <v>132.90562846753875</v>
      </c>
      <c r="G370" s="264">
        <f>Dat_02!H369</f>
        <v>55.063279526230609</v>
      </c>
      <c r="I370" s="265" t="str">
        <f>Dat_02!J369</f>
        <v/>
      </c>
      <c r="J370" s="277" t="str">
        <f>IF(Dat_02!K369=0,"",Dat_02!K369)</f>
        <v/>
      </c>
    </row>
    <row r="371" spans="2:10">
      <c r="B371" s="261"/>
      <c r="C371" s="262" t="s">
        <v>744</v>
      </c>
      <c r="D371" s="261"/>
      <c r="E371" s="264">
        <f>Dat_02!F370</f>
        <v>40.958432326230607</v>
      </c>
      <c r="F371" s="264">
        <f>Dat_02!G370</f>
        <v>132.90562846753875</v>
      </c>
      <c r="G371" s="264">
        <f>Dat_02!H370</f>
        <v>40.958432326230607</v>
      </c>
      <c r="I371" s="265" t="str">
        <f>Dat_02!J370</f>
        <v/>
      </c>
      <c r="J371" s="277" t="str">
        <f>IF(Dat_02!K370=0,"",Dat_02!K370)</f>
        <v/>
      </c>
    </row>
    <row r="372" spans="2:10">
      <c r="B372" s="261"/>
      <c r="C372" s="262" t="s">
        <v>745</v>
      </c>
      <c r="D372" s="261"/>
      <c r="E372" s="264">
        <f>Dat_02!F371</f>
        <v>48.805438076230608</v>
      </c>
      <c r="F372" s="264">
        <f>Dat_02!G371</f>
        <v>132.90562846753875</v>
      </c>
      <c r="G372" s="264">
        <f>Dat_02!H371</f>
        <v>48.805438076230608</v>
      </c>
      <c r="I372" s="265" t="str">
        <f>Dat_02!J371</f>
        <v/>
      </c>
      <c r="J372" s="277" t="str">
        <f>IF(Dat_02!K371=0,"",Dat_02!K371)</f>
        <v/>
      </c>
    </row>
    <row r="373" spans="2:10">
      <c r="B373" s="261"/>
      <c r="C373" s="262" t="s">
        <v>746</v>
      </c>
      <c r="D373" s="261"/>
      <c r="E373" s="264">
        <f>Dat_02!F372</f>
        <v>50.547411536228744</v>
      </c>
      <c r="F373" s="264">
        <f>Dat_02!G372</f>
        <v>132.90562846753875</v>
      </c>
      <c r="G373" s="264">
        <f>Dat_02!H372</f>
        <v>50.547411536228744</v>
      </c>
      <c r="I373" s="265" t="str">
        <f>Dat_02!J372</f>
        <v/>
      </c>
      <c r="J373" s="277" t="str">
        <f>IF(Dat_02!K372=0,"",Dat_02!K372)</f>
        <v/>
      </c>
    </row>
    <row r="374" spans="2:10">
      <c r="B374" s="261"/>
      <c r="C374" s="262" t="s">
        <v>747</v>
      </c>
      <c r="D374" s="261"/>
      <c r="E374" s="264">
        <f>Dat_02!F373</f>
        <v>97.01271852355444</v>
      </c>
      <c r="F374" s="264">
        <f>Dat_02!G373</f>
        <v>132.90562846753875</v>
      </c>
      <c r="G374" s="264">
        <f>Dat_02!H373</f>
        <v>97.01271852355444</v>
      </c>
      <c r="I374" s="265" t="str">
        <f>Dat_02!J373</f>
        <v/>
      </c>
      <c r="J374" s="277" t="str">
        <f>IF(Dat_02!K373=0,"",Dat_02!K373)</f>
        <v/>
      </c>
    </row>
    <row r="375" spans="2:10">
      <c r="B375" s="261"/>
      <c r="C375" s="262" t="s">
        <v>748</v>
      </c>
      <c r="D375" s="261"/>
      <c r="E375" s="264">
        <f>Dat_02!F374</f>
        <v>113.77196696755446</v>
      </c>
      <c r="F375" s="264">
        <f>Dat_02!G374</f>
        <v>132.90562846753875</v>
      </c>
      <c r="G375" s="264">
        <f>Dat_02!H374</f>
        <v>113.77196696755446</v>
      </c>
      <c r="I375" s="265" t="str">
        <f>Dat_02!J374</f>
        <v/>
      </c>
      <c r="J375" s="277" t="str">
        <f>IF(Dat_02!K374=0,"",Dat_02!K374)</f>
        <v/>
      </c>
    </row>
    <row r="376" spans="2:10">
      <c r="B376" s="261"/>
      <c r="C376" s="262" t="s">
        <v>749</v>
      </c>
      <c r="D376" s="261"/>
      <c r="E376" s="264">
        <f>Dat_02!F375</f>
        <v>134.49824530355446</v>
      </c>
      <c r="F376" s="264">
        <f>Dat_02!G375</f>
        <v>132.90562846753875</v>
      </c>
      <c r="G376" s="264">
        <f>Dat_02!H375</f>
        <v>132.90562846753875</v>
      </c>
      <c r="I376" s="265" t="str">
        <f>Dat_02!J375</f>
        <v/>
      </c>
      <c r="J376" s="277" t="str">
        <f>IF(Dat_02!K375=0,"",Dat_02!K375)</f>
        <v/>
      </c>
    </row>
    <row r="377" spans="2:10">
      <c r="B377" s="261"/>
      <c r="C377" s="262" t="s">
        <v>750</v>
      </c>
      <c r="D377" s="261"/>
      <c r="E377" s="264">
        <f>Dat_02!F376</f>
        <v>133.48379254355444</v>
      </c>
      <c r="F377" s="264">
        <f>Dat_02!G376</f>
        <v>132.90562846753875</v>
      </c>
      <c r="G377" s="264">
        <f>Dat_02!H376</f>
        <v>132.90562846753875</v>
      </c>
      <c r="I377" s="265" t="str">
        <f>Dat_02!J376</f>
        <v/>
      </c>
      <c r="J377" s="277" t="str">
        <f>IF(Dat_02!K376=0,"",Dat_02!K376)</f>
        <v/>
      </c>
    </row>
    <row r="378" spans="2:10">
      <c r="B378" s="261"/>
      <c r="C378" s="262" t="s">
        <v>751</v>
      </c>
      <c r="D378" s="261"/>
      <c r="E378" s="264">
        <f>Dat_02!F377</f>
        <v>106.05562519355446</v>
      </c>
      <c r="F378" s="264">
        <f>Dat_02!G377</f>
        <v>132.90562846753875</v>
      </c>
      <c r="G378" s="264">
        <f>Dat_02!H377</f>
        <v>106.05562519355446</v>
      </c>
      <c r="I378" s="265" t="str">
        <f>Dat_02!J377</f>
        <v/>
      </c>
      <c r="J378" s="277" t="str">
        <f>IF(Dat_02!K377=0,"",Dat_02!K377)</f>
        <v/>
      </c>
    </row>
    <row r="379" spans="2:10">
      <c r="B379" s="261"/>
      <c r="C379" s="262" t="s">
        <v>752</v>
      </c>
      <c r="D379" s="261"/>
      <c r="E379" s="264">
        <f>Dat_02!F378</f>
        <v>131.23816403755447</v>
      </c>
      <c r="F379" s="264">
        <f>Dat_02!G378</f>
        <v>132.90562846753875</v>
      </c>
      <c r="G379" s="264">
        <f>Dat_02!H378</f>
        <v>131.23816403755447</v>
      </c>
      <c r="I379" s="265" t="str">
        <f>Dat_02!J378</f>
        <v/>
      </c>
      <c r="J379" s="277" t="str">
        <f>IF(Dat_02!K378=0,"",Dat_02!K378)</f>
        <v/>
      </c>
    </row>
    <row r="380" spans="2:10">
      <c r="B380" s="261"/>
      <c r="C380" s="262" t="s">
        <v>753</v>
      </c>
      <c r="D380" s="261"/>
      <c r="E380" s="264">
        <f>Dat_02!F379</f>
        <v>122.21529737355259</v>
      </c>
      <c r="F380" s="264">
        <f>Dat_02!G379</f>
        <v>132.90562846753875</v>
      </c>
      <c r="G380" s="264">
        <f>Dat_02!H379</f>
        <v>122.21529737355259</v>
      </c>
      <c r="I380" s="265" t="str">
        <f>Dat_02!J379</f>
        <v/>
      </c>
      <c r="J380" s="277" t="str">
        <f>IF(Dat_02!K379=0,"",Dat_02!K379)</f>
        <v/>
      </c>
    </row>
    <row r="381" spans="2:10">
      <c r="B381" s="261"/>
      <c r="C381" s="262" t="s">
        <v>754</v>
      </c>
      <c r="D381" s="261"/>
      <c r="E381" s="264">
        <f>Dat_02!F380</f>
        <v>66.401825921277947</v>
      </c>
      <c r="F381" s="264">
        <f>Dat_02!G380</f>
        <v>132.90562846753875</v>
      </c>
      <c r="G381" s="264">
        <f>Dat_02!H380</f>
        <v>66.401825921277947</v>
      </c>
      <c r="I381" s="265" t="str">
        <f>Dat_02!J380</f>
        <v/>
      </c>
      <c r="J381" s="277" t="str">
        <f>IF(Dat_02!K380=0,"",Dat_02!K380)</f>
        <v/>
      </c>
    </row>
    <row r="382" spans="2:10">
      <c r="B382" s="261"/>
      <c r="C382" s="262" t="s">
        <v>755</v>
      </c>
      <c r="D382" s="261"/>
      <c r="E382" s="264">
        <f>Dat_02!F381</f>
        <v>83.578813791277952</v>
      </c>
      <c r="F382" s="264">
        <f>Dat_02!G381</f>
        <v>132.90562846753875</v>
      </c>
      <c r="G382" s="264">
        <f>Dat_02!H381</f>
        <v>83.578813791277952</v>
      </c>
      <c r="I382" s="265" t="str">
        <f>Dat_02!J381</f>
        <v/>
      </c>
      <c r="J382" s="277" t="str">
        <f>IF(Dat_02!K381=0,"",Dat_02!K381)</f>
        <v/>
      </c>
    </row>
    <row r="383" spans="2:10">
      <c r="B383" s="261"/>
      <c r="C383" s="262" t="s">
        <v>756</v>
      </c>
      <c r="D383" s="261"/>
      <c r="E383" s="264">
        <f>Dat_02!F382</f>
        <v>97.28867130127982</v>
      </c>
      <c r="F383" s="264">
        <f>Dat_02!G382</f>
        <v>132.90562846753875</v>
      </c>
      <c r="G383" s="264">
        <f>Dat_02!H382</f>
        <v>97.28867130127982</v>
      </c>
      <c r="I383" s="265" t="str">
        <f>Dat_02!J382</f>
        <v>M</v>
      </c>
      <c r="J383" s="277">
        <f>IF(Dat_02!K382=0,"",Dat_02!K382)</f>
        <v>132.90562846753875</v>
      </c>
    </row>
    <row r="384" spans="2:10">
      <c r="B384" s="261"/>
      <c r="C384" s="262" t="s">
        <v>757</v>
      </c>
      <c r="D384" s="261"/>
      <c r="E384" s="264">
        <f>Dat_02!F383</f>
        <v>74.691771641277953</v>
      </c>
      <c r="F384" s="264">
        <f>Dat_02!G383</f>
        <v>132.90562846753875</v>
      </c>
      <c r="G384" s="264">
        <f>Dat_02!H383</f>
        <v>74.691771641277953</v>
      </c>
      <c r="I384" s="265" t="str">
        <f>Dat_02!J383</f>
        <v/>
      </c>
      <c r="J384" s="277" t="str">
        <f>IF(Dat_02!K383=0,"",Dat_02!K383)</f>
        <v/>
      </c>
    </row>
    <row r="385" spans="2:10">
      <c r="B385" s="261"/>
      <c r="C385" s="262" t="s">
        <v>758</v>
      </c>
      <c r="D385" s="261"/>
      <c r="E385" s="264">
        <f>Dat_02!F384</f>
        <v>41.066370621277947</v>
      </c>
      <c r="F385" s="264">
        <f>Dat_02!G384</f>
        <v>132.90562846753875</v>
      </c>
      <c r="G385" s="264">
        <f>Dat_02!H384</f>
        <v>41.066370621277947</v>
      </c>
      <c r="I385" s="265" t="str">
        <f>Dat_02!J384</f>
        <v/>
      </c>
      <c r="J385" s="277" t="str">
        <f>IF(Dat_02!K384=0,"",Dat_02!K384)</f>
        <v/>
      </c>
    </row>
    <row r="386" spans="2:10">
      <c r="B386" s="261"/>
      <c r="C386" s="262" t="s">
        <v>759</v>
      </c>
      <c r="D386" s="261"/>
      <c r="E386" s="264">
        <f>Dat_02!F385</f>
        <v>61.15964948127796</v>
      </c>
      <c r="F386" s="264">
        <f>Dat_02!G385</f>
        <v>132.90562846753875</v>
      </c>
      <c r="G386" s="264">
        <f>Dat_02!H385</f>
        <v>61.15964948127796</v>
      </c>
      <c r="I386" s="265" t="str">
        <f>Dat_02!J385</f>
        <v/>
      </c>
      <c r="J386" s="277" t="str">
        <f>IF(Dat_02!K385=0,"",Dat_02!K385)</f>
        <v/>
      </c>
    </row>
    <row r="387" spans="2:10">
      <c r="B387" s="261"/>
      <c r="C387" s="262" t="s">
        <v>760</v>
      </c>
      <c r="D387" s="261"/>
      <c r="E387" s="264">
        <f>Dat_02!F386</f>
        <v>61.975206013277955</v>
      </c>
      <c r="F387" s="264">
        <f>Dat_02!G386</f>
        <v>132.90562846753875</v>
      </c>
      <c r="G387" s="264">
        <f>Dat_02!H386</f>
        <v>61.975206013277955</v>
      </c>
      <c r="I387" s="265" t="str">
        <f>Dat_02!J386</f>
        <v/>
      </c>
      <c r="J387" s="277" t="str">
        <f>IF(Dat_02!K386=0,"",Dat_02!K386)</f>
        <v/>
      </c>
    </row>
    <row r="388" spans="2:10">
      <c r="B388" s="261"/>
      <c r="C388" s="262" t="s">
        <v>761</v>
      </c>
      <c r="D388" s="261"/>
      <c r="E388" s="264">
        <f>Dat_02!F387</f>
        <v>59.04501076469046</v>
      </c>
      <c r="F388" s="264">
        <f>Dat_02!G387</f>
        <v>132.90562846753875</v>
      </c>
      <c r="G388" s="264">
        <f>Dat_02!H387</f>
        <v>59.04501076469046</v>
      </c>
      <c r="I388" s="265" t="str">
        <f>Dat_02!J387</f>
        <v/>
      </c>
      <c r="J388" s="277" t="str">
        <f>IF(Dat_02!K387=0,"",Dat_02!K387)</f>
        <v/>
      </c>
    </row>
    <row r="389" spans="2:10">
      <c r="B389" s="261"/>
      <c r="C389" s="262" t="s">
        <v>762</v>
      </c>
      <c r="D389" s="261"/>
      <c r="E389" s="264">
        <f>Dat_02!F388</f>
        <v>74.889885428690448</v>
      </c>
      <c r="F389" s="264">
        <f>Dat_02!G388</f>
        <v>132.90562846753875</v>
      </c>
      <c r="G389" s="264">
        <f>Dat_02!H388</f>
        <v>74.889885428690448</v>
      </c>
      <c r="I389" s="265" t="str">
        <f>Dat_02!J388</f>
        <v/>
      </c>
      <c r="J389" s="277" t="str">
        <f>IF(Dat_02!K388=0,"",Dat_02!K388)</f>
        <v/>
      </c>
    </row>
    <row r="390" spans="2:10">
      <c r="B390" s="261"/>
      <c r="C390" s="262" t="s">
        <v>763</v>
      </c>
      <c r="D390" s="261"/>
      <c r="E390" s="264">
        <f>Dat_02!F389</f>
        <v>98.914973132690463</v>
      </c>
      <c r="F390" s="264">
        <f>Dat_02!G389</f>
        <v>132.90562846753875</v>
      </c>
      <c r="G390" s="264">
        <f>Dat_02!H389</f>
        <v>98.914973132690463</v>
      </c>
      <c r="I390" s="265" t="str">
        <f>Dat_02!J389</f>
        <v/>
      </c>
      <c r="J390" s="277" t="str">
        <f>IF(Dat_02!K389=0,"",Dat_02!K389)</f>
        <v/>
      </c>
    </row>
    <row r="391" spans="2:10">
      <c r="B391" s="261"/>
      <c r="C391" s="262" t="s">
        <v>764</v>
      </c>
      <c r="D391" s="261"/>
      <c r="E391" s="264">
        <f>Dat_02!F390</f>
        <v>68.305593472692308</v>
      </c>
      <c r="F391" s="264">
        <f>Dat_02!G390</f>
        <v>132.90562846753875</v>
      </c>
      <c r="G391" s="264">
        <f>Dat_02!H390</f>
        <v>68.305593472692308</v>
      </c>
      <c r="I391" s="265" t="str">
        <f>Dat_02!J390</f>
        <v/>
      </c>
      <c r="J391" s="277" t="str">
        <f>IF(Dat_02!K390=0,"",Dat_02!K390)</f>
        <v/>
      </c>
    </row>
    <row r="392" spans="2:10">
      <c r="B392" s="261"/>
      <c r="C392" s="262" t="s">
        <v>765</v>
      </c>
      <c r="D392" s="261"/>
      <c r="E392" s="264">
        <f>Dat_02!F391</f>
        <v>41.294560642690456</v>
      </c>
      <c r="F392" s="264">
        <f>Dat_02!G391</f>
        <v>132.90562846753875</v>
      </c>
      <c r="G392" s="264">
        <f>Dat_02!H391</f>
        <v>41.294560642690456</v>
      </c>
      <c r="I392" s="265" t="str">
        <f>Dat_02!J391</f>
        <v/>
      </c>
      <c r="J392" s="277" t="str">
        <f>IF(Dat_02!K391=0,"",Dat_02!K391)</f>
        <v/>
      </c>
    </row>
    <row r="393" spans="2:10">
      <c r="B393" s="261"/>
      <c r="C393" s="262" t="s">
        <v>766</v>
      </c>
      <c r="D393" s="261"/>
      <c r="E393" s="264">
        <f>Dat_02!F392</f>
        <v>42.070215022690455</v>
      </c>
      <c r="F393" s="264">
        <f>Dat_02!G392</f>
        <v>132.90562846753875</v>
      </c>
      <c r="G393" s="264">
        <f>Dat_02!H392</f>
        <v>42.070215022690455</v>
      </c>
      <c r="I393" s="265" t="str">
        <f>Dat_02!J392</f>
        <v/>
      </c>
      <c r="J393" s="277" t="str">
        <f>IF(Dat_02!K392=0,"",Dat_02!K392)</f>
        <v/>
      </c>
    </row>
    <row r="394" spans="2:10">
      <c r="B394" s="261"/>
      <c r="C394" s="262" t="s">
        <v>767</v>
      </c>
      <c r="D394" s="261"/>
      <c r="E394" s="264">
        <f>Dat_02!F393</f>
        <v>37.89081406269046</v>
      </c>
      <c r="F394" s="264">
        <f>Dat_02!G393</f>
        <v>132.90562846753875</v>
      </c>
      <c r="G394" s="264">
        <f>Dat_02!H393</f>
        <v>37.89081406269046</v>
      </c>
      <c r="I394" s="265" t="str">
        <f>Dat_02!J393</f>
        <v/>
      </c>
      <c r="J394" s="277" t="str">
        <f>IF(Dat_02!K393=0,"",Dat_02!K393)</f>
        <v/>
      </c>
    </row>
    <row r="395" spans="2:10">
      <c r="B395" s="261"/>
      <c r="C395" s="262" t="s">
        <v>768</v>
      </c>
      <c r="D395" s="261"/>
      <c r="E395" s="264">
        <f>Dat_02!F394</f>
        <v>39.164603627379492</v>
      </c>
      <c r="F395" s="264">
        <f>Dat_02!G394</f>
        <v>132.90562846753875</v>
      </c>
      <c r="G395" s="264">
        <f>Dat_02!H394</f>
        <v>39.164603627379492</v>
      </c>
      <c r="I395" s="265" t="str">
        <f>Dat_02!J394</f>
        <v/>
      </c>
      <c r="J395" s="277" t="str">
        <f>IF(Dat_02!K394=0,"",Dat_02!K394)</f>
        <v/>
      </c>
    </row>
    <row r="396" spans="2:10">
      <c r="B396" s="261"/>
      <c r="C396" s="262" t="s">
        <v>769</v>
      </c>
      <c r="D396" s="261"/>
      <c r="E396" s="264">
        <f>Dat_02!F395</f>
        <v>50.549527553381346</v>
      </c>
      <c r="F396" s="264">
        <f>Dat_02!G395</f>
        <v>132.90562846753875</v>
      </c>
      <c r="G396" s="264">
        <f>Dat_02!H395</f>
        <v>50.549527553381346</v>
      </c>
      <c r="I396" s="265" t="str">
        <f>Dat_02!J395</f>
        <v/>
      </c>
      <c r="J396" s="277" t="str">
        <f>IF(Dat_02!K395=0,"",Dat_02!K395)</f>
        <v/>
      </c>
    </row>
    <row r="397" spans="2:10">
      <c r="B397" s="261"/>
      <c r="C397" s="262" t="s">
        <v>770</v>
      </c>
      <c r="D397" s="261"/>
      <c r="E397" s="264">
        <f>Dat_02!F396</f>
        <v>62.508611467379481</v>
      </c>
      <c r="F397" s="264">
        <f>Dat_02!G396</f>
        <v>132.90562846753875</v>
      </c>
      <c r="G397" s="264">
        <f>Dat_02!H396</f>
        <v>62.508611467379481</v>
      </c>
      <c r="I397" s="265" t="str">
        <f>Dat_02!J396</f>
        <v/>
      </c>
      <c r="J397" s="277" t="str">
        <f>IF(Dat_02!K396=0,"",Dat_02!K396)</f>
        <v/>
      </c>
    </row>
    <row r="398" spans="2:10">
      <c r="B398" s="261"/>
      <c r="C398" s="262" t="s">
        <v>771</v>
      </c>
      <c r="D398" s="261"/>
      <c r="E398" s="264">
        <f>Dat_02!F397</f>
        <v>40.584141867379493</v>
      </c>
      <c r="F398" s="264">
        <f>Dat_02!G397</f>
        <v>132.90562846753875</v>
      </c>
      <c r="G398" s="264">
        <f>Dat_02!H397</f>
        <v>40.584141867379493</v>
      </c>
      <c r="I398" s="265" t="str">
        <f>Dat_02!J397</f>
        <v/>
      </c>
      <c r="J398" s="277" t="str">
        <f>IF(Dat_02!K397=0,"",Dat_02!K397)</f>
        <v/>
      </c>
    </row>
    <row r="399" spans="2:10">
      <c r="B399" s="261"/>
      <c r="C399" s="262" t="s">
        <v>772</v>
      </c>
      <c r="D399" s="261"/>
      <c r="E399" s="264">
        <f>Dat_02!F398</f>
        <v>51.808680707379487</v>
      </c>
      <c r="F399" s="264">
        <f>Dat_02!G398</f>
        <v>132.90562846753875</v>
      </c>
      <c r="G399" s="264">
        <f>Dat_02!H398</f>
        <v>51.808680707379487</v>
      </c>
      <c r="I399" s="265" t="str">
        <f>Dat_02!J398</f>
        <v/>
      </c>
      <c r="J399" s="277" t="str">
        <f>IF(Dat_02!K398=0,"",Dat_02!K398)</f>
        <v/>
      </c>
    </row>
    <row r="400" spans="2:10">
      <c r="B400" s="269"/>
      <c r="C400" s="270"/>
      <c r="D400" s="271"/>
      <c r="E400" s="272"/>
      <c r="F400" s="272"/>
      <c r="G400" s="272"/>
      <c r="H400" s="267"/>
      <c r="I400" s="266"/>
      <c r="J400" s="260"/>
    </row>
    <row r="401" spans="2:10">
      <c r="B401" s="267"/>
      <c r="C401" s="267"/>
      <c r="D401" s="267"/>
      <c r="E401" s="273"/>
      <c r="F401" s="273"/>
      <c r="G401" s="274"/>
      <c r="H401" s="267"/>
      <c r="I401" s="266"/>
      <c r="J401" s="260"/>
    </row>
    <row r="402" spans="2:10">
      <c r="B402" s="267"/>
      <c r="C402" s="267"/>
      <c r="D402" s="267"/>
      <c r="E402" s="273"/>
      <c r="F402" s="273"/>
      <c r="G402" s="274"/>
      <c r="H402" s="267"/>
      <c r="I402" s="266"/>
      <c r="J402" s="260"/>
    </row>
    <row r="403" spans="2:10">
      <c r="B403" s="162"/>
      <c r="C403" s="267"/>
      <c r="D403" s="267"/>
      <c r="E403" s="273"/>
      <c r="F403" s="273"/>
      <c r="G403" s="274"/>
      <c r="H403" s="162"/>
      <c r="I403" s="275"/>
      <c r="J403" s="276"/>
    </row>
    <row r="404" spans="2:10">
      <c r="B404" s="162"/>
      <c r="C404" s="267"/>
      <c r="D404" s="267"/>
      <c r="E404" s="273"/>
      <c r="F404" s="273"/>
      <c r="G404" s="274"/>
      <c r="H404" s="162"/>
      <c r="I404" s="275"/>
      <c r="J404" s="276"/>
    </row>
    <row r="405" spans="2:10">
      <c r="B405" s="162"/>
      <c r="C405" s="267"/>
      <c r="D405" s="267"/>
      <c r="E405" s="273"/>
      <c r="F405" s="273"/>
      <c r="G405" s="274"/>
      <c r="H405" s="162"/>
      <c r="I405" s="275"/>
      <c r="J405" s="276"/>
    </row>
    <row r="406" spans="2:10">
      <c r="B406" s="162"/>
      <c r="C406" s="267"/>
      <c r="D406" s="267"/>
      <c r="E406" s="273"/>
      <c r="F406" s="273"/>
      <c r="G406" s="274"/>
      <c r="H406" s="162"/>
      <c r="I406" s="275"/>
      <c r="J406" s="276"/>
    </row>
    <row r="407" spans="2:10">
      <c r="B407" s="162"/>
      <c r="C407" s="267"/>
      <c r="D407" s="267"/>
      <c r="E407" s="273"/>
      <c r="F407" s="273"/>
      <c r="G407" s="274"/>
      <c r="H407" s="162"/>
      <c r="I407" s="275"/>
      <c r="J407" s="276"/>
    </row>
    <row r="408" spans="2:10">
      <c r="B408" s="162"/>
      <c r="C408" s="267"/>
      <c r="D408" s="267"/>
      <c r="E408" s="273"/>
      <c r="F408" s="273"/>
      <c r="G408" s="274"/>
      <c r="H408" s="162"/>
      <c r="I408" s="275"/>
      <c r="J408" s="276"/>
    </row>
    <row r="409" spans="2:10">
      <c r="B409" s="162"/>
      <c r="C409" s="267"/>
      <c r="D409" s="267"/>
      <c r="E409" s="273"/>
      <c r="F409" s="273"/>
      <c r="G409" s="274"/>
      <c r="H409" s="162"/>
      <c r="I409" s="275"/>
      <c r="J409" s="276"/>
    </row>
    <row r="410" spans="2:10">
      <c r="B410" s="162"/>
      <c r="C410" s="267"/>
      <c r="D410" s="267"/>
      <c r="E410" s="273"/>
      <c r="F410" s="273"/>
      <c r="G410" s="274"/>
      <c r="H410" s="162"/>
      <c r="I410" s="275"/>
      <c r="J410" s="276"/>
    </row>
    <row r="411" spans="2:10">
      <c r="B411" s="162"/>
      <c r="C411" s="267"/>
      <c r="D411" s="267"/>
      <c r="E411" s="273"/>
      <c r="F411" s="273"/>
      <c r="G411" s="274"/>
      <c r="H411" s="162"/>
      <c r="I411" s="275"/>
      <c r="J411" s="276"/>
    </row>
    <row r="412" spans="2:10">
      <c r="B412" s="162"/>
      <c r="C412" s="267"/>
      <c r="D412" s="267"/>
      <c r="E412" s="273"/>
      <c r="F412" s="273"/>
      <c r="G412" s="274"/>
      <c r="H412" s="162"/>
      <c r="I412" s="275"/>
      <c r="J412" s="276"/>
    </row>
    <row r="413" spans="2:10">
      <c r="B413" s="162"/>
      <c r="C413" s="267"/>
      <c r="D413" s="267"/>
      <c r="E413" s="273"/>
      <c r="F413" s="273"/>
      <c r="G413" s="274"/>
      <c r="H413" s="162"/>
      <c r="I413" s="275"/>
      <c r="J413" s="276"/>
    </row>
    <row r="414" spans="2:10">
      <c r="B414" s="162"/>
      <c r="C414" s="267"/>
      <c r="D414" s="267"/>
      <c r="E414" s="273"/>
      <c r="F414" s="273"/>
      <c r="G414" s="274"/>
      <c r="H414" s="162"/>
      <c r="I414" s="275"/>
      <c r="J414" s="276"/>
    </row>
    <row r="415" spans="2:10">
      <c r="B415" s="162"/>
      <c r="C415" s="267"/>
      <c r="D415" s="267"/>
      <c r="E415" s="273"/>
      <c r="F415" s="273"/>
      <c r="G415" s="274"/>
      <c r="H415" s="162"/>
      <c r="I415" s="266"/>
      <c r="J415" s="260"/>
    </row>
    <row r="416" spans="2:10">
      <c r="B416" s="162"/>
      <c r="C416" s="267"/>
      <c r="D416" s="267"/>
      <c r="E416" s="273"/>
      <c r="F416" s="273"/>
      <c r="G416" s="274"/>
      <c r="H416" s="162"/>
      <c r="I416" s="275"/>
      <c r="J416" s="276"/>
    </row>
    <row r="417" spans="2:10">
      <c r="B417" s="162"/>
      <c r="C417" s="267"/>
      <c r="D417" s="267"/>
      <c r="E417" s="273"/>
      <c r="F417" s="273"/>
      <c r="G417" s="274"/>
      <c r="H417" s="162"/>
      <c r="I417" s="275"/>
      <c r="J417" s="276"/>
    </row>
    <row r="418" spans="2:10">
      <c r="B418" s="162"/>
      <c r="C418" s="267"/>
      <c r="D418" s="267"/>
      <c r="E418" s="273"/>
      <c r="F418" s="273"/>
      <c r="G418" s="274"/>
      <c r="H418" s="162"/>
      <c r="I418" s="275"/>
      <c r="J418" s="276"/>
    </row>
    <row r="419" spans="2:10">
      <c r="B419" s="162"/>
      <c r="C419" s="267"/>
      <c r="D419" s="267"/>
      <c r="E419" s="273"/>
      <c r="F419" s="273"/>
      <c r="G419" s="274"/>
      <c r="H419" s="162"/>
      <c r="I419" s="275"/>
      <c r="J419" s="276"/>
    </row>
    <row r="420" spans="2:10">
      <c r="B420" s="162"/>
      <c r="C420" s="267"/>
      <c r="D420" s="267"/>
      <c r="E420" s="273"/>
      <c r="F420" s="273"/>
      <c r="G420" s="274"/>
      <c r="H420" s="162"/>
      <c r="I420" s="275"/>
      <c r="J420" s="276"/>
    </row>
    <row r="421" spans="2:10">
      <c r="B421" s="162"/>
      <c r="C421" s="267"/>
      <c r="D421" s="267"/>
      <c r="E421" s="273"/>
      <c r="F421" s="273"/>
      <c r="G421" s="274"/>
      <c r="H421" s="162"/>
      <c r="I421" s="275"/>
      <c r="J421" s="276"/>
    </row>
    <row r="422" spans="2:10">
      <c r="B422" s="162"/>
      <c r="C422" s="267"/>
      <c r="D422" s="267"/>
      <c r="E422" s="273"/>
      <c r="F422" s="273"/>
      <c r="G422" s="274"/>
      <c r="H422" s="162"/>
      <c r="I422" s="275"/>
      <c r="J422" s="276"/>
    </row>
    <row r="423" spans="2:10">
      <c r="B423" s="162"/>
      <c r="C423" s="267"/>
      <c r="D423" s="267"/>
      <c r="E423" s="273"/>
      <c r="F423" s="273"/>
      <c r="G423" s="274"/>
      <c r="H423" s="162"/>
      <c r="I423" s="275"/>
      <c r="J423" s="276"/>
    </row>
    <row r="424" spans="2:10">
      <c r="B424" s="162"/>
      <c r="C424" s="267"/>
      <c r="D424" s="267"/>
      <c r="E424" s="273"/>
      <c r="F424" s="273"/>
      <c r="G424" s="274"/>
      <c r="H424" s="162"/>
      <c r="I424" s="275"/>
      <c r="J424" s="276"/>
    </row>
    <row r="425" spans="2:10">
      <c r="B425" s="162"/>
      <c r="C425" s="267"/>
      <c r="D425" s="267"/>
      <c r="E425" s="273"/>
      <c r="F425" s="273"/>
      <c r="G425" s="274"/>
      <c r="H425" s="162"/>
      <c r="I425" s="275"/>
      <c r="J425" s="276"/>
    </row>
    <row r="426" spans="2:10">
      <c r="B426" s="162"/>
      <c r="C426" s="267"/>
      <c r="D426" s="267"/>
      <c r="E426" s="273"/>
      <c r="F426" s="273"/>
      <c r="G426" s="274"/>
      <c r="H426" s="267"/>
      <c r="I426" s="266"/>
      <c r="J426" s="276"/>
    </row>
    <row r="427" spans="2:10">
      <c r="B427" s="162"/>
      <c r="C427" s="267"/>
      <c r="D427" s="267"/>
      <c r="E427" s="273"/>
      <c r="F427" s="273"/>
      <c r="G427" s="274"/>
      <c r="H427" s="267"/>
      <c r="I427" s="266"/>
      <c r="J427" s="276"/>
    </row>
    <row r="428" spans="2:10">
      <c r="B428" s="162"/>
      <c r="C428" s="267"/>
      <c r="D428" s="267"/>
      <c r="E428" s="273"/>
      <c r="F428" s="273"/>
      <c r="G428" s="274"/>
      <c r="H428" s="267"/>
      <c r="I428" s="266"/>
      <c r="J428" s="276"/>
    </row>
    <row r="429" spans="2:10">
      <c r="B429" s="162"/>
      <c r="C429" s="267"/>
      <c r="D429" s="267"/>
      <c r="E429" s="273"/>
      <c r="F429" s="273"/>
      <c r="G429" s="274"/>
      <c r="H429" s="267"/>
      <c r="I429" s="266"/>
      <c r="J429" s="276"/>
    </row>
    <row r="430" spans="2:10">
      <c r="B430" s="162"/>
      <c r="C430" s="267"/>
      <c r="D430" s="267"/>
      <c r="E430" s="273"/>
      <c r="F430" s="273"/>
      <c r="G430" s="274"/>
      <c r="H430" s="267"/>
      <c r="I430" s="266"/>
      <c r="J430" s="276"/>
    </row>
    <row r="431" spans="2:10">
      <c r="B431" s="162"/>
      <c r="C431" s="267"/>
      <c r="D431" s="267"/>
      <c r="E431" s="273"/>
      <c r="F431" s="273"/>
      <c r="G431" s="274"/>
      <c r="H431" s="267"/>
      <c r="I431" s="266"/>
      <c r="J431" s="276"/>
    </row>
    <row r="432" spans="2:10">
      <c r="C432" s="267"/>
      <c r="D432" s="267"/>
      <c r="E432" s="273"/>
      <c r="F432" s="273"/>
      <c r="G432" s="274"/>
    </row>
    <row r="433" spans="3:7">
      <c r="C433" s="267"/>
      <c r="D433" s="267"/>
      <c r="E433" s="273"/>
      <c r="F433" s="273"/>
      <c r="G433" s="274"/>
    </row>
    <row r="434" spans="3:7">
      <c r="C434" s="267"/>
      <c r="D434" s="267"/>
      <c r="E434" s="273"/>
      <c r="F434" s="273"/>
      <c r="G434" s="274"/>
    </row>
    <row r="435" spans="3:7">
      <c r="C435" s="267"/>
      <c r="D435" s="267"/>
      <c r="E435" s="273"/>
      <c r="F435" s="273"/>
      <c r="G435" s="274"/>
    </row>
    <row r="436" spans="3:7">
      <c r="C436" s="267"/>
      <c r="D436" s="267"/>
      <c r="E436" s="273"/>
      <c r="F436" s="273"/>
      <c r="G436" s="274"/>
    </row>
    <row r="437" spans="3:7">
      <c r="C437" s="267"/>
      <c r="D437" s="267"/>
      <c r="E437" s="273"/>
      <c r="F437" s="273"/>
      <c r="G437" s="274"/>
    </row>
    <row r="438" spans="3:7">
      <c r="C438" s="267"/>
      <c r="D438" s="267"/>
      <c r="E438" s="273"/>
      <c r="F438" s="273"/>
      <c r="G438" s="274"/>
    </row>
    <row r="439" spans="3:7">
      <c r="C439" s="267"/>
      <c r="D439" s="267"/>
      <c r="E439" s="273"/>
      <c r="F439" s="273"/>
      <c r="G439" s="274"/>
    </row>
    <row r="440" spans="3:7">
      <c r="C440" s="267"/>
      <c r="D440" s="267"/>
      <c r="E440" s="273"/>
      <c r="F440" s="273"/>
      <c r="G440" s="274"/>
    </row>
    <row r="441" spans="3:7">
      <c r="C441" s="267"/>
      <c r="D441" s="267"/>
      <c r="E441" s="273"/>
      <c r="F441" s="273"/>
      <c r="G441" s="274"/>
    </row>
    <row r="442" spans="3:7">
      <c r="C442" s="267"/>
      <c r="D442" s="267"/>
      <c r="E442" s="273"/>
      <c r="F442" s="273"/>
      <c r="G442" s="274"/>
    </row>
    <row r="443" spans="3:7">
      <c r="C443" s="267"/>
      <c r="D443" s="267"/>
      <c r="E443" s="273"/>
      <c r="F443" s="273"/>
      <c r="G443" s="274"/>
    </row>
    <row r="444" spans="3:7">
      <c r="C444" s="267"/>
      <c r="D444" s="267"/>
      <c r="E444" s="273"/>
      <c r="F444" s="273"/>
      <c r="G444" s="274"/>
    </row>
    <row r="445" spans="3:7">
      <c r="C445" s="267"/>
      <c r="D445" s="267"/>
      <c r="E445" s="273"/>
      <c r="F445" s="273"/>
      <c r="G445" s="274"/>
    </row>
    <row r="446" spans="3:7">
      <c r="C446" s="267"/>
      <c r="D446" s="267"/>
      <c r="E446" s="273"/>
      <c r="F446" s="273"/>
      <c r="G446" s="274"/>
    </row>
    <row r="447" spans="3:7">
      <c r="C447" s="267"/>
      <c r="D447" s="267"/>
      <c r="E447" s="273"/>
      <c r="F447" s="273"/>
      <c r="G447" s="274"/>
    </row>
    <row r="448" spans="3:7">
      <c r="C448" s="267"/>
      <c r="D448" s="267"/>
      <c r="E448" s="273"/>
      <c r="F448" s="273"/>
      <c r="G448" s="274"/>
    </row>
    <row r="449" spans="3:7">
      <c r="C449" s="267"/>
      <c r="D449" s="267"/>
      <c r="E449" s="273"/>
      <c r="F449" s="273"/>
      <c r="G449" s="2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1000</v>
      </c>
    </row>
    <row r="2" spans="1:2">
      <c r="A2" t="s">
        <v>994</v>
      </c>
    </row>
    <row r="3" spans="1:2">
      <c r="A3" t="s">
        <v>998</v>
      </c>
    </row>
    <row r="4" spans="1:2">
      <c r="A4" t="s">
        <v>1001</v>
      </c>
    </row>
    <row r="5" spans="1:2">
      <c r="A5" t="s">
        <v>962</v>
      </c>
    </row>
    <row r="6" spans="1:2">
      <c r="A6" t="s">
        <v>961</v>
      </c>
    </row>
    <row r="7" spans="1:2">
      <c r="A7" t="s">
        <v>995</v>
      </c>
    </row>
    <row r="8" spans="1:2">
      <c r="A8" t="s">
        <v>997</v>
      </c>
    </row>
    <row r="9" spans="1:2">
      <c r="A9" t="s">
        <v>999</v>
      </c>
    </row>
    <row r="10" spans="1:2">
      <c r="A10" t="s">
        <v>996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workbookViewId="0">
      <selection activeCell="O83" sqref="O83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20" t="s">
        <v>36</v>
      </c>
      <c r="G3" s="320"/>
      <c r="H3" s="320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>
        <v>2015</v>
      </c>
      <c r="C5" s="165" t="s">
        <v>98</v>
      </c>
      <c r="D5" s="166">
        <v>12918.073985999999</v>
      </c>
      <c r="E5" s="167">
        <v>18538.071</v>
      </c>
      <c r="F5" s="167">
        <v>13912.1</v>
      </c>
      <c r="G5" s="167">
        <v>5503.9</v>
      </c>
      <c r="H5" s="167">
        <v>10525.9</v>
      </c>
      <c r="I5" s="168">
        <f t="shared" ref="I5:I52" si="0">D5/E5*100</f>
        <v>69.684024761799648</v>
      </c>
    </row>
    <row r="6" spans="2:9">
      <c r="B6" s="169"/>
      <c r="C6" s="165" t="s">
        <v>99</v>
      </c>
      <c r="D6" s="166">
        <v>13203.73019</v>
      </c>
      <c r="E6" s="167">
        <v>18538.071</v>
      </c>
      <c r="F6" s="167">
        <v>14074.2</v>
      </c>
      <c r="G6" s="167">
        <v>6818.6</v>
      </c>
      <c r="H6" s="167">
        <v>10985.5</v>
      </c>
      <c r="I6" s="168">
        <f t="shared" si="0"/>
        <v>71.224941311315519</v>
      </c>
    </row>
    <row r="7" spans="2:9">
      <c r="B7" s="169"/>
      <c r="C7" s="165" t="s">
        <v>98</v>
      </c>
      <c r="D7" s="166">
        <v>12887.114576</v>
      </c>
      <c r="E7" s="167">
        <v>18538.071</v>
      </c>
      <c r="F7" s="167">
        <v>14187.1</v>
      </c>
      <c r="G7" s="167">
        <v>6734.3</v>
      </c>
      <c r="H7" s="167">
        <v>11208.4</v>
      </c>
      <c r="I7" s="168">
        <f t="shared" si="0"/>
        <v>69.517020276813042</v>
      </c>
    </row>
    <row r="8" spans="2:9">
      <c r="B8" s="169"/>
      <c r="C8" s="170" t="s">
        <v>100</v>
      </c>
      <c r="D8" s="166">
        <v>11918.792775</v>
      </c>
      <c r="E8" s="167">
        <v>18538.071</v>
      </c>
      <c r="F8" s="167">
        <v>13746.6</v>
      </c>
      <c r="G8" s="167">
        <v>6287.9</v>
      </c>
      <c r="H8" s="167">
        <v>10708.8</v>
      </c>
      <c r="I8" s="168">
        <f t="shared" si="0"/>
        <v>64.293597618651916</v>
      </c>
    </row>
    <row r="9" spans="2:9">
      <c r="B9" s="169"/>
      <c r="C9" s="165" t="s">
        <v>100</v>
      </c>
      <c r="D9" s="166">
        <v>10448.885818000001</v>
      </c>
      <c r="E9" s="167">
        <v>18538.071</v>
      </c>
      <c r="F9" s="167">
        <v>12252.4</v>
      </c>
      <c r="G9" s="167">
        <v>5431.9</v>
      </c>
      <c r="H9" s="167">
        <v>9643.2999999999993</v>
      </c>
      <c r="I9" s="168">
        <f t="shared" si="0"/>
        <v>56.364471891385037</v>
      </c>
    </row>
    <row r="10" spans="2:9">
      <c r="B10" s="169"/>
      <c r="C10" s="165" t="s">
        <v>99</v>
      </c>
      <c r="D10" s="166">
        <v>9469.3938039999994</v>
      </c>
      <c r="E10" s="167">
        <v>18538.071</v>
      </c>
      <c r="F10" s="167">
        <v>10937.6</v>
      </c>
      <c r="G10" s="167">
        <v>4750.7</v>
      </c>
      <c r="H10" s="167">
        <v>8625.7000000000007</v>
      </c>
      <c r="I10" s="168">
        <f t="shared" si="0"/>
        <v>51.080793702861527</v>
      </c>
    </row>
    <row r="11" spans="2:9">
      <c r="B11" s="169"/>
      <c r="C11" s="165" t="s">
        <v>101</v>
      </c>
      <c r="D11" s="166">
        <v>8754.5516729999999</v>
      </c>
      <c r="E11" s="167">
        <v>18538.071</v>
      </c>
      <c r="F11" s="167">
        <v>10034.299999999999</v>
      </c>
      <c r="G11" s="167">
        <v>4535.6000000000004</v>
      </c>
      <c r="H11" s="167">
        <v>7930.4</v>
      </c>
      <c r="I11" s="168">
        <f t="shared" si="0"/>
        <v>47.224717571747348</v>
      </c>
    </row>
    <row r="12" spans="2:9">
      <c r="B12" s="169"/>
      <c r="C12" s="165" t="s">
        <v>102</v>
      </c>
      <c r="D12" s="166">
        <v>8623.2692549999992</v>
      </c>
      <c r="E12" s="167">
        <v>18538.071</v>
      </c>
      <c r="F12" s="167">
        <v>9635.2000000000007</v>
      </c>
      <c r="G12" s="167">
        <v>4230.8</v>
      </c>
      <c r="H12" s="167">
        <v>7810.6</v>
      </c>
      <c r="I12" s="168">
        <f t="shared" si="0"/>
        <v>46.516540232260404</v>
      </c>
    </row>
    <row r="13" spans="2:9">
      <c r="B13" s="169"/>
      <c r="C13" s="165" t="s">
        <v>103</v>
      </c>
      <c r="D13" s="166">
        <v>8744.6446699999997</v>
      </c>
      <c r="E13" s="167">
        <v>18538.071</v>
      </c>
      <c r="F13" s="167">
        <v>10899.4</v>
      </c>
      <c r="G13" s="167">
        <v>4607.3</v>
      </c>
      <c r="H13" s="167">
        <v>8257</v>
      </c>
      <c r="I13" s="168">
        <f t="shared" si="0"/>
        <v>47.171276180784936</v>
      </c>
    </row>
    <row r="14" spans="2:9">
      <c r="B14" s="169"/>
      <c r="C14" s="165" t="s">
        <v>104</v>
      </c>
      <c r="D14" s="166">
        <v>8644.1745179999998</v>
      </c>
      <c r="E14" s="167">
        <v>18538.071</v>
      </c>
      <c r="F14" s="167">
        <v>13185.4</v>
      </c>
      <c r="G14" s="167">
        <v>5271.4</v>
      </c>
      <c r="H14" s="167">
        <v>9056</v>
      </c>
      <c r="I14" s="168">
        <f t="shared" si="0"/>
        <v>46.62930958674179</v>
      </c>
    </row>
    <row r="15" spans="2:9">
      <c r="B15" s="169"/>
      <c r="C15" s="165" t="s">
        <v>105</v>
      </c>
      <c r="D15" s="166">
        <v>11227.656998</v>
      </c>
      <c r="E15" s="167">
        <v>18538.071</v>
      </c>
      <c r="F15" s="167">
        <v>13001.9</v>
      </c>
      <c r="G15" s="167">
        <v>5366.1</v>
      </c>
      <c r="H15" s="167">
        <v>10017.4</v>
      </c>
      <c r="I15" s="168">
        <f t="shared" si="0"/>
        <v>60.56540077983302</v>
      </c>
    </row>
    <row r="16" spans="2:9">
      <c r="B16" s="169"/>
      <c r="C16" s="165" t="s">
        <v>97</v>
      </c>
      <c r="D16" s="166">
        <v>12066.238818</v>
      </c>
      <c r="E16" s="167">
        <v>18538.071</v>
      </c>
      <c r="F16" s="167">
        <v>13315.6</v>
      </c>
      <c r="G16" s="167">
        <v>5433.6</v>
      </c>
      <c r="H16" s="167">
        <v>10361.5</v>
      </c>
      <c r="I16" s="168">
        <f t="shared" si="0"/>
        <v>65.088966473372551</v>
      </c>
    </row>
    <row r="17" spans="2:9">
      <c r="B17" s="169">
        <v>2016</v>
      </c>
      <c r="C17" s="165" t="s">
        <v>98</v>
      </c>
      <c r="D17" s="166">
        <v>12306.055883000001</v>
      </c>
      <c r="E17" s="167">
        <v>18538.071</v>
      </c>
      <c r="F17" s="167">
        <v>13856.7</v>
      </c>
      <c r="G17" s="167">
        <v>5567.8</v>
      </c>
      <c r="H17" s="167">
        <v>10787.2</v>
      </c>
      <c r="I17" s="168">
        <f t="shared" si="0"/>
        <v>66.382612748651155</v>
      </c>
    </row>
    <row r="18" spans="2:9">
      <c r="B18" s="169"/>
      <c r="C18" s="171" t="s">
        <v>99</v>
      </c>
      <c r="D18" s="166">
        <v>13179.567322000001</v>
      </c>
      <c r="E18" s="167">
        <v>18538.071</v>
      </c>
      <c r="F18" s="167">
        <v>14018.9</v>
      </c>
      <c r="G18" s="167">
        <v>6896.6</v>
      </c>
      <c r="H18" s="167">
        <v>11295.2</v>
      </c>
      <c r="I18" s="168">
        <f t="shared" si="0"/>
        <v>71.094599443491191</v>
      </c>
    </row>
    <row r="19" spans="2:9">
      <c r="B19" s="169"/>
      <c r="C19" s="171" t="s">
        <v>98</v>
      </c>
      <c r="D19" s="166">
        <v>13577.542675000001</v>
      </c>
      <c r="E19" s="167">
        <v>18538.071</v>
      </c>
      <c r="F19" s="167">
        <v>14159.3</v>
      </c>
      <c r="G19" s="167">
        <v>6811.6</v>
      </c>
      <c r="H19" s="167">
        <v>11509.5</v>
      </c>
      <c r="I19" s="168">
        <f t="shared" si="0"/>
        <v>73.241399685004978</v>
      </c>
    </row>
    <row r="20" spans="2:9">
      <c r="B20" s="169"/>
      <c r="C20" s="171" t="s">
        <v>100</v>
      </c>
      <c r="D20" s="166">
        <v>12751.035658000001</v>
      </c>
      <c r="E20" s="167">
        <v>18538.071</v>
      </c>
      <c r="F20" s="167">
        <v>13746.6</v>
      </c>
      <c r="G20" s="167">
        <v>6354.8</v>
      </c>
      <c r="H20" s="167">
        <v>10990.1</v>
      </c>
      <c r="I20" s="168">
        <f t="shared" si="0"/>
        <v>68.782969155744425</v>
      </c>
    </row>
    <row r="21" spans="2:9">
      <c r="B21" s="169"/>
      <c r="C21" s="171" t="s">
        <v>100</v>
      </c>
      <c r="D21" s="166">
        <v>11400.747851</v>
      </c>
      <c r="E21" s="167">
        <v>18538.071</v>
      </c>
      <c r="F21" s="167">
        <v>12254.4</v>
      </c>
      <c r="G21" s="167">
        <v>5493.3</v>
      </c>
      <c r="H21" s="167">
        <v>9894.2000000000007</v>
      </c>
      <c r="I21" s="168">
        <f t="shared" si="0"/>
        <v>61.499105548792002</v>
      </c>
    </row>
    <row r="22" spans="2:9">
      <c r="B22" s="169"/>
      <c r="C22" s="171" t="s">
        <v>99</v>
      </c>
      <c r="D22" s="166">
        <v>9726.8527639999993</v>
      </c>
      <c r="E22" s="167">
        <v>18538.071</v>
      </c>
      <c r="F22" s="167">
        <v>10936.9</v>
      </c>
      <c r="G22" s="167">
        <v>4803.8</v>
      </c>
      <c r="H22" s="167">
        <v>8861.6</v>
      </c>
      <c r="I22" s="168">
        <f t="shared" si="0"/>
        <v>52.469605731901659</v>
      </c>
    </row>
    <row r="23" spans="2:9">
      <c r="B23" s="169"/>
      <c r="C23" s="171" t="s">
        <v>101</v>
      </c>
      <c r="D23" s="166">
        <v>8542.9985949999991</v>
      </c>
      <c r="E23" s="167">
        <v>18538.071</v>
      </c>
      <c r="F23" s="167">
        <v>10062.1</v>
      </c>
      <c r="G23" s="167">
        <v>4577.6000000000004</v>
      </c>
      <c r="H23" s="167">
        <v>8141.4</v>
      </c>
      <c r="I23" s="168">
        <f t="shared" si="0"/>
        <v>46.083535849010396</v>
      </c>
    </row>
    <row r="24" spans="2:9">
      <c r="B24" s="169"/>
      <c r="C24" s="171" t="s">
        <v>102</v>
      </c>
      <c r="D24" s="166">
        <v>7639.5428579999998</v>
      </c>
      <c r="E24" s="167">
        <v>18538.071</v>
      </c>
      <c r="F24" s="167">
        <v>9669.2000000000007</v>
      </c>
      <c r="G24" s="167">
        <v>4301.2</v>
      </c>
      <c r="H24" s="167">
        <v>8029.9</v>
      </c>
      <c r="I24" s="168">
        <f t="shared" si="0"/>
        <v>41.210020492423396</v>
      </c>
    </row>
    <row r="25" spans="2:9">
      <c r="B25" s="169"/>
      <c r="C25" s="171" t="s">
        <v>103</v>
      </c>
      <c r="D25" s="166">
        <v>7737.8927560000002</v>
      </c>
      <c r="E25" s="167">
        <v>18538.071</v>
      </c>
      <c r="F25" s="167">
        <v>11022.8</v>
      </c>
      <c r="G25" s="167">
        <v>4697.8</v>
      </c>
      <c r="H25" s="167">
        <v>8512.7999999999993</v>
      </c>
      <c r="I25" s="168">
        <f t="shared" si="0"/>
        <v>41.740549790752226</v>
      </c>
    </row>
    <row r="26" spans="2:9">
      <c r="B26" s="169"/>
      <c r="C26" s="171" t="s">
        <v>104</v>
      </c>
      <c r="D26" s="166">
        <v>7271.9042060000002</v>
      </c>
      <c r="E26" s="167">
        <v>18538.071</v>
      </c>
      <c r="F26" s="167">
        <v>13351.2</v>
      </c>
      <c r="G26" s="167">
        <v>5303.9</v>
      </c>
      <c r="H26" s="167">
        <v>9210</v>
      </c>
      <c r="I26" s="168">
        <f t="shared" si="0"/>
        <v>39.226865653929153</v>
      </c>
    </row>
    <row r="27" spans="2:9">
      <c r="B27" s="169"/>
      <c r="C27" s="171" t="s">
        <v>105</v>
      </c>
      <c r="D27" s="166">
        <v>6352.3982489999999</v>
      </c>
      <c r="E27" s="167">
        <v>18538.071</v>
      </c>
      <c r="F27" s="167">
        <v>13008.6</v>
      </c>
      <c r="G27" s="167">
        <v>5403.4</v>
      </c>
      <c r="H27" s="167">
        <v>10035.6</v>
      </c>
      <c r="I27" s="168">
        <f t="shared" si="0"/>
        <v>34.266770523211392</v>
      </c>
    </row>
    <row r="28" spans="2:9">
      <c r="B28" s="169"/>
      <c r="C28" s="171" t="s">
        <v>97</v>
      </c>
      <c r="D28" s="166">
        <v>8201.5317109999996</v>
      </c>
      <c r="E28" s="167">
        <v>18538.071</v>
      </c>
      <c r="F28" s="167">
        <v>13281.7</v>
      </c>
      <c r="G28" s="167">
        <v>5478.9</v>
      </c>
      <c r="H28" s="167">
        <v>10426.700000000001</v>
      </c>
      <c r="I28" s="168">
        <f t="shared" si="0"/>
        <v>44.241559496670391</v>
      </c>
    </row>
    <row r="29" spans="2:9">
      <c r="B29" s="169">
        <v>2017</v>
      </c>
      <c r="C29" s="171" t="s">
        <v>98</v>
      </c>
      <c r="D29" s="166">
        <v>8171.2895820000003</v>
      </c>
      <c r="E29" s="167">
        <v>18538.071</v>
      </c>
      <c r="F29" s="167">
        <v>13801.4</v>
      </c>
      <c r="G29" s="167">
        <v>5631.6</v>
      </c>
      <c r="H29" s="167">
        <v>10863.8</v>
      </c>
      <c r="I29" s="168">
        <f t="shared" si="0"/>
        <v>44.078424243816954</v>
      </c>
    </row>
    <row r="30" spans="2:9">
      <c r="B30" s="169"/>
      <c r="C30" s="171" t="s">
        <v>99</v>
      </c>
      <c r="D30" s="166">
        <v>8002.4783509999997</v>
      </c>
      <c r="E30" s="167">
        <v>18538.071</v>
      </c>
      <c r="F30" s="167">
        <v>13963.7</v>
      </c>
      <c r="G30" s="167">
        <v>6949.4</v>
      </c>
      <c r="H30" s="167">
        <v>11392.9</v>
      </c>
      <c r="I30" s="168">
        <f t="shared" si="0"/>
        <v>43.167805059113221</v>
      </c>
    </row>
    <row r="31" spans="2:9">
      <c r="B31" s="169"/>
      <c r="C31" s="171" t="s">
        <v>98</v>
      </c>
      <c r="D31" s="166">
        <v>8068.3502509999998</v>
      </c>
      <c r="E31" s="167">
        <v>18538.071</v>
      </c>
      <c r="F31" s="167">
        <v>14131.5</v>
      </c>
      <c r="G31" s="167">
        <v>6888.8</v>
      </c>
      <c r="H31" s="167">
        <v>11608.8</v>
      </c>
      <c r="I31" s="168">
        <f t="shared" si="0"/>
        <v>43.523138146358377</v>
      </c>
    </row>
    <row r="32" spans="2:9">
      <c r="B32" s="169"/>
      <c r="C32" s="171" t="s">
        <v>100</v>
      </c>
      <c r="D32" s="166">
        <v>7504.6737370000001</v>
      </c>
      <c r="E32" s="167">
        <v>18538.071</v>
      </c>
      <c r="F32" s="167">
        <v>13746.7</v>
      </c>
      <c r="G32" s="167">
        <v>6417.2</v>
      </c>
      <c r="H32" s="167">
        <v>11080.9</v>
      </c>
      <c r="I32" s="168">
        <f t="shared" si="0"/>
        <v>40.482495384767923</v>
      </c>
    </row>
    <row r="33" spans="2:9">
      <c r="B33" s="169"/>
      <c r="C33" s="171" t="s">
        <v>100</v>
      </c>
      <c r="D33" s="166">
        <v>6868.7604899999997</v>
      </c>
      <c r="E33" s="167">
        <v>18538.071</v>
      </c>
      <c r="F33" s="167">
        <v>12256.4</v>
      </c>
      <c r="G33" s="167">
        <v>5554.7</v>
      </c>
      <c r="H33" s="167">
        <v>9976.6</v>
      </c>
      <c r="I33" s="168">
        <f t="shared" si="0"/>
        <v>37.05218568857569</v>
      </c>
    </row>
    <row r="34" spans="2:9">
      <c r="B34" s="169"/>
      <c r="C34" s="171" t="s">
        <v>99</v>
      </c>
      <c r="D34" s="166">
        <v>6036.3040380000002</v>
      </c>
      <c r="E34" s="167">
        <v>18538.071</v>
      </c>
      <c r="F34" s="167">
        <v>10936.1</v>
      </c>
      <c r="G34" s="167">
        <v>4856.8999999999996</v>
      </c>
      <c r="H34" s="167">
        <v>8897.1</v>
      </c>
      <c r="I34" s="168">
        <f t="shared" si="0"/>
        <v>32.561662095263308</v>
      </c>
    </row>
    <row r="35" spans="2:9">
      <c r="B35" s="169"/>
      <c r="C35" s="172" t="s">
        <v>101</v>
      </c>
      <c r="D35" s="166">
        <v>5135.5098319999997</v>
      </c>
      <c r="E35" s="167">
        <v>18538.071</v>
      </c>
      <c r="F35" s="167">
        <v>10089.799999999999</v>
      </c>
      <c r="G35" s="167">
        <v>4619.6000000000004</v>
      </c>
      <c r="H35" s="167">
        <v>8164.3</v>
      </c>
      <c r="I35" s="168">
        <f t="shared" si="0"/>
        <v>27.702503847352833</v>
      </c>
    </row>
    <row r="36" spans="2:9">
      <c r="B36" s="169"/>
      <c r="C36" s="171" t="s">
        <v>102</v>
      </c>
      <c r="D36" s="166">
        <v>4708.038114</v>
      </c>
      <c r="E36" s="167">
        <v>18538.071</v>
      </c>
      <c r="F36" s="167">
        <v>9703.2000000000007</v>
      </c>
      <c r="G36" s="167">
        <v>4371.6000000000004</v>
      </c>
      <c r="H36" s="167">
        <v>8040.8</v>
      </c>
      <c r="I36" s="168">
        <f t="shared" si="0"/>
        <v>25.396591231094106</v>
      </c>
    </row>
    <row r="37" spans="2:9">
      <c r="B37" s="169"/>
      <c r="C37" s="171" t="s">
        <v>103</v>
      </c>
      <c r="D37" s="166">
        <v>4403.8701209999999</v>
      </c>
      <c r="E37" s="167">
        <v>18538.071</v>
      </c>
      <c r="F37" s="167">
        <v>11121.6</v>
      </c>
      <c r="G37" s="167">
        <v>4788.3</v>
      </c>
      <c r="H37" s="167">
        <v>8517.9</v>
      </c>
      <c r="I37" s="168">
        <f t="shared" si="0"/>
        <v>23.755816454689381</v>
      </c>
    </row>
    <row r="38" spans="2:9">
      <c r="B38" s="169"/>
      <c r="C38" s="171" t="s">
        <v>104</v>
      </c>
      <c r="D38" s="166">
        <v>4883.4119860000001</v>
      </c>
      <c r="E38" s="167">
        <v>18538.071</v>
      </c>
      <c r="F38" s="167">
        <v>13517</v>
      </c>
      <c r="G38" s="167">
        <v>5336.3</v>
      </c>
      <c r="H38" s="167">
        <v>9077</v>
      </c>
      <c r="I38" s="168">
        <f t="shared" si="0"/>
        <v>26.342611299740948</v>
      </c>
    </row>
    <row r="39" spans="2:9">
      <c r="B39" s="162"/>
      <c r="C39" s="171" t="s">
        <v>105</v>
      </c>
      <c r="D39" s="166">
        <v>5398.2220399999997</v>
      </c>
      <c r="E39" s="167">
        <v>18538.071</v>
      </c>
      <c r="F39" s="167">
        <v>13015.3</v>
      </c>
      <c r="G39" s="167">
        <v>5440.7</v>
      </c>
      <c r="H39" s="167">
        <v>9768.7999999999993</v>
      </c>
      <c r="I39" s="168">
        <f t="shared" si="0"/>
        <v>29.11965349577094</v>
      </c>
    </row>
    <row r="40" spans="2:9">
      <c r="B40" s="162"/>
      <c r="C40" s="171" t="s">
        <v>97</v>
      </c>
      <c r="D40" s="166">
        <v>5616.4103269999996</v>
      </c>
      <c r="E40" s="167">
        <v>18538.071</v>
      </c>
      <c r="F40" s="167">
        <v>13247.7</v>
      </c>
      <c r="G40" s="167">
        <v>5524.0950000000003</v>
      </c>
      <c r="H40" s="167">
        <v>10246.200000000001</v>
      </c>
      <c r="I40" s="168">
        <f t="shared" si="0"/>
        <v>30.296627556340678</v>
      </c>
    </row>
    <row r="41" spans="2:9">
      <c r="B41" s="162">
        <v>2018</v>
      </c>
      <c r="C41" s="171" t="s">
        <v>98</v>
      </c>
      <c r="D41" s="166">
        <v>9699.4711430000007</v>
      </c>
      <c r="E41" s="167">
        <v>18538.071</v>
      </c>
      <c r="F41" s="167">
        <v>13746</v>
      </c>
      <c r="G41" s="167">
        <v>5695.4</v>
      </c>
      <c r="H41" s="167">
        <v>10704.1</v>
      </c>
      <c r="I41" s="168">
        <f t="shared" si="0"/>
        <v>52.321900930253207</v>
      </c>
    </row>
    <row r="42" spans="2:9">
      <c r="B42" s="162"/>
      <c r="C42" s="171" t="s">
        <v>99</v>
      </c>
      <c r="D42" s="166">
        <v>11897.527652999999</v>
      </c>
      <c r="E42" s="167">
        <v>18538.071</v>
      </c>
      <c r="F42" s="167">
        <v>13908.5</v>
      </c>
      <c r="G42" s="167">
        <v>7002.3</v>
      </c>
      <c r="H42" s="167">
        <v>11260.6</v>
      </c>
      <c r="I42" s="168">
        <f t="shared" si="0"/>
        <v>64.178887075143905</v>
      </c>
    </row>
    <row r="43" spans="2:9">
      <c r="B43" s="169"/>
      <c r="C43" s="171" t="s">
        <v>98</v>
      </c>
      <c r="D43" s="166">
        <v>12095.723247</v>
      </c>
      <c r="E43" s="167">
        <v>18538.071</v>
      </c>
      <c r="F43" s="167">
        <v>14103.7</v>
      </c>
      <c r="G43" s="167">
        <v>6966.1</v>
      </c>
      <c r="H43" s="167">
        <v>11479.8</v>
      </c>
      <c r="I43" s="168">
        <f t="shared" si="0"/>
        <v>65.248014461698844</v>
      </c>
    </row>
    <row r="44" spans="2:9">
      <c r="B44" s="169"/>
      <c r="C44" s="171" t="s">
        <v>100</v>
      </c>
      <c r="D44" s="166">
        <v>11876.304858</v>
      </c>
      <c r="E44" s="167">
        <v>18538.071</v>
      </c>
      <c r="F44" s="167">
        <v>13746.7</v>
      </c>
      <c r="G44" s="167">
        <v>6477.8</v>
      </c>
      <c r="H44" s="167">
        <v>10910.4</v>
      </c>
      <c r="I44" s="168">
        <f t="shared" si="0"/>
        <v>64.064404856362884</v>
      </c>
    </row>
    <row r="45" spans="2:9">
      <c r="B45" s="169"/>
      <c r="C45" s="171" t="s">
        <v>100</v>
      </c>
      <c r="D45" s="166">
        <v>10246.502908</v>
      </c>
      <c r="E45" s="167">
        <v>18538.071</v>
      </c>
      <c r="F45" s="167">
        <v>12258.4</v>
      </c>
      <c r="G45" s="167">
        <v>5616.1</v>
      </c>
      <c r="H45" s="167">
        <v>9805.5</v>
      </c>
      <c r="I45" s="168">
        <f t="shared" si="0"/>
        <v>55.272756847246953</v>
      </c>
    </row>
    <row r="46" spans="2:9">
      <c r="B46" s="169"/>
      <c r="C46" s="171" t="s">
        <v>99</v>
      </c>
      <c r="D46" s="166">
        <v>9315.071518714738</v>
      </c>
      <c r="E46" s="167">
        <v>18538.071</v>
      </c>
      <c r="F46" s="167">
        <v>10935.4</v>
      </c>
      <c r="G46" s="167">
        <v>4910</v>
      </c>
      <c r="H46" s="167">
        <v>8722.1</v>
      </c>
      <c r="I46" s="168">
        <f t="shared" si="0"/>
        <v>50.24833230337039</v>
      </c>
    </row>
    <row r="47" spans="2:9">
      <c r="B47" s="169"/>
      <c r="C47" s="172" t="s">
        <v>101</v>
      </c>
      <c r="D47" s="166">
        <v>8192.9385726801847</v>
      </c>
      <c r="E47" s="167">
        <v>18538.071</v>
      </c>
      <c r="F47" s="167">
        <v>10117.5</v>
      </c>
      <c r="G47" s="167">
        <v>4649.6000000000004</v>
      </c>
      <c r="H47" s="167">
        <v>7980</v>
      </c>
      <c r="I47" s="168">
        <f t="shared" si="0"/>
        <v>44.195205491877687</v>
      </c>
    </row>
    <row r="48" spans="2:9">
      <c r="B48" s="169"/>
      <c r="C48" s="172" t="s">
        <v>102</v>
      </c>
      <c r="D48" s="166">
        <v>7628.6385403221575</v>
      </c>
      <c r="E48" s="167">
        <v>18538.071</v>
      </c>
      <c r="F48" s="167">
        <v>9737.2663309</v>
      </c>
      <c r="G48" s="167">
        <v>4395.4606318624037</v>
      </c>
      <c r="H48" s="167">
        <v>7851.3065504312008</v>
      </c>
      <c r="I48" s="274">
        <f t="shared" si="0"/>
        <v>41.151199282396519</v>
      </c>
    </row>
    <row r="49" spans="2:9">
      <c r="B49" s="169"/>
      <c r="C49" s="172" t="s">
        <v>103</v>
      </c>
      <c r="D49" s="166">
        <v>8008.98</v>
      </c>
      <c r="E49" s="167">
        <v>18538.071</v>
      </c>
      <c r="F49" s="167">
        <v>11146.955049999997</v>
      </c>
      <c r="G49" s="167">
        <v>4794.2765906499999</v>
      </c>
      <c r="H49" s="167">
        <v>8185.911173848619</v>
      </c>
      <c r="I49" s="274">
        <f t="shared" si="0"/>
        <v>43.20287693363565</v>
      </c>
    </row>
    <row r="50" spans="2:9">
      <c r="B50" s="169"/>
      <c r="C50" s="172" t="s">
        <v>104</v>
      </c>
      <c r="D50" s="166">
        <v>8172.2198288975142</v>
      </c>
      <c r="E50" s="167">
        <v>18538.071</v>
      </c>
      <c r="F50" s="167">
        <v>13456.058434449991</v>
      </c>
      <c r="G50" s="167">
        <v>5331.3250531999984</v>
      </c>
      <c r="H50" s="167">
        <v>8645.3592049681756</v>
      </c>
      <c r="I50" s="274">
        <f t="shared" si="0"/>
        <v>44.083442278851528</v>
      </c>
    </row>
    <row r="51" spans="2:9">
      <c r="B51" s="169"/>
      <c r="C51" s="172" t="s">
        <v>105</v>
      </c>
      <c r="D51" s="166">
        <v>8071.161100088786</v>
      </c>
      <c r="E51" s="167">
        <v>18538.071</v>
      </c>
      <c r="F51" s="167">
        <v>13020.290870750003</v>
      </c>
      <c r="G51" s="167">
        <v>5449.8113076999989</v>
      </c>
      <c r="H51" s="167">
        <v>9388.9296029958969</v>
      </c>
      <c r="I51" s="274">
        <f t="shared" si="0"/>
        <v>43.538300722274641</v>
      </c>
    </row>
    <row r="52" spans="2:9">
      <c r="B52" s="169"/>
      <c r="C52" s="172" t="s">
        <v>97</v>
      </c>
      <c r="D52" s="166">
        <v>8866.4553178436945</v>
      </c>
      <c r="E52" s="167">
        <v>18538.071</v>
      </c>
      <c r="F52" s="167">
        <v>13213.723010049996</v>
      </c>
      <c r="G52" s="167">
        <v>5542.2838559499978</v>
      </c>
      <c r="H52" s="167">
        <v>9889.1240943879329</v>
      </c>
      <c r="I52" s="274">
        <f t="shared" si="0"/>
        <v>47.828359907801058</v>
      </c>
    </row>
    <row r="53" spans="2:9">
      <c r="B53" s="169"/>
      <c r="C53" s="172" t="s">
        <v>98</v>
      </c>
      <c r="D53" s="166">
        <v>8992.1477604144093</v>
      </c>
      <c r="E53" s="167">
        <v>18538.071</v>
      </c>
      <c r="F53" s="167">
        <v>13690.625142599998</v>
      </c>
      <c r="G53" s="167">
        <v>5759.1679040999989</v>
      </c>
      <c r="H53" s="167">
        <v>10570.14772097053</v>
      </c>
      <c r="I53" s="274">
        <f t="shared" ref="I53" si="1">D53/E53*100</f>
        <v>48.506383217619621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87" t="s">
        <v>1004</v>
      </c>
      <c r="C67" s="288"/>
      <c r="D67" s="288"/>
      <c r="E67" s="288"/>
      <c r="F67" s="288"/>
      <c r="G67" s="124"/>
      <c r="H67" s="124"/>
      <c r="I67" s="125"/>
      <c r="J67" s="125"/>
    </row>
    <row r="68" spans="2:11">
      <c r="B68" s="126"/>
      <c r="C68" s="319" t="s">
        <v>53</v>
      </c>
      <c r="D68" s="319" t="s">
        <v>53</v>
      </c>
      <c r="E68" s="126"/>
      <c r="F68" s="319" t="s">
        <v>42</v>
      </c>
      <c r="G68" s="319"/>
      <c r="H68" s="319" t="s">
        <v>43</v>
      </c>
      <c r="I68" s="319"/>
      <c r="J68" s="319" t="s">
        <v>44</v>
      </c>
      <c r="K68" s="319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86">
        <v>5205.2719067636108</v>
      </c>
      <c r="F70" s="158">
        <f>G70/C70</f>
        <v>0.57088115072583145</v>
      </c>
      <c r="G70" s="290">
        <v>1453.9303905292606</v>
      </c>
      <c r="H70" s="291">
        <f t="shared" ref="H70:H76" si="2">I70/D70</f>
        <v>0.53223944995614958</v>
      </c>
      <c r="I70" s="290">
        <v>484.05900598831909</v>
      </c>
      <c r="J70" s="158">
        <f>K70/SUM(C70:D70)</f>
        <v>0.5607131211979014</v>
      </c>
      <c r="K70" s="131">
        <f t="shared" ref="K70:K75" si="3">SUM(G70,I70)</f>
        <v>1937.9893965175797</v>
      </c>
    </row>
    <row r="71" spans="2:11">
      <c r="B71" s="130" t="s">
        <v>47</v>
      </c>
      <c r="C71" s="131">
        <v>1681</v>
      </c>
      <c r="D71" s="131">
        <v>3120.6</v>
      </c>
      <c r="E71" s="286">
        <v>3968.2132952293318</v>
      </c>
      <c r="F71" s="158">
        <f>G71/C71</f>
        <v>0.67439746148186819</v>
      </c>
      <c r="G71" s="290">
        <v>1133.6621327510204</v>
      </c>
      <c r="H71" s="291">
        <f t="shared" si="2"/>
        <v>0.40519969532101252</v>
      </c>
      <c r="I71" s="290">
        <v>1264.4661692187517</v>
      </c>
      <c r="J71" s="158">
        <f t="shared" ref="J71:J76" si="4">K71/SUM(C71:D71)</f>
        <v>0.49944358171646369</v>
      </c>
      <c r="K71" s="131">
        <f t="shared" si="3"/>
        <v>2398.1283019697721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86">
        <v>3618.5651686053225</v>
      </c>
      <c r="F72" s="158">
        <f>G72/C72</f>
        <v>0.56294076612710142</v>
      </c>
      <c r="G72" s="290">
        <v>1365.0880114192291</v>
      </c>
      <c r="H72" s="291">
        <f t="shared" si="2"/>
        <v>0.2606688642877259</v>
      </c>
      <c r="I72" s="290">
        <v>988.42296776442777</v>
      </c>
      <c r="J72" s="158">
        <f t="shared" si="4"/>
        <v>0.37857303951371352</v>
      </c>
      <c r="K72" s="131">
        <f t="shared" si="3"/>
        <v>2353.5109791836567</v>
      </c>
    </row>
    <row r="73" spans="2:11">
      <c r="B73" s="130" t="s">
        <v>49</v>
      </c>
      <c r="C73" s="131"/>
      <c r="D73" s="131">
        <v>835.14400000000001</v>
      </c>
      <c r="E73" s="286">
        <v>241.15919611927043</v>
      </c>
      <c r="F73" s="158" t="s">
        <v>18</v>
      </c>
      <c r="G73" s="290"/>
      <c r="H73" s="291">
        <f t="shared" si="2"/>
        <v>0.45640642177023205</v>
      </c>
      <c r="I73" s="290">
        <v>381.16508470287869</v>
      </c>
      <c r="J73" s="158">
        <f t="shared" si="4"/>
        <v>0.45640642177023205</v>
      </c>
      <c r="K73" s="131">
        <f t="shared" si="3"/>
        <v>381.16508470287869</v>
      </c>
    </row>
    <row r="74" spans="2:11">
      <c r="B74" s="130" t="s">
        <v>50</v>
      </c>
      <c r="C74" s="131">
        <v>180.3</v>
      </c>
      <c r="D74" s="131">
        <v>669.1</v>
      </c>
      <c r="E74" s="286">
        <v>569.24482711132248</v>
      </c>
      <c r="F74" s="158">
        <f>G74/C74</f>
        <v>0.86105192851057599</v>
      </c>
      <c r="G74" s="290">
        <v>155.24766271045686</v>
      </c>
      <c r="H74" s="291">
        <f t="shared" si="2"/>
        <v>0.56851057924838189</v>
      </c>
      <c r="I74" s="290">
        <v>380.3904285750923</v>
      </c>
      <c r="J74" s="158">
        <f t="shared" si="4"/>
        <v>0.63060759510895825</v>
      </c>
      <c r="K74" s="131">
        <f t="shared" si="3"/>
        <v>535.63809128554919</v>
      </c>
    </row>
    <row r="75" spans="2:11">
      <c r="B75" s="130" t="s">
        <v>51</v>
      </c>
      <c r="C75" s="131">
        <v>2133.8380000000002</v>
      </c>
      <c r="D75" s="131">
        <v>245</v>
      </c>
      <c r="E75" s="286">
        <v>3446.0482361711402</v>
      </c>
      <c r="F75" s="158">
        <f>G75/C75</f>
        <v>0.60071609011339122</v>
      </c>
      <c r="G75" s="290">
        <v>1281.8308202953785</v>
      </c>
      <c r="H75" s="291">
        <f t="shared" si="2"/>
        <v>0.42402076105958936</v>
      </c>
      <c r="I75" s="290">
        <v>103.88508645959939</v>
      </c>
      <c r="J75" s="158">
        <f t="shared" si="4"/>
        <v>0.58251798010414235</v>
      </c>
      <c r="K75" s="131">
        <f t="shared" si="3"/>
        <v>1385.7159067549778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89">
        <v>17048.502629999995</v>
      </c>
      <c r="F76" s="159">
        <f>G76/C76</f>
        <v>0.60107413267262166</v>
      </c>
      <c r="G76" s="132">
        <f>SUM(G70:G75)</f>
        <v>5389.7590177053453</v>
      </c>
      <c r="H76" s="159">
        <f t="shared" si="2"/>
        <v>0.37637827584161604</v>
      </c>
      <c r="I76" s="132">
        <f>SUM(I70:I75)</f>
        <v>3602.388742709069</v>
      </c>
      <c r="J76" s="159">
        <f t="shared" si="4"/>
        <v>0.48506383217619636</v>
      </c>
      <c r="K76" s="132">
        <f>SUM(K70:K75)</f>
        <v>8992.1477604144147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Marzo 2019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7" t="s">
        <v>64</v>
      </c>
      <c r="D7" s="12"/>
      <c r="E7" s="13"/>
      <c r="F7" s="298" t="str">
        <f>K3</f>
        <v>Marzo 2019</v>
      </c>
      <c r="G7" s="299"/>
      <c r="H7" s="300" t="s">
        <v>65</v>
      </c>
      <c r="I7" s="300"/>
      <c r="J7" s="300" t="s">
        <v>73</v>
      </c>
      <c r="K7" s="300"/>
      <c r="L7" s="9"/>
    </row>
    <row r="8" spans="1:19" ht="12.75" customHeight="1">
      <c r="A8" s="7"/>
      <c r="B8" s="8"/>
      <c r="C8" s="297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2131.4241339520004</v>
      </c>
      <c r="G9" s="95">
        <f>VLOOKUP("Hidráulica",Dat_01!$A$8:$G$29,3,FALSE)*100</f>
        <v>-51.581919369999994</v>
      </c>
      <c r="H9" s="94">
        <f>VLOOKUP("Hidráulica",Dat_01!$A$8:$G$29,4,FALSE)/1000</f>
        <v>6739.3728287800004</v>
      </c>
      <c r="I9" s="95">
        <f>VLOOKUP("Hidráulica",Dat_01!$A$8:$G$29,5,FALSE)*100</f>
        <v>-24.997976059999999</v>
      </c>
      <c r="J9" s="94">
        <f>VLOOKUP("Hidráulica",Dat_01!$A$8:$G$29,6,FALSE)/1000</f>
        <v>31856.86870096</v>
      </c>
      <c r="K9" s="95">
        <f>VLOOKUP("Hidráulica",Dat_01!$A$8:$G$29,7,FALSE)*100</f>
        <v>53.636383639999998</v>
      </c>
      <c r="L9" s="19"/>
      <c r="M9" s="196"/>
      <c r="N9" s="196"/>
      <c r="O9" s="197"/>
      <c r="P9" s="196"/>
      <c r="Q9" s="197"/>
      <c r="R9" s="196"/>
      <c r="S9" s="197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189.243035048</v>
      </c>
      <c r="G10" s="95">
        <f>VLOOKUP("Turbinación bombeo",Dat_01!$A$8:$G$29,3,FALSE)*100</f>
        <v>-48.822487770000002</v>
      </c>
      <c r="H10" s="94">
        <f>VLOOKUP("Turbinación bombeo",Dat_01!$A$8:$G$29,4,FALSE)/1000</f>
        <v>544.14905721999992</v>
      </c>
      <c r="I10" s="95">
        <f>VLOOKUP("Turbinación bombeo",Dat_01!$A$8:$G$29,5,FALSE)*100</f>
        <v>-33.949446010000003</v>
      </c>
      <c r="J10" s="94">
        <f>VLOOKUP("Turbinación bombeo",Dat_01!$A$8:$G$29,6,FALSE)/1000</f>
        <v>1729.68901104</v>
      </c>
      <c r="K10" s="95">
        <f>VLOOKUP("Turbinación bombeo",Dat_01!$A$8:$G$29,7,FALSE)*100</f>
        <v>-23.89027467</v>
      </c>
      <c r="L10" s="19"/>
      <c r="M10" s="196"/>
      <c r="N10" s="196"/>
      <c r="O10" s="197"/>
      <c r="P10" s="196"/>
      <c r="Q10" s="197"/>
      <c r="R10" s="196"/>
      <c r="S10" s="197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5274.7472819999994</v>
      </c>
      <c r="G11" s="95">
        <f>VLOOKUP("Nuclear",Dat_01!$A$8:$G$29,3,FALSE)*100</f>
        <v>17.506009939999998</v>
      </c>
      <c r="H11" s="94">
        <f>VLOOKUP("Nuclear",Dat_01!$A$8:$G$29,4,FALSE)/1000</f>
        <v>15082.899922000001</v>
      </c>
      <c r="I11" s="95">
        <f>VLOOKUP("Nuclear",Dat_01!$A$8:$G$29,5,FALSE)*100</f>
        <v>6.3857033599999999</v>
      </c>
      <c r="J11" s="94">
        <f>VLOOKUP("Nuclear",Dat_01!$A$8:$G$29,6,FALSE)/1000</f>
        <v>54102.954534999997</v>
      </c>
      <c r="K11" s="95">
        <f>VLOOKUP("Nuclear",Dat_01!$A$8:$G$29,7,FALSE)*100</f>
        <v>-0.54159420999999996</v>
      </c>
      <c r="L11" s="19"/>
      <c r="M11" s="196"/>
      <c r="N11" s="196"/>
      <c r="O11" s="197"/>
      <c r="P11" s="196"/>
      <c r="Q11" s="197"/>
      <c r="R11" s="196"/>
      <c r="S11" s="197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824.670028</v>
      </c>
      <c r="G12" s="95">
        <f>VLOOKUP("Carbón",Dat_01!$A$8:$G$29,3,FALSE)*100</f>
        <v>-37.080852380000003</v>
      </c>
      <c r="H12" s="94">
        <f>VLOOKUP("Carbón",Dat_01!$A$8:$G$29,4,FALSE)/1000</f>
        <v>6146.5283250000002</v>
      </c>
      <c r="I12" s="95">
        <f>VLOOKUP("Carbón",Dat_01!$A$8:$G$29,5,FALSE)*100</f>
        <v>-21.394253450000001</v>
      </c>
      <c r="J12" s="94">
        <f>VLOOKUP("Carbón",Dat_01!$A$8:$G$29,6,FALSE)/1000</f>
        <v>33208.729638999997</v>
      </c>
      <c r="K12" s="95">
        <f>VLOOKUP("Carbón",Dat_01!$A$8:$G$29,7,FALSE)*100</f>
        <v>-16.986524929999998</v>
      </c>
      <c r="L12" s="19"/>
      <c r="M12" s="196"/>
      <c r="N12" s="196"/>
      <c r="O12" s="197"/>
      <c r="P12" s="196"/>
      <c r="Q12" s="197"/>
      <c r="R12" s="196"/>
      <c r="S12" s="197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2129.3124120000002</v>
      </c>
      <c r="G13" s="95">
        <f>VLOOKUP("Ciclo combinado",Dat_01!$A$8:$G$29,3,FALSE)*100</f>
        <v>70.612432040000002</v>
      </c>
      <c r="H13" s="94">
        <f>VLOOKUP("Ciclo combinado",Dat_01!$A$8:$G$29,4,FALSE)/1000</f>
        <v>7781.4197599999998</v>
      </c>
      <c r="I13" s="95">
        <f>VLOOKUP("Ciclo combinado",Dat_01!$A$8:$G$29,5,FALSE)*100</f>
        <v>42.689401199999999</v>
      </c>
      <c r="J13" s="94">
        <f>VLOOKUP("Ciclo combinado",Dat_01!$A$8:$G$29,6,FALSE)/1000</f>
        <v>28730.945940000001</v>
      </c>
      <c r="K13" s="95">
        <f>VLOOKUP("Ciclo combinado",Dat_01!$A$8:$G$29,7,FALSE)*100</f>
        <v>-13.605811279999999</v>
      </c>
      <c r="L13" s="19"/>
      <c r="M13" s="196"/>
      <c r="N13" s="196"/>
      <c r="O13" s="197"/>
      <c r="P13" s="196"/>
      <c r="Q13" s="197"/>
      <c r="R13" s="196"/>
      <c r="S13" s="197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4823.4316840000001</v>
      </c>
      <c r="G14" s="95">
        <f>VLOOKUP("Eólica",Dat_01!$A$8:$G$29,3,FALSE)*100</f>
        <v>-37.158128509999997</v>
      </c>
      <c r="H14" s="94">
        <f>VLOOKUP("Eólica",Dat_01!$A$8:$G$29,4,FALSE)/1000</f>
        <v>14439.330809000001</v>
      </c>
      <c r="I14" s="95">
        <f>VLOOKUP("Eólica",Dat_01!$A$8:$G$29,5,FALSE)*100</f>
        <v>-17.962360750000002</v>
      </c>
      <c r="J14" s="94">
        <f>VLOOKUP("Eólica",Dat_01!$A$8:$G$29,6,FALSE)/1000</f>
        <v>45784.118836000001</v>
      </c>
      <c r="K14" s="95">
        <f>VLOOKUP("Eólica",Dat_01!$A$8:$G$29,7,FALSE)*100</f>
        <v>-9.7291818699999997</v>
      </c>
      <c r="L14" s="19"/>
      <c r="M14" s="196"/>
      <c r="N14" s="196"/>
      <c r="O14" s="197"/>
      <c r="P14" s="196"/>
      <c r="Q14" s="197"/>
      <c r="R14" s="196"/>
      <c r="S14" s="197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768.80490399999996</v>
      </c>
      <c r="G15" s="95">
        <f>VLOOKUP("Solar fotovoltaica",Dat_01!$A$8:$G$29,3,FALSE)*100</f>
        <v>38.232618250000002</v>
      </c>
      <c r="H15" s="94">
        <f>VLOOKUP("Solar fotovoltaica",Dat_01!$A$8:$G$29,4,FALSE)/1000</f>
        <v>1841.9049399999999</v>
      </c>
      <c r="I15" s="95">
        <f>VLOOKUP("Solar fotovoltaica",Dat_01!$A$8:$G$29,5,FALSE)*100</f>
        <v>25.947878670000001</v>
      </c>
      <c r="J15" s="94">
        <f>VLOOKUP("Solar fotovoltaica",Dat_01!$A$8:$G$29,6,FALSE)/1000</f>
        <v>7753.456776</v>
      </c>
      <c r="K15" s="95">
        <f>VLOOKUP("Solar fotovoltaica",Dat_01!$A$8:$G$29,7,FALSE)*100</f>
        <v>-1.99991037</v>
      </c>
      <c r="L15" s="19"/>
      <c r="M15" s="196"/>
      <c r="N15" s="196"/>
      <c r="O15" s="197"/>
      <c r="P15" s="196"/>
      <c r="Q15" s="197"/>
      <c r="R15" s="196"/>
      <c r="S15" s="197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477.92322799999999</v>
      </c>
      <c r="G16" s="95">
        <f>VLOOKUP("Solar térmica",Dat_01!$A$8:$G$29,3,FALSE)*100</f>
        <v>104.27915695</v>
      </c>
      <c r="H16" s="94">
        <f>VLOOKUP("Solar térmica",Dat_01!$A$8:$G$29,4,FALSE)/1000</f>
        <v>906.051964</v>
      </c>
      <c r="I16" s="95">
        <f>VLOOKUP("Solar térmica",Dat_01!$A$8:$G$29,5,FALSE)*100</f>
        <v>57.259295420000001</v>
      </c>
      <c r="J16" s="94">
        <f>VLOOKUP("Solar térmica",Dat_01!$A$8:$G$29,6,FALSE)/1000</f>
        <v>4754.2270269999999</v>
      </c>
      <c r="K16" s="95">
        <f>VLOOKUP("Solar térmica",Dat_01!$A$8:$G$29,7,FALSE)*100</f>
        <v>-11.05791391</v>
      </c>
      <c r="L16" s="19"/>
      <c r="M16" s="196"/>
      <c r="N16" s="196"/>
      <c r="O16" s="197"/>
      <c r="P16" s="196"/>
      <c r="Q16" s="197"/>
      <c r="R16" s="196"/>
      <c r="S16" s="197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309.30230800000004</v>
      </c>
      <c r="G17" s="95">
        <f>VLOOKUP("Otras renovables",Dat_01!$A$8:$G$29,3,FALSE)*100</f>
        <v>14.297131139999999</v>
      </c>
      <c r="H17" s="94">
        <f>VLOOKUP("Otras renovables",Dat_01!$A$8:$G$29,4,FALSE)/1000</f>
        <v>897.40343999999993</v>
      </c>
      <c r="I17" s="95">
        <f>VLOOKUP("Otras renovables",Dat_01!$A$8:$G$29,5,FALSE)*100</f>
        <v>3.5364593899999996</v>
      </c>
      <c r="J17" s="94">
        <f>VLOOKUP("Otras renovables",Dat_01!$A$8:$G$29,6,FALSE)/1000</f>
        <v>3577.175675</v>
      </c>
      <c r="K17" s="95">
        <f>VLOOKUP("Otras renovables",Dat_01!$A$8:$G$29,7,FALSE)*100</f>
        <v>-0.13362987999999998</v>
      </c>
      <c r="L17" s="19"/>
      <c r="M17" s="196"/>
      <c r="N17" s="196"/>
      <c r="O17" s="197"/>
      <c r="P17" s="196"/>
      <c r="Q17" s="197"/>
      <c r="R17" s="196"/>
      <c r="S17" s="197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2588.9622680000002</v>
      </c>
      <c r="G18" s="95">
        <f>VLOOKUP("Cogeneración",Dat_01!$A$8:$G$29,3,FALSE)*100</f>
        <v>10.84541653</v>
      </c>
      <c r="H18" s="94">
        <f>VLOOKUP("Cogeneración",Dat_01!$A$8:$G$29,4,FALSE)/1000</f>
        <v>7633.322948</v>
      </c>
      <c r="I18" s="95">
        <f>VLOOKUP("Cogeneración",Dat_01!$A$8:$G$29,5,FALSE)*100</f>
        <v>8.0015595299999998</v>
      </c>
      <c r="J18" s="94">
        <f>VLOOKUP("Cogeneración",Dat_01!$A$8:$G$29,6,FALSE)/1000</f>
        <v>29546.303886000002</v>
      </c>
      <c r="K18" s="95">
        <f>VLOOKUP("Cogeneración",Dat_01!$A$8:$G$29,7,FALSE)*100</f>
        <v>4.7877997099999998</v>
      </c>
      <c r="L18" s="19"/>
      <c r="M18" s="196"/>
      <c r="N18" s="196"/>
      <c r="O18" s="197"/>
      <c r="P18" s="196"/>
      <c r="Q18" s="197"/>
      <c r="R18" s="196"/>
      <c r="S18" s="197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200.77886749999999</v>
      </c>
      <c r="G19" s="95">
        <f>VLOOKUP("Residuos no renovables",Dat_01!$A$8:$G$29,3,FALSE)*100</f>
        <v>-6.7859414199999994</v>
      </c>
      <c r="H19" s="94">
        <f>VLOOKUP("Residuos no renovables",Dat_01!$A$8:$G$29,4,FALSE)/1000</f>
        <v>578.12354549999998</v>
      </c>
      <c r="I19" s="95">
        <f>VLOOKUP("Residuos no renovables",Dat_01!$A$8:$G$29,5,FALSE)*100</f>
        <v>-10.531722719999999</v>
      </c>
      <c r="J19" s="94">
        <f>VLOOKUP("Residuos no renovables",Dat_01!$A$8:$G$29,6,FALSE)/1000</f>
        <v>2225.7976880000001</v>
      </c>
      <c r="K19" s="95">
        <f>VLOOKUP("Residuos no renovables",Dat_01!$A$8:$G$29,7,FALSE)*100</f>
        <v>-10.554235439999999</v>
      </c>
      <c r="L19" s="19"/>
      <c r="M19" s="196"/>
      <c r="N19" s="196"/>
      <c r="O19" s="197"/>
      <c r="P19" s="196"/>
      <c r="Q19" s="197"/>
      <c r="R19" s="196"/>
      <c r="S19" s="197"/>
    </row>
    <row r="20" spans="1:19">
      <c r="A20" s="7"/>
      <c r="B20" s="8"/>
      <c r="C20" s="175">
        <f>ABS(F20)</f>
        <v>67.359962499999995</v>
      </c>
      <c r="D20" s="12"/>
      <c r="E20" s="93" t="s">
        <v>84</v>
      </c>
      <c r="F20" s="94">
        <f>VLOOKUP("Residuos renovables",Dat_01!$A$8:$G$29,2,FALSE)/1000</f>
        <v>67.359962499999995</v>
      </c>
      <c r="G20" s="95">
        <f>VLOOKUP("Residuos renovables",Dat_01!$A$8:$G$29,3,FALSE)*100</f>
        <v>2.2011524800000002</v>
      </c>
      <c r="H20" s="94">
        <f>VLOOKUP("Residuos renovables",Dat_01!$A$8:$G$29,4,FALSE)/1000</f>
        <v>192.7553815</v>
      </c>
      <c r="I20" s="95">
        <f>VLOOKUP("Residuos renovables",Dat_01!$A$8:$G$29,5,FALSE)*100</f>
        <v>-2.33728918</v>
      </c>
      <c r="J20" s="94">
        <f>VLOOKUP("Residuos renovables",Dat_01!$A$8:$G$29,6,FALSE)/1000</f>
        <v>728.35758999999996</v>
      </c>
      <c r="K20" s="95">
        <f>VLOOKUP("Residuos renovables",Dat_01!$A$8:$G$29,7,FALSE)*100</f>
        <v>-2.2169567200000002</v>
      </c>
      <c r="L20" s="19"/>
      <c r="M20" s="196"/>
      <c r="N20" s="196"/>
      <c r="O20" s="197"/>
      <c r="P20" s="196"/>
      <c r="Q20" s="197"/>
      <c r="R20" s="196"/>
      <c r="S20" s="197"/>
    </row>
    <row r="21" spans="1:19">
      <c r="A21" s="7"/>
      <c r="B21" s="8"/>
      <c r="C21" s="11"/>
      <c r="D21" s="12"/>
      <c r="E21" s="96" t="s">
        <v>10</v>
      </c>
      <c r="F21" s="97">
        <f>SUM(F9:F20)</f>
        <v>19785.960112999997</v>
      </c>
      <c r="G21" s="98">
        <f>VLOOKUP("Generación",Dat_01!$A$8:$G$29,3,FALSE)*100</f>
        <v>-14.615361269999999</v>
      </c>
      <c r="H21" s="97">
        <f>SUM(H9:H20)</f>
        <v>62783.262920999994</v>
      </c>
      <c r="I21" s="98">
        <f>VLOOKUP("Generación",Dat_01!$A$8:$G$29,5,FALSE)*100</f>
        <v>-4.4065327600000002</v>
      </c>
      <c r="J21" s="97">
        <f>SUM(J9:J20)</f>
        <v>243998.62530400002</v>
      </c>
      <c r="K21" s="98">
        <f>VLOOKUP("Generación",Dat_01!$A$8:$G$29,7,FALSE)*100</f>
        <v>-2.2646208200000002</v>
      </c>
      <c r="L21" s="19"/>
      <c r="M21" s="196"/>
      <c r="N21" s="196"/>
      <c r="O21" s="197"/>
      <c r="P21" s="196"/>
      <c r="Q21" s="197"/>
      <c r="R21" s="196"/>
      <c r="S21" s="197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-375.66352699999999</v>
      </c>
      <c r="G22" s="95">
        <f>VLOOKUP("Consumo de bombeo",Dat_01!$A$8:$G$29,3,FALSE)*100</f>
        <v>-48.784545540000003</v>
      </c>
      <c r="H22" s="94">
        <f>VLOOKUP("Consumo de bombeo",Dat_01!$A$8:$G$29,4,FALSE)/1000</f>
        <v>-1012.176691</v>
      </c>
      <c r="I22" s="95">
        <f>VLOOKUP("Consumo de bombeo",Dat_01!$A$8:$G$29,5,FALSE)*100</f>
        <v>-26.590852920000003</v>
      </c>
      <c r="J22" s="94">
        <f>VLOOKUP("Consumo de bombeo",Dat_01!$A$8:$G$29,6,FALSE)/1000</f>
        <v>-2831.8322449730003</v>
      </c>
      <c r="K22" s="95">
        <f>VLOOKUP("Consumo de bombeo",Dat_01!$A$8:$G$29,7,FALSE)*100</f>
        <v>-24.167433639999999</v>
      </c>
      <c r="L22" s="19"/>
      <c r="M22" s="196"/>
      <c r="N22" s="196"/>
      <c r="O22" s="197"/>
      <c r="P22" s="196"/>
      <c r="Q22" s="197"/>
      <c r="R22" s="196"/>
      <c r="S22" s="197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-122.32533599999999</v>
      </c>
      <c r="G23" s="95">
        <f>VLOOKUP("Enlace Península-Baleares",Dat_01!$A$8:$G$29,3,FALSE)*100</f>
        <v>35.921759510000001</v>
      </c>
      <c r="H23" s="94">
        <f>VLOOKUP("Enlace Península-Baleares",Dat_01!$A$8:$G$29,4,FALSE)/1000</f>
        <v>-378.80395299999998</v>
      </c>
      <c r="I23" s="95">
        <f>VLOOKUP("Enlace Península-Baleares",Dat_01!$A$8:$G$29,5,FALSE)*100</f>
        <v>37.151354390000002</v>
      </c>
      <c r="J23" s="94">
        <f>VLOOKUP("Enlace Península-Baleares",Dat_01!$A$8:$G$29,6,FALSE)/1000</f>
        <v>-1335.9679920000001</v>
      </c>
      <c r="K23" s="95">
        <f>VLOOKUP("Enlace Península-Baleares",Dat_01!$A$8:$G$29,7,FALSE)*100</f>
        <v>9.87163316</v>
      </c>
      <c r="L23" s="19"/>
      <c r="M23" s="196"/>
      <c r="N23" s="196"/>
      <c r="O23" s="197"/>
      <c r="P23" s="196"/>
      <c r="Q23" s="197"/>
      <c r="R23" s="196"/>
      <c r="S23" s="197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1392.1786890000001</v>
      </c>
      <c r="G24" s="101" t="s">
        <v>18</v>
      </c>
      <c r="H24" s="100">
        <f>VLOOKUP("Saldos intercambios internacionales",Dat_01!$A$8:$G$29,4,FALSE)/1000</f>
        <v>2650.3072829999996</v>
      </c>
      <c r="I24" s="101">
        <f>VLOOKUP("Saldos intercambios internacionales",Dat_01!$A$8:$G$29,5,FALSE)*100</f>
        <v>37.765667180000001</v>
      </c>
      <c r="J24" s="100">
        <f>VLOOKUP("Saldos intercambios internacionales",Dat_01!$A$8:$G$29,6,FALSE)/1000</f>
        <v>11828.839205</v>
      </c>
      <c r="K24" s="101">
        <f>VLOOKUP("Saldos intercambios internacionales",Dat_01!$A$8:$G$29,7,FALSE)*100</f>
        <v>22.882903710000001</v>
      </c>
      <c r="L24" s="19"/>
      <c r="M24" s="196"/>
      <c r="N24" s="196"/>
      <c r="O24" s="197"/>
      <c r="P24" s="196"/>
      <c r="Q24" s="197"/>
      <c r="R24" s="196"/>
      <c r="S24" s="197"/>
    </row>
    <row r="25" spans="1:19" ht="16.149999999999999" customHeight="1">
      <c r="E25" s="102" t="s">
        <v>13</v>
      </c>
      <c r="F25" s="103">
        <f>VLOOKUP("Demanda transporte (b.c.)",Dat_01!$A$8:$G$29,2,FALSE)/1000</f>
        <v>20680.149938999999</v>
      </c>
      <c r="G25" s="104">
        <f>VLOOKUP("Demanda transporte (b.c.)",Dat_01!$A$8:$G$29,3,FALSE)*100</f>
        <v>-6.3213363600000001</v>
      </c>
      <c r="H25" s="103">
        <f>VLOOKUP("Demanda transporte (b.c.)",Dat_01!$A$8:$G$29,4,FALSE)/1000</f>
        <v>64042.58956</v>
      </c>
      <c r="I25" s="104">
        <f>VLOOKUP("Demanda transporte (b.c.)",Dat_01!$A$8:$G$29,5,FALSE)*100</f>
        <v>-2.8865034899999999</v>
      </c>
      <c r="J25" s="103">
        <f>VLOOKUP("Demanda transporte (b.c.)",Dat_01!$A$8:$G$29,6,FALSE)/1000</f>
        <v>251659.664271027</v>
      </c>
      <c r="K25" s="104">
        <f>VLOOKUP("Demanda transporte (b.c.)",Dat_01!$A$8:$G$29,7,FALSE)*100</f>
        <v>-1.04923038</v>
      </c>
      <c r="L25" s="19"/>
      <c r="M25" s="196"/>
      <c r="N25" s="196"/>
      <c r="O25" s="197"/>
      <c r="P25" s="196"/>
      <c r="Q25" s="197"/>
      <c r="R25" s="196"/>
      <c r="S25" s="197"/>
    </row>
    <row r="26" spans="1:19" ht="16.149999999999999" customHeight="1">
      <c r="E26" s="302" t="s">
        <v>88</v>
      </c>
      <c r="F26" s="302"/>
      <c r="G26" s="302"/>
      <c r="H26" s="302"/>
      <c r="I26" s="302"/>
      <c r="J26" s="302"/>
      <c r="K26" s="302"/>
      <c r="L26" s="19"/>
    </row>
    <row r="27" spans="1:19" ht="16.899999999999999" customHeight="1">
      <c r="E27" s="303" t="s">
        <v>54</v>
      </c>
      <c r="F27" s="303"/>
      <c r="G27" s="303"/>
      <c r="H27" s="303"/>
      <c r="I27" s="303"/>
      <c r="J27" s="303"/>
      <c r="K27" s="303"/>
      <c r="L27" s="16"/>
      <c r="M27" s="303"/>
      <c r="N27" s="303"/>
      <c r="O27" s="303"/>
      <c r="P27" s="303"/>
      <c r="Q27" s="303"/>
      <c r="R27" s="303"/>
      <c r="S27" s="303"/>
    </row>
    <row r="28" spans="1:19" ht="12.75" customHeight="1">
      <c r="E28" s="303" t="s">
        <v>74</v>
      </c>
      <c r="F28" s="303"/>
      <c r="G28" s="303"/>
      <c r="H28" s="303"/>
      <c r="I28" s="303"/>
      <c r="J28" s="303"/>
      <c r="K28" s="303"/>
      <c r="L28" s="16"/>
    </row>
    <row r="29" spans="1:19" ht="12.75" customHeight="1">
      <c r="E29" s="301" t="s">
        <v>89</v>
      </c>
      <c r="F29" s="301"/>
      <c r="G29" s="301"/>
      <c r="H29" s="301"/>
      <c r="I29" s="301"/>
      <c r="J29" s="301"/>
      <c r="K29" s="301"/>
      <c r="L29" s="16"/>
    </row>
    <row r="30" spans="1:19" ht="12.75" customHeight="1">
      <c r="E30" s="303" t="s">
        <v>90</v>
      </c>
      <c r="F30" s="303"/>
      <c r="G30" s="303"/>
      <c r="H30" s="303"/>
      <c r="I30" s="303"/>
      <c r="J30" s="303"/>
      <c r="K30" s="303"/>
      <c r="L30" s="16"/>
    </row>
    <row r="31" spans="1:19" ht="12.75" customHeight="1">
      <c r="E31" s="303" t="s">
        <v>91</v>
      </c>
      <c r="F31" s="303"/>
      <c r="G31" s="303"/>
      <c r="H31" s="303"/>
      <c r="I31" s="303"/>
      <c r="J31" s="303"/>
      <c r="K31" s="303"/>
      <c r="L31" s="16"/>
    </row>
    <row r="32" spans="1:19" ht="12.75" customHeight="1">
      <c r="E32" s="301" t="s">
        <v>76</v>
      </c>
      <c r="F32" s="301"/>
      <c r="G32" s="301"/>
      <c r="H32" s="301"/>
      <c r="I32" s="301"/>
      <c r="J32" s="301"/>
      <c r="K32" s="301"/>
      <c r="L32" s="16"/>
    </row>
    <row r="33" spans="5:11" ht="25.5" customHeight="1">
      <c r="E33" s="301" t="s">
        <v>81</v>
      </c>
      <c r="F33" s="301"/>
      <c r="G33" s="301"/>
      <c r="H33" s="301"/>
      <c r="I33" s="301"/>
      <c r="J33" s="301"/>
      <c r="K33" s="301"/>
    </row>
    <row r="34" spans="5:11" ht="12.75" customHeight="1">
      <c r="E34" s="301"/>
      <c r="F34" s="301"/>
      <c r="G34" s="301"/>
      <c r="H34" s="301"/>
      <c r="I34" s="301"/>
      <c r="J34" s="301"/>
      <c r="K34" s="301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J13" sqref="J13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Marzo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4" t="s">
        <v>58</v>
      </c>
      <c r="D7" s="32"/>
      <c r="E7" s="39"/>
    </row>
    <row r="8" spans="2:7" s="29" customFormat="1" ht="12.75" customHeight="1">
      <c r="B8" s="28"/>
      <c r="C8" s="304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79"/>
      <c r="G9" s="280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4" t="s">
        <v>60</v>
      </c>
      <c r="E23" s="41"/>
    </row>
    <row r="24" spans="2:6" ht="12.75" customHeight="1">
      <c r="C24" s="304"/>
      <c r="E24" s="37"/>
    </row>
    <row r="25" spans="2:6" ht="12.75" customHeight="1">
      <c r="C25" s="304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K19" sqref="K19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Marzo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5" t="s">
        <v>75</v>
      </c>
      <c r="D7" s="32"/>
      <c r="E7" s="39"/>
      <c r="F7" s="32"/>
    </row>
    <row r="8" spans="2:7" s="29" customFormat="1" ht="12.75" customHeight="1">
      <c r="B8" s="28"/>
      <c r="C8" s="305"/>
      <c r="D8" s="32"/>
      <c r="E8" s="39"/>
      <c r="F8" s="32"/>
    </row>
    <row r="9" spans="2:7" s="29" customFormat="1" ht="12.75" customHeight="1">
      <c r="B9" s="28"/>
      <c r="C9" s="305"/>
      <c r="D9" s="32"/>
      <c r="E9" s="39"/>
      <c r="F9" s="32"/>
    </row>
    <row r="10" spans="2:7" s="29" customFormat="1" ht="12.75" customHeight="1">
      <c r="B10" s="28"/>
      <c r="C10" s="305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H16" sqref="H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Marzo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62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17" sqref="G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Marzo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5" t="s">
        <v>63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H13" sqref="H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Marzo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55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Marzo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61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2019-04-09T15:22:18Z</dcterms:modified>
</cp:coreProperties>
</file>