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JUN\INF_ELABORADA\"/>
    </mc:Choice>
  </mc:AlternateContent>
  <xr:revisionPtr revIDLastSave="0" documentId="13_ncr:1_{B28E1722-BFAF-4F47-A829-510CC1FEED63}" xr6:coauthVersionLast="44" xr6:coauthVersionMax="45" xr10:uidLastSave="{00000000-0000-0000-0000-000000000000}"/>
  <bookViews>
    <workbookView xWindow="-120" yWindow="-120" windowWidth="24240" windowHeight="13140" tabRatio="86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8" i="43" l="1"/>
  <c r="J57" i="43"/>
  <c r="F70" i="43" l="1"/>
  <c r="H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s="1"/>
  <c r="F400" i="47" l="1"/>
  <c r="F399" i="47" l="1"/>
  <c r="P261" i="44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B6" i="43" l="1"/>
  <c r="B7" i="43"/>
  <c r="B8" i="43"/>
  <c r="B9" i="43"/>
  <c r="B10" i="43"/>
  <c r="B11" i="43"/>
  <c r="B12" i="43"/>
  <c r="B13" i="43"/>
  <c r="B14" i="43"/>
  <c r="B15" i="43"/>
  <c r="B16" i="43"/>
  <c r="B18" i="43"/>
  <c r="B19" i="43"/>
  <c r="B20" i="43"/>
  <c r="B21" i="43"/>
  <c r="B22" i="43"/>
  <c r="B23" i="43"/>
  <c r="B24" i="43"/>
  <c r="B25" i="43"/>
  <c r="B26" i="43"/>
  <c r="B27" i="43"/>
  <c r="B28" i="43"/>
  <c r="B30" i="43"/>
  <c r="B31" i="43"/>
  <c r="B32" i="43"/>
  <c r="B33" i="43"/>
  <c r="B34" i="43"/>
  <c r="B35" i="43"/>
  <c r="B36" i="43"/>
  <c r="B37" i="43"/>
  <c r="B38" i="43"/>
  <c r="B39" i="43"/>
  <c r="B40" i="43"/>
  <c r="B42" i="43"/>
  <c r="B43" i="43"/>
  <c r="B44" i="43"/>
  <c r="B45" i="43"/>
  <c r="B46" i="43"/>
  <c r="B47" i="43"/>
  <c r="B48" i="43"/>
  <c r="B49" i="43"/>
  <c r="B50" i="43"/>
  <c r="B51" i="43"/>
  <c r="B52" i="43"/>
  <c r="G4" i="59" l="1"/>
  <c r="G6" i="59"/>
  <c r="G8" i="59"/>
  <c r="G10" i="59"/>
  <c r="G14" i="59"/>
  <c r="G18" i="59"/>
  <c r="G28" i="59"/>
  <c r="G32" i="59"/>
  <c r="G35" i="59"/>
  <c r="G40" i="59"/>
  <c r="G43" i="59"/>
  <c r="G51" i="59"/>
  <c r="G52" i="59"/>
  <c r="G55" i="59"/>
  <c r="G56" i="59"/>
  <c r="G59" i="59"/>
  <c r="G63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F216" i="59"/>
  <c r="G256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6" i="59"/>
  <c r="G39" i="59"/>
  <c r="G44" i="59"/>
  <c r="G47" i="59"/>
  <c r="G3" i="59"/>
  <c r="G7" i="59"/>
  <c r="G11" i="59"/>
  <c r="G12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E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E332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E197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E393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E70" i="59"/>
  <c r="G2" i="59"/>
  <c r="E73" i="59" l="1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G25" i="6" l="1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352" i="47" l="1"/>
  <c r="F200" i="47"/>
  <c r="F291" i="47"/>
  <c r="F139" i="47"/>
  <c r="F47" i="47"/>
  <c r="G322" i="47"/>
  <c r="F261" i="47"/>
  <c r="F108" i="47"/>
  <c r="G262" i="47"/>
  <c r="G109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170" i="47"/>
  <c r="G78" i="47"/>
  <c r="G200" i="47"/>
  <c r="G17" i="47"/>
  <c r="G231" i="47"/>
  <c r="G139" i="47"/>
  <c r="G47" i="47"/>
  <c r="G291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35" i="48" l="1"/>
  <c r="M78" i="48"/>
  <c r="M108" i="48" s="1"/>
  <c r="M158" i="44"/>
  <c r="M159" i="44" s="1"/>
  <c r="M167" i="44"/>
  <c r="M166" i="44"/>
  <c r="N159" i="44"/>
  <c r="O91" i="48"/>
  <c r="O92" i="48" s="1"/>
  <c r="M125" i="48"/>
  <c r="M98" i="48"/>
  <c r="M68" i="48"/>
  <c r="M69" i="48"/>
  <c r="L164" i="44"/>
  <c r="N126" i="48"/>
  <c r="N99" i="48"/>
  <c r="N118" i="48" s="1"/>
  <c r="N88" i="48"/>
  <c r="M72" i="48"/>
  <c r="L165" i="44"/>
  <c r="M135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89" i="48" l="1"/>
  <c r="L166" i="44"/>
  <c r="L167" i="44"/>
  <c r="L78" i="48"/>
  <c r="L108" i="48" s="1"/>
  <c r="L158" i="44"/>
  <c r="L159" i="44" s="1"/>
  <c r="L98" i="48"/>
  <c r="L68" i="48"/>
  <c r="L125" i="48"/>
  <c r="N91" i="48"/>
  <c r="N92" i="48" s="1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18" i="48" s="1"/>
  <c r="M126" i="48"/>
  <c r="J140" i="44"/>
  <c r="K157" i="44"/>
  <c r="I141" i="44"/>
  <c r="K154" i="44"/>
  <c r="L82" i="48" s="1"/>
  <c r="K156" i="44"/>
  <c r="L89" i="48" l="1"/>
  <c r="L135" i="48"/>
  <c r="M91" i="48"/>
  <c r="M92" i="48" s="1"/>
  <c r="K78" i="48"/>
  <c r="K108" i="48" s="1"/>
  <c r="K167" i="44"/>
  <c r="K158" i="44"/>
  <c r="K159" i="44" s="1"/>
  <c r="K166" i="44"/>
  <c r="M121" i="48"/>
  <c r="M122" i="48" s="1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K135" i="48" l="1"/>
  <c r="J158" i="44"/>
  <c r="J159" i="44" s="1"/>
  <c r="J167" i="44"/>
  <c r="J78" i="48"/>
  <c r="J108" i="48" s="1"/>
  <c r="J166" i="44"/>
  <c r="J125" i="48"/>
  <c r="J98" i="48"/>
  <c r="J68" i="48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46" i="48" s="1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J89" i="48" l="1"/>
  <c r="J135" i="48"/>
  <c r="I78" i="48"/>
  <c r="I108" i="48" s="1"/>
  <c r="I167" i="44"/>
  <c r="I158" i="44"/>
  <c r="I159" i="44" s="1"/>
  <c r="I166" i="44"/>
  <c r="I125" i="48"/>
  <c r="I98" i="48"/>
  <c r="I68" i="48"/>
  <c r="K91" i="48"/>
  <c r="K92" i="48" s="1"/>
  <c r="I69" i="48"/>
  <c r="H164" i="44"/>
  <c r="J112" i="48"/>
  <c r="J139" i="48"/>
  <c r="I104" i="48"/>
  <c r="I131" i="48"/>
  <c r="I137" i="48"/>
  <c r="I110" i="48"/>
  <c r="I135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146" i="48" l="1"/>
  <c r="I89" i="48"/>
  <c r="H78" i="48"/>
  <c r="H135" i="48" s="1"/>
  <c r="H167" i="44"/>
  <c r="H166" i="44"/>
  <c r="H158" i="44"/>
  <c r="H159" i="44" s="1"/>
  <c r="H98" i="48"/>
  <c r="H68" i="48"/>
  <c r="H125" i="48"/>
  <c r="J121" i="48"/>
  <c r="J122" i="48" s="1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H89" i="48" l="1"/>
  <c r="H108" i="48"/>
  <c r="G78" i="48"/>
  <c r="G135" i="48" s="1"/>
  <c r="G166" i="44"/>
  <c r="G167" i="44"/>
  <c r="G158" i="44"/>
  <c r="G159" i="44" s="1"/>
  <c r="G68" i="48"/>
  <c r="G98" i="48"/>
  <c r="G125" i="48"/>
  <c r="I121" i="48"/>
  <c r="I122" i="48" s="1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18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G108" i="48" l="1"/>
  <c r="F78" i="48"/>
  <c r="F108" i="48" s="1"/>
  <c r="F70" i="48"/>
  <c r="F100" i="48" s="1"/>
  <c r="F166" i="44"/>
  <c r="F167" i="44"/>
  <c r="F158" i="44"/>
  <c r="F159" i="44" s="1"/>
  <c r="H121" i="48"/>
  <c r="H122" i="48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F127" i="48"/>
  <c r="G89" i="48"/>
  <c r="D140" i="44"/>
  <c r="C141" i="44"/>
  <c r="B141" i="44" s="1"/>
  <c r="E154" i="44"/>
  <c r="F82" i="48" s="1"/>
  <c r="E156" i="44"/>
  <c r="E157" i="44"/>
  <c r="F135" i="48" l="1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G91" i="48"/>
  <c r="G92" i="48" s="1"/>
  <c r="E101" i="48"/>
  <c r="E128" i="48"/>
  <c r="G118" i="48"/>
  <c r="E134" i="48"/>
  <c r="E107" i="48"/>
  <c r="E137" i="48"/>
  <c r="E110" i="48"/>
  <c r="F112" i="48"/>
  <c r="F139" i="48"/>
  <c r="F99" i="48"/>
  <c r="F118" i="48" s="1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2" i="44"/>
  <c r="E89" i="48" l="1"/>
  <c r="F91" i="48"/>
  <c r="F92" i="48" s="1"/>
  <c r="G121" i="48"/>
  <c r="G122" i="48" s="1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F121" i="48"/>
  <c r="F122" i="48" s="1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5" i="48"/>
  <c r="D132" i="48"/>
  <c r="D105" i="48"/>
  <c r="D127" i="48"/>
  <c r="F145" i="48"/>
  <c r="F148" i="48" s="1"/>
  <c r="F149" i="48" s="1"/>
  <c r="B140" i="44"/>
  <c r="C154" i="44"/>
  <c r="D82" i="48" s="1"/>
  <c r="C156" i="44"/>
  <c r="C157" i="44"/>
  <c r="E146" i="48" l="1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06" i="48"/>
  <c r="C133" i="48"/>
  <c r="C128" i="48"/>
  <c r="C101" i="48"/>
  <c r="C136" i="48"/>
  <c r="C109" i="48"/>
  <c r="D102" i="48"/>
  <c r="D119" i="48" s="1"/>
  <c r="D129" i="48"/>
  <c r="D146" i="48" s="1"/>
  <c r="B157" i="44"/>
  <c r="B156" i="44"/>
  <c r="B154" i="44"/>
  <c r="B158" i="44" s="1"/>
  <c r="C108" i="48" l="1"/>
  <c r="C127" i="48"/>
  <c r="C82" i="48"/>
  <c r="C112" i="48" s="1"/>
  <c r="O158" i="44"/>
  <c r="B166" i="44"/>
  <c r="O166" i="44" s="1"/>
  <c r="C89" i="48"/>
  <c r="B159" i="44"/>
  <c r="B167" i="44"/>
  <c r="D121" i="48"/>
  <c r="D122" i="48" s="1"/>
  <c r="C102" i="48"/>
  <c r="C129" i="48"/>
  <c r="C99" i="48"/>
  <c r="C118" i="48" s="1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139" i="48" l="1"/>
  <c r="C119" i="48"/>
  <c r="C91" i="48"/>
  <c r="C92" i="48" s="1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<sst xmlns="http://schemas.openxmlformats.org/spreadsheetml/2006/main" count="2753" uniqueCount="638">
  <si>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</si>
  <si>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</si>
  <si>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</si>
  <si>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</si>
  <si>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</si>
  <si>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</si>
  <si>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</si>
  <si>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</si>
  <si>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</si>
  <si>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</si>
  <si>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</si>
  <si>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</si>
  <si>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</si>
  <si>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</si>
  <si>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</si>
  <si>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</si>
  <si>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</si>
  <si>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</si>
  <si>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</si>
  <si>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</si>
  <si>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</si>
  <si>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</si>
  <si>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</si>
  <si>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</si>
  <si>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</si>
  <si>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</si>
  <si>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</si>
  <si>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</si>
  <si>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</si>
  <si>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</si>
  <si>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</si>
  <si>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</si>
  <si>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</si>
  <si>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</si>
  <si>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</si>
  <si>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</si>
  <si>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</si>
  <si>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</si>
  <si>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</si>
  <si>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</si>
  <si>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</si>
  <si>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</si>
  <si>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</si>
  <si>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</si>
  <si>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</si>
  <si>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</si>
  <si>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</si>
  <si>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</si>
  <si>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</si>
  <si>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</si>
  <si>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</si>
  <si>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</si>
  <si>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</si>
  <si>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</si>
  <si>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</si>
  <si>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</si>
  <si>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</si>
  <si>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</si>
  <si>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</si>
  <si>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</si>
  <si>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</si>
  <si>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</si>
  <si>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</si>
  <si>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</si>
  <si>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</si>
  <si>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</si>
  <si>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</si>
  <si>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</si>
  <si>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</si>
  <si>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</si>
  <si>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</si>
  <si>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</si>
  <si>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</si>
  <si>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</si>
  <si>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</si>
  <si>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</si>
  <si>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</si>
  <si>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</si>
  <si>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</si>
  <si>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</si>
  <si>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</si>
  <si>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</si>
  <si>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</si>
  <si>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</si>
  <si>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</si>
  <si>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</si>
  <si>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</si>
  <si>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</si>
  <si>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</si>
  <si>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</si>
  <si>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</si>
  <si>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</si>
  <si>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</si>
  <si>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</si>
  <si>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</si>
  <si>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</si>
  <si>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</si>
  <si>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</si>
  <si>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</si>
  <si>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</si>
  <si>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</si>
  <si>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</si>
  <si>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</si>
  <si>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</si>
  <si>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</si>
  <si>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</si>
  <si>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</si>
  <si>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</si>
  <si>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</si>
  <si>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</si>
  <si>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</si>
  <si>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</si>
  <si>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</si>
  <si>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</si>
  <si>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</si>
  <si>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</si>
  <si>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</si>
  <si>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</si>
  <si>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</si>
  <si>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</si>
  <si>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</si>
  <si>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</si>
  <si>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20/03/2018</t>
  </si>
  <si>
    <t>Consumo de bombeo</t>
  </si>
  <si>
    <t>Saldos intercambios internacionales</t>
  </si>
  <si>
    <t>Demanda transporte (b.c.)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</si>
  <si>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</si>
  <si>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</si>
  <si>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</si>
  <si>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</si>
  <si>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</si>
  <si>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</si>
  <si>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</si>
  <si>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</si>
  <si>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</si>
  <si>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</si>
  <si>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</si>
  <si>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</si>
  <si>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</si>
  <si>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</si>
  <si>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</si>
  <si>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</si>
  <si>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</si>
  <si>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</si>
  <si>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</si>
  <si>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</si>
  <si>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</si>
  <si>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</si>
  <si>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</si>
  <si>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</si>
  <si>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</si>
  <si>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</si>
  <si>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</si>
  <si>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</si>
  <si>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</si>
  <si>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</si>
  <si>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</si>
  <si>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</si>
  <si>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</si>
  <si>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</si>
  <si>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</si>
  <si>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</si>
  <si>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</si>
  <si>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</si>
  <si>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</si>
  <si>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</si>
  <si>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</si>
  <si>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</si>
  <si>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</si>
  <si>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</si>
  <si>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</si>
  <si>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</si>
  <si>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</si>
  <si>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</si>
  <si>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</si>
  <si>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</si>
  <si>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</si>
  <si>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</si>
  <si>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</si>
  <si>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</si>
  <si>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</si>
  <si>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</si>
  <si>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</si>
  <si>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</si>
  <si>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</si>
  <si>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</si>
  <si>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</si>
  <si>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</si>
  <si>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</si>
  <si>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</si>
  <si>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</si>
  <si>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</si>
  <si>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</si>
  <si>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</si>
  <si>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</si>
  <si>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</si>
  <si>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</si>
  <si>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</si>
  <si>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</si>
  <si>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</si>
  <si>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</si>
  <si>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</si>
  <si>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</si>
  <si>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</si>
  <si>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</si>
  <si>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</si>
  <si>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</si>
  <si>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</si>
  <si>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</si>
  <si>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</si>
  <si>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</si>
  <si>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</si>
  <si>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</si>
  <si>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</si>
  <si>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</si>
  <si>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</si>
  <si>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</si>
  <si>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</si>
  <si>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</si>
  <si>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</si>
  <si>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</si>
  <si>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</si>
  <si>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</si>
  <si>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</si>
  <si>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</si>
  <si>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</si>
  <si>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</si>
  <si>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</si>
  <si>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</si>
  <si>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</si>
  <si>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</si>
  <si>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</si>
  <si>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</si>
  <si>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</si>
  <si>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</si>
  <si>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</si>
  <si>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</si>
  <si>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</si>
  <si>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</si>
  <si>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</si>
  <si>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</si>
  <si>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</si>
  <si>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</si>
  <si>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</si>
  <si>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</si>
  <si>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</si>
  <si>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</si>
  <si>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</si>
  <si>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</si>
  <si>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</si>
  <si>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</si>
  <si>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</si>
  <si>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</si>
  <si>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</si>
  <si>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</si>
  <si>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</si>
  <si>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</si>
  <si>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</si>
  <si>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</si>
  <si>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</si>
  <si>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</si>
  <si>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</si>
  <si>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</si>
  <si>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</si>
  <si>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</si>
  <si>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</si>
  <si>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</si>
  <si>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</si>
  <si>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</si>
  <si>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</si>
  <si>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</si>
  <si>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</si>
  <si>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</si>
  <si>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</si>
  <si>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</si>
  <si>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</si>
  <si>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</si>
  <si>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</si>
  <si>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</si>
  <si>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</si>
  <si>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</si>
  <si>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</si>
  <si>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</si>
  <si>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</si>
  <si>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</si>
  <si>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</si>
  <si>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</si>
  <si>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</si>
  <si>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</si>
  <si>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</si>
  <si>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</si>
  <si>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</si>
  <si>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</si>
  <si>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</si>
  <si>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</si>
  <si>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</si>
  <si>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</si>
  <si>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</si>
  <si>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</si>
  <si>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</si>
  <si>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</si>
  <si>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</si>
  <si>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</si>
  <si>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</si>
  <si>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</si>
  <si>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</si>
  <si>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</si>
  <si>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</si>
  <si>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</si>
  <si>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</si>
  <si>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</si>
  <si>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</si>
  <si>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</si>
  <si>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</si>
  <si>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</si>
  <si>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</si>
  <si>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</si>
  <si>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</si>
  <si>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</si>
  <si>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</si>
  <si>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</si>
  <si>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</si>
  <si>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</si>
  <si>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</si>
  <si>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</si>
  <si>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</si>
  <si>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</si>
  <si>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</si>
  <si>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</si>
  <si>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</si>
  <si>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</si>
  <si>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</si>
  <si>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</si>
  <si>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</si>
  <si>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</si>
  <si>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</si>
  <si>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</si>
  <si>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</si>
  <si>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</si>
  <si>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</si>
  <si>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</si>
  <si>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</si>
  <si>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</si>
  <si>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</si>
  <si>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</si>
  <si>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</si>
  <si>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</si>
  <si>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</si>
  <si>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</si>
  <si>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</si>
  <si>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</si>
  <si>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</si>
  <si>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</si>
  <si>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</si>
  <si>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</si>
  <si>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</si>
  <si>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</si>
  <si>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</si>
  <si>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</si>
  <si>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</si>
  <si>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</si>
  <si>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</si>
  <si>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</si>
  <si>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</si>
  <si>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</si>
  <si>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</si>
  <si>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</si>
  <si>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</si>
  <si>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</si>
  <si>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</si>
  <si>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</si>
  <si>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</si>
  <si>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</si>
  <si>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</si>
  <si>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</si>
  <si>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</si>
  <si>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</si>
  <si>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</si>
  <si>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</si>
  <si>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</si>
  <si>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</si>
  <si>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</si>
  <si>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</si>
  <si>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</si>
  <si>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</si>
  <si>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</si>
  <si>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</si>
  <si>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</si>
  <si>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</si>
  <si>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</si>
  <si>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</si>
  <si>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</si>
  <si>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</si>
  <si>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</si>
  <si>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</si>
  <si>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</si>
  <si>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</si>
  <si>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</si>
  <si>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</si>
  <si>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</si>
  <si>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</si>
  <si>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</si>
  <si>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</si>
  <si>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</si>
  <si>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</si>
  <si>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</si>
  <si>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</si>
  <si>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</si>
  <si>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</si>
  <si>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</si>
  <si>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</si>
  <si>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</si>
  <si>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</si>
  <si>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</si>
  <si>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</si>
  <si>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</si>
  <si>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</si>
  <si>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</si>
  <si>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</si>
  <si>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</si>
  <si>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</si>
  <si>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</si>
  <si>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</si>
  <si>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</si>
  <si>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</si>
  <si>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</si>
  <si>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</si>
  <si>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</si>
  <si>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</si>
  <si>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</si>
  <si>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</si>
  <si>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</si>
  <si>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</si>
  <si>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</si>
  <si>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</si>
  <si>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</si>
  <si>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</si>
  <si>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</si>
  <si>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</si>
  <si>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</si>
  <si>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</si>
  <si>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</si>
  <si>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</si>
  <si>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</si>
  <si>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</si>
  <si>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</si>
  <si>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</si>
  <si>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</si>
  <si>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</si>
  <si>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</si>
  <si>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</si>
  <si>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</si>
  <si>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</si>
  <si>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</si>
  <si>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</si>
  <si>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</si>
  <si>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</si>
  <si>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</si>
  <si>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</si>
  <si>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</si>
  <si>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</si>
  <si>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</si>
  <si>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</si>
  <si>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</si>
  <si>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</si>
  <si>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</si>
  <si>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</si>
  <si>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</si>
  <si>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</si>
  <si>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</si>
  <si>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</si>
  <si>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</si>
  <si>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</si>
  <si>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</si>
  <si>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</si>
  <si>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</si>
  <si>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</si>
  <si>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</si>
  <si>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</si>
  <si>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</si>
  <si>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</si>
  <si>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</si>
  <si>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</si>
  <si>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</si>
  <si>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</si>
  <si>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</si>
  <si>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</si>
  <si>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</si>
  <si>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</si>
  <si>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</si>
  <si>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</si>
  <si>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</si>
  <si>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</si>
  <si>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</si>
  <si>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</si>
  <si>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</si>
  <si>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</si>
  <si>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</si>
  <si>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</si>
  <si>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</si>
  <si>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</si>
  <si>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</si>
  <si>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</si>
  <si>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</si>
  <si>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</si>
  <si>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</si>
  <si>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</si>
  <si>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</si>
  <si>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</si>
  <si>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</si>
  <si>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</si>
  <si>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</si>
  <si>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</si>
  <si>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</si>
  <si>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</si>
  <si>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</si>
  <si>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</si>
  <si>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</si>
  <si>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</si>
  <si>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</si>
  <si>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</si>
  <si>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</si>
  <si>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</si>
  <si>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</si>
  <si>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</si>
  <si>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</si>
  <si>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</si>
  <si>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</si>
  <si>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</si>
  <si>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</si>
  <si>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</si>
  <si>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</si>
  <si>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</si>
  <si>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</si>
  <si>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</si>
  <si>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</si>
  <si>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</si>
  <si>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</si>
  <si>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</si>
  <si>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</si>
  <si>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</si>
  <si>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</si>
  <si>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</si>
  <si>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</si>
  <si>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</si>
  <si>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</si>
  <si>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</si>
  <si>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</si>
  <si>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</si>
  <si>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</si>
  <si>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</si>
  <si>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</si>
  <si>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</si>
  <si>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</si>
  <si>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</si>
  <si>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</si>
  <si>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</si>
  <si>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</si>
  <si>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</si>
  <si>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</si>
  <si>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</si>
  <si>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</si>
  <si>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</si>
  <si>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</si>
  <si>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</si>
  <si>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</si>
  <si>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</si>
  <si>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</si>
  <si>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</si>
  <si>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</si>
  <si>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</si>
  <si>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</si>
  <si>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</si>
  <si>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</si>
  <si>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</si>
  <si>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</si>
  <si>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</si>
  <si>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</si>
  <si>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</si>
  <si>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</si>
  <si>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</si>
  <si>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</si>
  <si>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</si>
  <si>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</si>
  <si>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</si>
  <si>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</si>
  <si>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</si>
  <si>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</si>
  <si>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</si>
  <si>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</si>
  <si>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</si>
  <si>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</si>
  <si>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</si>
  <si>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</si>
  <si>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</si>
  <si>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</si>
  <si>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</si>
  <si>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</si>
  <si>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</si>
  <si>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</si>
  <si>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</si>
  <si>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</si>
  <si>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</si>
  <si>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</si>
  <si>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</si>
  <si>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</si>
  <si>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</si>
  <si>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</si>
  <si>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</si>
  <si>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</si>
  <si>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</si>
  <si>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</si>
  <si>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</si>
  <si>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</si>
  <si>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ut="03/09/2020 11:13:14" si="2.00000001256ab252ec1986a935e23ed8c25cc646fc28ec1da68d5bef5cb9a97350364ca1792ad60b2771e8b5c7f8b05a5e1903c32fd4b1e2ec3c0499833267d07398e6da89a14746f81666892e85a10f86441ed790f3e1f4215a951cfd714e24141a8da73b69ed98993f99e0048484f4fd25ce264c982fb0e5ad2e3e490459e7dd4a.3082.0.1.Europe/Madrid.upriv*_1*_pidn2*_26*_session*-lat*_1.000000010dcca4a3f6610ccea4297f9d6b3c4d9ebc6025e0a382522b1d0dd7d10e138db06713058240657534c4d137c2ec8b13ca5a82644a.000000011bae0c9ef0ed07fab4ccea88a63ebce1bc6025e0d221a9f69d36f536086f0939406e375276fd8166254bca4f104cc7366c6dd81f.0.1.1.BDEbi.D066E1C611E6257C10D00080EF253B44.0-3082.1.1_-0.1.0_-3082.1.1_5.5.0.*0.00000001d9cc9e1b9b8e16bbd7c75f36ef94f520c911585a00f6ae8343a262cbf6e531c698b3693c.0.10*.25*.15*.214.23.10*.4*.0400*.0074J.e.00000001d19dd13efba8672df9579be0f0de496cc911585afd4f331cd9dd2601ac49f8f0178f04e6.0" msgID="F61C018F11EA61F601740080EF8589FE"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nrr="151" nrc="145"&gt;&lt;pg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</si>
  <si>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</si>
  <si>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</si>
  <si>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</si>
  <si>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</si>
  <si>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</si>
  <si>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</si>
  <si>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li="SEVPENMA" am="s" /&gt;&lt;lu ut="03/09/2020 11:12:36" si="2.000000018b77f71af26c7923de7c325a5ab8b05693e86b169fbf380814981e99fd2126a1166b425e6ddce399c06a55f94a03ce69c7fa068492059560d7777dc4813633b5a39cafc8f7509b9fd7de82c9adb8830704a43c7f54bf2ff788c6d890b8bfd6bfcda94f0dd4b690bca9e52e99d598b81b11308fafcf3dbfd27c09d505f8db.3082.0.1.Europe/Madrid.upriv*_1*_pidn2*_58*_session*-lat*_1.000000019bdb34d8219d6f1d2b0395db21941621bc6025e04ff9fdba13c8d4c830bd7339b64db9421b23224cf05d75f252136e0d3fd75da4.000000010fa0bd29a9bd790998a22c6e62b23f59bc6025e0debbe6e46f1c928454a89ef5c34bf795dc7778a910e011cf7c067e9a6504af8f.0.1.1.BDEbi.D066E1C611E6257C10D00080EF253B44.0-3082.1.1_-0.1.0_-3082.1.1_5.5.0.*0.000000010e200aeba1dc75e79f7d6267349e8da3c911585adaf704c4832e0293e19bfae7ca218f60.0.10*.25*.15*.214.23.10*.4*.0400*.0074J.e.0000000147fdc6136c27f0e32c7d3374ef7bbb75c911585aaf87473f7d667989c61ee8429c340ada.0" msgID="C861C47611EA939301740080EF756AFF"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nrr="299" nrc="3825"&gt;&lt;pg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</si>
  <si>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Mayo 2020</t>
  </si>
  <si>
    <t>Reservas hidroelectricas a 31 de Mayo de 2020 por cuencas</t>
  </si>
  <si>
    <t>Junio 2020</t>
  </si>
  <si>
    <t>30/06/2020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</si>
  <si>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ut="07/08/2020 10:28:18"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msgID="B8EDE34011EAC105256C0080EFA5B0F2"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</si>
  <si>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ut="07/08/2020 10:37:51"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msgID="CA83956F11EAC105256C0080EF6531F3"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nrr="828" nrc="645"&gt;&lt;pg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</si>
  <si>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12/06/2020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</si>
  <si>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ut="07/08/2020 11:18:22"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msgID="B17386C311EAC10C256C0080EFC5F1F2"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nrr="717" nrc="40"&gt;&lt;pg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</si>
  <si>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ut="07/08/2020 11:20:23"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msgID="C9B8749A11EAC10C256C0080EF1590F1"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nrr="770" nrc="42"&gt;&lt;pg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</si>
  <si>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ut="07/08/2020 11:23:44"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msgID="49E8E62311EAC10D256C0080EF0570F0"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nrr="752" nrc="1025"&gt;&lt;pg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</si>
  <si>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ut="07/08/2020 11:25:41"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msgID="A908E7B011EAC10D256C0080EF1590F1"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nrr="1290" nrc="1658"&gt;&lt;pg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</si>
  <si>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ut="07/08/2020 11:26:23"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msgID="D75AFFE011EAC10D256C0080EF652FEF"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nrr="1065" nrc="824"&gt;&lt;pg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</si>
  <si>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2b871a286bb14fc69d4dc03a8677c1de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</si>
  <si>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ut="07/08/2020 11:27:19" si="2.0000000194ccba4173fe0cc376c78b293ce15f149a8c874c2dafb4e61a9413cbe6714fd0db89be7c550c0a9992c881bda3f5c90ed49566d16c38f976fdff06e965f4931c1d764c676327ffdec623de0cc6f6371cbeae6504b3632e29c555a758c73c353eeb23e133a1097ac52bf0526de88a3f56e9fa5b56cc69ac7056482d174364.3082.0.1.Europe/Madrid.upriv*_1*_pidn2*_35*_session*-lat*_1.0000000136a2a74906d7a8d22197ca816dfa54ecbc6025e0e98975749dd43297ea6406bc0922d86dae0475dc91e6ab42dc5bdac061921ade.00000001e91d6277eac3950dab288ae78cd011abbc6025e01cfa9bbf1cfd93bc7f35e30075c6efe0d6780953b137a61c9709a6e4b5d9624f.0.1.1.BDEbi.D066E1C611E6257C10D00080EF253B44.0-3082.1.1_-0.1.0_-3082.1.1_5.5.0.*0.00000001561f169fe240f0e2de903ca12d0d2647c911585aedd619b42f4edcfb55a09e935718f794.0.10*.25*.15*.214.23.10*.4*.0400*.0074J.e.00000001017cae69cd19ac7887d29693f3e6a188c911585a39016ee179e2b134edddcb2e2498c3ec.0" msgID="E4EE6CC911EAC10D256C0080EF7551F3"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nrr="184" nrc="185"&gt;&lt;pg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</si>
  <si>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Jueves 11/06/2020 (20:54 h)</t>
  </si>
  <si>
    <t>Viernes 12/06/2020 (01:45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</si>
</sst>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5" fontId="16" fillId="0" borderId="0" xfId="0" applyFont="1" applyFill="1" applyBorder="1" applyAlignment="1">
      <alignment horizontal="righ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4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0" fontId="16" fillId="2" borderId="7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65" fontId="16" fillId="0" borderId="9" xfId="0" applyFont="1" applyFill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5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BFBFBF"/>
      <color rgb="FFF5F5F5"/>
      <color rgb="FFCCCCFF"/>
      <color rgb="FFFF9933"/>
      <color rgb="FFCC3300"/>
      <color rgb="FF8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4715447154471545"/>
                  <c:y val="0.11902918017600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3.1354335218731459</c:v>
                </c:pt>
                <c:pt idx="1">
                  <c:v>6.7036728912317685</c:v>
                </c:pt>
                <c:pt idx="2">
                  <c:v>8.6795180971944141</c:v>
                </c:pt>
                <c:pt idx="3">
                  <c:v>23.134461998911089</c:v>
                </c:pt>
                <c:pt idx="4">
                  <c:v>5.3327579439661257</c:v>
                </c:pt>
                <c:pt idx="5">
                  <c:v>0.42491049152685356</c:v>
                </c:pt>
                <c:pt idx="6">
                  <c:v>0.114713658840999</c:v>
                </c:pt>
                <c:pt idx="7">
                  <c:v>24.31063409440566</c:v>
                </c:pt>
                <c:pt idx="8">
                  <c:v>16.089999105776624</c:v>
                </c:pt>
                <c:pt idx="9">
                  <c:v>8.8958311650519839</c:v>
                </c:pt>
                <c:pt idx="10">
                  <c:v>2.1701166439958999</c:v>
                </c:pt>
                <c:pt idx="11">
                  <c:v>1.0079503872254263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54.725804748000002</c:v>
                </c:pt>
                <c:pt idx="1">
                  <c:v>24.305235333999999</c:v>
                </c:pt>
                <c:pt idx="2">
                  <c:v>70.640000060000006</c:v>
                </c:pt>
                <c:pt idx="3">
                  <c:v>104.26472390000001</c:v>
                </c:pt>
                <c:pt idx="4">
                  <c:v>116.03515081</c:v>
                </c:pt>
                <c:pt idx="5">
                  <c:v>172.10635217000001</c:v>
                </c:pt>
                <c:pt idx="6">
                  <c:v>318.75078227400002</c:v>
                </c:pt>
                <c:pt idx="7">
                  <c:v>233.77888705199999</c:v>
                </c:pt>
                <c:pt idx="8">
                  <c:v>229.83714941400001</c:v>
                </c:pt>
                <c:pt idx="9">
                  <c:v>303.52379088800001</c:v>
                </c:pt>
                <c:pt idx="10">
                  <c:v>314.35098405000002</c:v>
                </c:pt>
                <c:pt idx="11">
                  <c:v>243.63992918599999</c:v>
                </c:pt>
                <c:pt idx="12">
                  <c:v>152.39581989600001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4647.8769560000001</c:v>
                </c:pt>
                <c:pt idx="1">
                  <c:v>5123.1117279999999</c:v>
                </c:pt>
                <c:pt idx="2">
                  <c:v>5068.1443870000003</c:v>
                </c:pt>
                <c:pt idx="3">
                  <c:v>4995.5062809999999</c:v>
                </c:pt>
                <c:pt idx="4">
                  <c:v>4530.6687620000002</c:v>
                </c:pt>
                <c:pt idx="5">
                  <c:v>3427.5262950000001</c:v>
                </c:pt>
                <c:pt idx="6">
                  <c:v>4350.070831</c:v>
                </c:pt>
                <c:pt idx="7">
                  <c:v>5289.2044400000004</c:v>
                </c:pt>
                <c:pt idx="8">
                  <c:v>4885.6830239999999</c:v>
                </c:pt>
                <c:pt idx="9">
                  <c:v>5174.9451150000004</c:v>
                </c:pt>
                <c:pt idx="10">
                  <c:v>4085.6048350000001</c:v>
                </c:pt>
                <c:pt idx="11">
                  <c:v>3078.9784679999998</c:v>
                </c:pt>
                <c:pt idx="12">
                  <c:v>3621.3812859999998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416.30111399999998</c:v>
                </c:pt>
                <c:pt idx="1">
                  <c:v>661.90379600000006</c:v>
                </c:pt>
                <c:pt idx="2">
                  <c:v>341.25626699999998</c:v>
                </c:pt>
                <c:pt idx="3">
                  <c:v>443.18280800000002</c:v>
                </c:pt>
                <c:pt idx="4">
                  <c:v>675.55828299999996</c:v>
                </c:pt>
                <c:pt idx="5">
                  <c:v>548.21677799999998</c:v>
                </c:pt>
                <c:pt idx="6">
                  <c:v>374.11575099999999</c:v>
                </c:pt>
                <c:pt idx="7">
                  <c:v>869.07579999999996</c:v>
                </c:pt>
                <c:pt idx="8">
                  <c:v>822.66154500000005</c:v>
                </c:pt>
                <c:pt idx="9">
                  <c:v>476.52099399999997</c:v>
                </c:pt>
                <c:pt idx="10">
                  <c:v>306.838932</c:v>
                </c:pt>
                <c:pt idx="11">
                  <c:v>244.594357</c:v>
                </c:pt>
                <c:pt idx="12">
                  <c:v>362.81994500000002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5107.4552830000002</c:v>
                </c:pt>
                <c:pt idx="1">
                  <c:v>6956.6262459999998</c:v>
                </c:pt>
                <c:pt idx="2">
                  <c:v>7016.5746319999998</c:v>
                </c:pt>
                <c:pt idx="3">
                  <c:v>5427.2651390000001</c:v>
                </c:pt>
                <c:pt idx="4">
                  <c:v>5623.0261039999996</c:v>
                </c:pt>
                <c:pt idx="5">
                  <c:v>3859.056505</c:v>
                </c:pt>
                <c:pt idx="6">
                  <c:v>2755.5529339999998</c:v>
                </c:pt>
                <c:pt idx="7">
                  <c:v>3272.2781949999999</c:v>
                </c:pt>
                <c:pt idx="8">
                  <c:v>2388.4234710000001</c:v>
                </c:pt>
                <c:pt idx="9">
                  <c:v>1386.626039</c:v>
                </c:pt>
                <c:pt idx="10">
                  <c:v>1731.0454139999999</c:v>
                </c:pt>
                <c:pt idx="11">
                  <c:v>2018.1721660000001</c:v>
                </c:pt>
                <c:pt idx="12">
                  <c:v>3549.1513669999999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2420.3906200000001</c:v>
                </c:pt>
                <c:pt idx="1">
                  <c:v>2458.2190430000001</c:v>
                </c:pt>
                <c:pt idx="2">
                  <c:v>2354.658089</c:v>
                </c:pt>
                <c:pt idx="3">
                  <c:v>2352.8584179999998</c:v>
                </c:pt>
                <c:pt idx="4">
                  <c:v>2493.3366209999999</c:v>
                </c:pt>
                <c:pt idx="5">
                  <c:v>2469.0819270000002</c:v>
                </c:pt>
                <c:pt idx="6">
                  <c:v>2342.7392070000001</c:v>
                </c:pt>
                <c:pt idx="7">
                  <c:v>2435.5959750000002</c:v>
                </c:pt>
                <c:pt idx="8">
                  <c:v>2231.3244639999998</c:v>
                </c:pt>
                <c:pt idx="9">
                  <c:v>2231.1518390000001</c:v>
                </c:pt>
                <c:pt idx="10">
                  <c:v>1906.6885179999999</c:v>
                </c:pt>
                <c:pt idx="11">
                  <c:v>2080.1160319999999</c:v>
                </c:pt>
                <c:pt idx="12">
                  <c:v>2175.6773370000001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156.89450450000001</c:v>
                </c:pt>
                <c:pt idx="1">
                  <c:v>161.3076265</c:v>
                </c:pt>
                <c:pt idx="2">
                  <c:v>182.311137</c:v>
                </c:pt>
                <c:pt idx="3">
                  <c:v>188.01692750000001</c:v>
                </c:pt>
                <c:pt idx="4">
                  <c:v>169.37619900000001</c:v>
                </c:pt>
                <c:pt idx="5">
                  <c:v>144.5833825</c:v>
                </c:pt>
                <c:pt idx="6">
                  <c:v>160.99247</c:v>
                </c:pt>
                <c:pt idx="7">
                  <c:v>157.97660099999999</c:v>
                </c:pt>
                <c:pt idx="8">
                  <c:v>163.5454105</c:v>
                </c:pt>
                <c:pt idx="9">
                  <c:v>166.0983985</c:v>
                </c:pt>
                <c:pt idx="10">
                  <c:v>133.88005949999999</c:v>
                </c:pt>
                <c:pt idx="11">
                  <c:v>139.503086</c:v>
                </c:pt>
                <c:pt idx="12">
                  <c:v>134.24086700000001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46.127093000000002</c:v>
                </c:pt>
                <c:pt idx="1">
                  <c:v>40.985336000000004</c:v>
                </c:pt>
                <c:pt idx="2">
                  <c:v>85.641431999999995</c:v>
                </c:pt>
                <c:pt idx="3">
                  <c:v>201.808167</c:v>
                </c:pt>
                <c:pt idx="4">
                  <c:v>108.854899</c:v>
                </c:pt>
                <c:pt idx="5">
                  <c:v>90.645900999999995</c:v>
                </c:pt>
                <c:pt idx="6">
                  <c:v>192.359905</c:v>
                </c:pt>
                <c:pt idx="7">
                  <c:v>172.46140100000002</c:v>
                </c:pt>
                <c:pt idx="8">
                  <c:v>132.88314600000001</c:v>
                </c:pt>
                <c:pt idx="9">
                  <c:v>83.978426000000013</c:v>
                </c:pt>
                <c:pt idx="10">
                  <c:v>207.62653400000002</c:v>
                </c:pt>
                <c:pt idx="11">
                  <c:v>253.75980999999999</c:v>
                </c:pt>
                <c:pt idx="12">
                  <c:v>169.00686300000001</c:v>
                </c:pt>
                <c:pt idx="13">
                  <c:v>79.43510400000001</c:v>
                </c:pt>
                <c:pt idx="14">
                  <c:v>82.993447000000003</c:v>
                </c:pt>
                <c:pt idx="15">
                  <c:v>112.974255</c:v>
                </c:pt>
                <c:pt idx="16">
                  <c:v>64.540008999999998</c:v>
                </c:pt>
                <c:pt idx="17">
                  <c:v>48.062443000000002</c:v>
                </c:pt>
                <c:pt idx="18">
                  <c:v>56.257203999999994</c:v>
                </c:pt>
                <c:pt idx="19">
                  <c:v>56.803338000000004</c:v>
                </c:pt>
                <c:pt idx="20">
                  <c:v>93.0595</c:v>
                </c:pt>
                <c:pt idx="21">
                  <c:v>128.818442</c:v>
                </c:pt>
                <c:pt idx="22">
                  <c:v>101.81779899999999</c:v>
                </c:pt>
                <c:pt idx="23">
                  <c:v>89.238778000000011</c:v>
                </c:pt>
                <c:pt idx="24">
                  <c:v>82.701363999999998</c:v>
                </c:pt>
                <c:pt idx="25">
                  <c:v>112.923368</c:v>
                </c:pt>
                <c:pt idx="26">
                  <c:v>91.66518099999999</c:v>
                </c:pt>
                <c:pt idx="27">
                  <c:v>63.655620000000006</c:v>
                </c:pt>
                <c:pt idx="28">
                  <c:v>91.720176999999993</c:v>
                </c:pt>
                <c:pt idx="29">
                  <c:v>94.249243000000007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8.534612030028125</c:v>
                </c:pt>
                <c:pt idx="1">
                  <c:v>7.3571939935985871</c:v>
                </c:pt>
                <c:pt idx="2">
                  <c:v>14.155941937945368</c:v>
                </c:pt>
                <c:pt idx="3">
                  <c:v>31.46625388523049</c:v>
                </c:pt>
                <c:pt idx="4">
                  <c:v>17.831874960751428</c:v>
                </c:pt>
                <c:pt idx="5">
                  <c:v>16.057828124352916</c:v>
                </c:pt>
                <c:pt idx="6">
                  <c:v>31.841698571925015</c:v>
                </c:pt>
                <c:pt idx="7">
                  <c:v>26.972415820269763</c:v>
                </c:pt>
                <c:pt idx="8">
                  <c:v>20.744229880968803</c:v>
                </c:pt>
                <c:pt idx="9">
                  <c:v>13.775443284111283</c:v>
                </c:pt>
                <c:pt idx="10">
                  <c:v>32.402191635265631</c:v>
                </c:pt>
                <c:pt idx="11">
                  <c:v>38.732528697463451</c:v>
                </c:pt>
                <c:pt idx="12">
                  <c:v>28.441572317735336</c:v>
                </c:pt>
                <c:pt idx="13">
                  <c:v>15.00763026039453</c:v>
                </c:pt>
                <c:pt idx="14">
                  <c:v>13.404120180445094</c:v>
                </c:pt>
                <c:pt idx="15">
                  <c:v>17.678093334828702</c:v>
                </c:pt>
                <c:pt idx="16">
                  <c:v>10.483485644842713</c:v>
                </c:pt>
                <c:pt idx="17">
                  <c:v>8.243084570530085</c:v>
                </c:pt>
                <c:pt idx="18">
                  <c:v>9.6489420720704189</c:v>
                </c:pt>
                <c:pt idx="19">
                  <c:v>10.146874937218962</c:v>
                </c:pt>
                <c:pt idx="20">
                  <c:v>16.364419778414376</c:v>
                </c:pt>
                <c:pt idx="21">
                  <c:v>19.438810914938994</c:v>
                </c:pt>
                <c:pt idx="22">
                  <c:v>15.547943918937859</c:v>
                </c:pt>
                <c:pt idx="23">
                  <c:v>14.727683434087998</c:v>
                </c:pt>
                <c:pt idx="24">
                  <c:v>12.906709497976223</c:v>
                </c:pt>
                <c:pt idx="25">
                  <c:v>17.086014331559998</c:v>
                </c:pt>
                <c:pt idx="26">
                  <c:v>15.312435859312131</c:v>
                </c:pt>
                <c:pt idx="27">
                  <c:v>11.027431506767144</c:v>
                </c:pt>
                <c:pt idx="28">
                  <c:v>13.797261091767494</c:v>
                </c:pt>
                <c:pt idx="29">
                  <c:v>13.576034457146768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J</c:v>
                  </c:pt>
                  <c:pt idx="44">
                    <c:v>J</c:v>
                  </c:pt>
                  <c:pt idx="75">
                    <c:v>A</c:v>
                  </c:pt>
                  <c:pt idx="106">
                    <c:v>S</c:v>
                  </c:pt>
                  <c:pt idx="136">
                    <c:v>O</c:v>
                  </c:pt>
                  <c:pt idx="167">
                    <c:v>N</c:v>
                  </c:pt>
                  <c:pt idx="197">
                    <c:v>D</c:v>
                  </c:pt>
                  <c:pt idx="228">
                    <c:v>E</c:v>
                  </c:pt>
                  <c:pt idx="259">
                    <c:v>F</c:v>
                  </c:pt>
                  <c:pt idx="288">
                    <c:v>M</c:v>
                  </c:pt>
                  <c:pt idx="319">
                    <c:v>A</c:v>
                  </c:pt>
                  <c:pt idx="349">
                    <c:v>M</c:v>
                  </c:pt>
                  <c:pt idx="380">
                    <c:v>J</c:v>
                  </c:pt>
                </c:lvl>
                <c:lvl>
                  <c:pt idx="0">
                    <c:v>2019</c:v>
                  </c:pt>
                  <c:pt idx="214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75.255207999999996</c:v>
                </c:pt>
                <c:pt idx="1">
                  <c:v>93.191675000000004</c:v>
                </c:pt>
                <c:pt idx="2">
                  <c:v>84.89735300000001</c:v>
                </c:pt>
                <c:pt idx="3">
                  <c:v>167.34461899999999</c:v>
                </c:pt>
                <c:pt idx="4">
                  <c:v>180.35898999999998</c:v>
                </c:pt>
                <c:pt idx="5">
                  <c:v>179.09233099999997</c:v>
                </c:pt>
                <c:pt idx="6">
                  <c:v>177.716566</c:v>
                </c:pt>
                <c:pt idx="7">
                  <c:v>107.69246200000001</c:v>
                </c:pt>
                <c:pt idx="8">
                  <c:v>89.505182000000005</c:v>
                </c:pt>
                <c:pt idx="9">
                  <c:v>122.00797100000001</c:v>
                </c:pt>
                <c:pt idx="10">
                  <c:v>133.97547299999999</c:v>
                </c:pt>
                <c:pt idx="11">
                  <c:v>79.767346000000003</c:v>
                </c:pt>
                <c:pt idx="12">
                  <c:v>120.43603200000001</c:v>
                </c:pt>
                <c:pt idx="13">
                  <c:v>107.029398</c:v>
                </c:pt>
                <c:pt idx="14">
                  <c:v>84.974616999999995</c:v>
                </c:pt>
                <c:pt idx="15">
                  <c:v>53.384005999999999</c:v>
                </c:pt>
                <c:pt idx="16">
                  <c:v>52.711660000000002</c:v>
                </c:pt>
                <c:pt idx="17">
                  <c:v>157.68767499999998</c:v>
                </c:pt>
                <c:pt idx="18">
                  <c:v>89.913594000000003</c:v>
                </c:pt>
                <c:pt idx="19">
                  <c:v>90.846999999999994</c:v>
                </c:pt>
                <c:pt idx="20">
                  <c:v>83.858829999999998</c:v>
                </c:pt>
                <c:pt idx="21">
                  <c:v>82.499785999999986</c:v>
                </c:pt>
                <c:pt idx="22">
                  <c:v>112.385998</c:v>
                </c:pt>
                <c:pt idx="23">
                  <c:v>80.022929000000005</c:v>
                </c:pt>
                <c:pt idx="24">
                  <c:v>60.699717</c:v>
                </c:pt>
                <c:pt idx="25">
                  <c:v>140.71645799999999</c:v>
                </c:pt>
                <c:pt idx="26">
                  <c:v>168.42622</c:v>
                </c:pt>
                <c:pt idx="27">
                  <c:v>83.919637000000009</c:v>
                </c:pt>
                <c:pt idx="28">
                  <c:v>63.880876999999998</c:v>
                </c:pt>
                <c:pt idx="29">
                  <c:v>88.834611999999993</c:v>
                </c:pt>
                <c:pt idx="30">
                  <c:v>135.105165</c:v>
                </c:pt>
                <c:pt idx="31">
                  <c:v>129.971214</c:v>
                </c:pt>
                <c:pt idx="32">
                  <c:v>104.586901</c:v>
                </c:pt>
                <c:pt idx="33">
                  <c:v>97.685996000000003</c:v>
                </c:pt>
                <c:pt idx="34">
                  <c:v>59.052302000000005</c:v>
                </c:pt>
                <c:pt idx="35">
                  <c:v>66.342085000000012</c:v>
                </c:pt>
                <c:pt idx="36">
                  <c:v>90.960764999999995</c:v>
                </c:pt>
                <c:pt idx="37">
                  <c:v>139.578034</c:v>
                </c:pt>
                <c:pt idx="38">
                  <c:v>107.43433999999999</c:v>
                </c:pt>
                <c:pt idx="39">
                  <c:v>72.834372999999999</c:v>
                </c:pt>
                <c:pt idx="40">
                  <c:v>54.431428999999994</c:v>
                </c:pt>
                <c:pt idx="41">
                  <c:v>58.835746</c:v>
                </c:pt>
                <c:pt idx="42">
                  <c:v>124.905764</c:v>
                </c:pt>
                <c:pt idx="43">
                  <c:v>127.996726</c:v>
                </c:pt>
                <c:pt idx="44">
                  <c:v>131.20280300000002</c:v>
                </c:pt>
                <c:pt idx="45">
                  <c:v>116.281373</c:v>
                </c:pt>
                <c:pt idx="46">
                  <c:v>105.91152700000001</c:v>
                </c:pt>
                <c:pt idx="47">
                  <c:v>81.670012</c:v>
                </c:pt>
                <c:pt idx="48">
                  <c:v>91.059771999999995</c:v>
                </c:pt>
                <c:pt idx="49">
                  <c:v>96.312916999999999</c:v>
                </c:pt>
                <c:pt idx="50">
                  <c:v>101.89939099999999</c:v>
                </c:pt>
                <c:pt idx="51">
                  <c:v>137.10335899999998</c:v>
                </c:pt>
                <c:pt idx="52">
                  <c:v>118.32955199999999</c:v>
                </c:pt>
                <c:pt idx="53">
                  <c:v>83.225479000000007</c:v>
                </c:pt>
                <c:pt idx="54">
                  <c:v>122.12699600000001</c:v>
                </c:pt>
                <c:pt idx="55">
                  <c:v>103.991049</c:v>
                </c:pt>
                <c:pt idx="56">
                  <c:v>169.98884700000002</c:v>
                </c:pt>
                <c:pt idx="57">
                  <c:v>89.185971000000009</c:v>
                </c:pt>
                <c:pt idx="58">
                  <c:v>108.64397100000001</c:v>
                </c:pt>
                <c:pt idx="59">
                  <c:v>114.79355</c:v>
                </c:pt>
                <c:pt idx="60">
                  <c:v>142.508306</c:v>
                </c:pt>
                <c:pt idx="61">
                  <c:v>93.588239000000002</c:v>
                </c:pt>
                <c:pt idx="62">
                  <c:v>59.687374000000005</c:v>
                </c:pt>
                <c:pt idx="63">
                  <c:v>54.264406999999999</c:v>
                </c:pt>
                <c:pt idx="64">
                  <c:v>58.230099000000003</c:v>
                </c:pt>
                <c:pt idx="65">
                  <c:v>54.752099000000001</c:v>
                </c:pt>
                <c:pt idx="66">
                  <c:v>63.142616000000004</c:v>
                </c:pt>
                <c:pt idx="67">
                  <c:v>93.789354000000003</c:v>
                </c:pt>
                <c:pt idx="68">
                  <c:v>138.09226000000001</c:v>
                </c:pt>
                <c:pt idx="69">
                  <c:v>197.77098900000001</c:v>
                </c:pt>
                <c:pt idx="70">
                  <c:v>72.200203000000002</c:v>
                </c:pt>
                <c:pt idx="71">
                  <c:v>103.08261</c:v>
                </c:pt>
                <c:pt idx="72">
                  <c:v>135.18901399999999</c:v>
                </c:pt>
                <c:pt idx="73">
                  <c:v>98.556506999999996</c:v>
                </c:pt>
                <c:pt idx="74">
                  <c:v>63.658560999999999</c:v>
                </c:pt>
                <c:pt idx="75">
                  <c:v>78.229511000000002</c:v>
                </c:pt>
                <c:pt idx="76">
                  <c:v>56.800855000000006</c:v>
                </c:pt>
                <c:pt idx="77">
                  <c:v>94.802976999999998</c:v>
                </c:pt>
                <c:pt idx="78">
                  <c:v>111.169729</c:v>
                </c:pt>
                <c:pt idx="79">
                  <c:v>124.86436</c:v>
                </c:pt>
                <c:pt idx="80">
                  <c:v>151.76837400000002</c:v>
                </c:pt>
                <c:pt idx="81">
                  <c:v>127.378496</c:v>
                </c:pt>
                <c:pt idx="82">
                  <c:v>107.892602</c:v>
                </c:pt>
                <c:pt idx="83">
                  <c:v>85.492512000000005</c:v>
                </c:pt>
                <c:pt idx="84">
                  <c:v>65.305668999999995</c:v>
                </c:pt>
                <c:pt idx="85">
                  <c:v>121.01041099999999</c:v>
                </c:pt>
                <c:pt idx="86">
                  <c:v>119.197209</c:v>
                </c:pt>
                <c:pt idx="87">
                  <c:v>28.541407</c:v>
                </c:pt>
                <c:pt idx="88">
                  <c:v>18.682870999999999</c:v>
                </c:pt>
                <c:pt idx="89">
                  <c:v>58.289442000000001</c:v>
                </c:pt>
                <c:pt idx="90">
                  <c:v>55.152144</c:v>
                </c:pt>
                <c:pt idx="91">
                  <c:v>44.095667999999996</c:v>
                </c:pt>
                <c:pt idx="92">
                  <c:v>123.17209200000001</c:v>
                </c:pt>
                <c:pt idx="93">
                  <c:v>221.38080399999998</c:v>
                </c:pt>
                <c:pt idx="94">
                  <c:v>95.662532000000013</c:v>
                </c:pt>
                <c:pt idx="95">
                  <c:v>104.89559</c:v>
                </c:pt>
                <c:pt idx="96">
                  <c:v>234.003253</c:v>
                </c:pt>
                <c:pt idx="97">
                  <c:v>248.76780600000001</c:v>
                </c:pt>
                <c:pt idx="98">
                  <c:v>214.60368199999999</c:v>
                </c:pt>
                <c:pt idx="99">
                  <c:v>125.77710400000001</c:v>
                </c:pt>
                <c:pt idx="100">
                  <c:v>88.600934999999993</c:v>
                </c:pt>
                <c:pt idx="101">
                  <c:v>285.581255</c:v>
                </c:pt>
                <c:pt idx="102">
                  <c:v>255.06726999999998</c:v>
                </c:pt>
                <c:pt idx="103">
                  <c:v>152.80404099999998</c:v>
                </c:pt>
                <c:pt idx="104">
                  <c:v>167.375316</c:v>
                </c:pt>
                <c:pt idx="105">
                  <c:v>157.94118799999998</c:v>
                </c:pt>
                <c:pt idx="106">
                  <c:v>104.288706</c:v>
                </c:pt>
                <c:pt idx="107">
                  <c:v>36.019993999999997</c:v>
                </c:pt>
                <c:pt idx="108">
                  <c:v>36.641493000000004</c:v>
                </c:pt>
                <c:pt idx="109">
                  <c:v>31.951511</c:v>
                </c:pt>
                <c:pt idx="110">
                  <c:v>34.625415999999994</c:v>
                </c:pt>
                <c:pt idx="111">
                  <c:v>116.823841</c:v>
                </c:pt>
                <c:pt idx="112">
                  <c:v>151.32453399999997</c:v>
                </c:pt>
                <c:pt idx="113">
                  <c:v>147.45970399999999</c:v>
                </c:pt>
                <c:pt idx="114">
                  <c:v>105.64954700000001</c:v>
                </c:pt>
                <c:pt idx="115">
                  <c:v>160.52439299999998</c:v>
                </c:pt>
                <c:pt idx="116">
                  <c:v>102.20869999999999</c:v>
                </c:pt>
                <c:pt idx="117">
                  <c:v>61.352178000000002</c:v>
                </c:pt>
                <c:pt idx="118">
                  <c:v>53.340119000000001</c:v>
                </c:pt>
                <c:pt idx="119">
                  <c:v>38.507182</c:v>
                </c:pt>
                <c:pt idx="120">
                  <c:v>104.09197500000001</c:v>
                </c:pt>
                <c:pt idx="121">
                  <c:v>51.832574999999999</c:v>
                </c:pt>
                <c:pt idx="122">
                  <c:v>140.98248900000002</c:v>
                </c:pt>
                <c:pt idx="123">
                  <c:v>162.64238800000001</c:v>
                </c:pt>
                <c:pt idx="124">
                  <c:v>110.34991599999999</c:v>
                </c:pt>
                <c:pt idx="125">
                  <c:v>49.789268999999997</c:v>
                </c:pt>
                <c:pt idx="126">
                  <c:v>47.233865999999999</c:v>
                </c:pt>
                <c:pt idx="127">
                  <c:v>83.371409</c:v>
                </c:pt>
                <c:pt idx="128">
                  <c:v>109.77317599999999</c:v>
                </c:pt>
                <c:pt idx="129">
                  <c:v>68.990971000000002</c:v>
                </c:pt>
                <c:pt idx="130">
                  <c:v>78.874635999999995</c:v>
                </c:pt>
                <c:pt idx="131">
                  <c:v>90.500077999999988</c:v>
                </c:pt>
                <c:pt idx="132">
                  <c:v>119.58362099999999</c:v>
                </c:pt>
                <c:pt idx="133">
                  <c:v>202.45939100000001</c:v>
                </c:pt>
                <c:pt idx="134">
                  <c:v>194.21317000000002</c:v>
                </c:pt>
                <c:pt idx="135">
                  <c:v>261.07820900000002</c:v>
                </c:pt>
                <c:pt idx="136">
                  <c:v>202.74864400000001</c:v>
                </c:pt>
                <c:pt idx="137">
                  <c:v>150.26917800000001</c:v>
                </c:pt>
                <c:pt idx="138">
                  <c:v>130.97950299999999</c:v>
                </c:pt>
                <c:pt idx="139">
                  <c:v>123.728887</c:v>
                </c:pt>
                <c:pt idx="140">
                  <c:v>146.17308</c:v>
                </c:pt>
                <c:pt idx="141">
                  <c:v>126.513661</c:v>
                </c:pt>
                <c:pt idx="142">
                  <c:v>22.593836000000003</c:v>
                </c:pt>
                <c:pt idx="143">
                  <c:v>133.397875</c:v>
                </c:pt>
                <c:pt idx="144">
                  <c:v>138.62161499999999</c:v>
                </c:pt>
                <c:pt idx="145">
                  <c:v>169.59914600000002</c:v>
                </c:pt>
                <c:pt idx="146">
                  <c:v>115.17270300000001</c:v>
                </c:pt>
                <c:pt idx="147">
                  <c:v>101.656307</c:v>
                </c:pt>
                <c:pt idx="148">
                  <c:v>59.577652999999998</c:v>
                </c:pt>
                <c:pt idx="149">
                  <c:v>64.976430999999991</c:v>
                </c:pt>
                <c:pt idx="150">
                  <c:v>72.134840999999994</c:v>
                </c:pt>
                <c:pt idx="151">
                  <c:v>96.363099000000005</c:v>
                </c:pt>
                <c:pt idx="152">
                  <c:v>153.456063</c:v>
                </c:pt>
                <c:pt idx="153">
                  <c:v>266.96188900000004</c:v>
                </c:pt>
                <c:pt idx="154">
                  <c:v>317.64266900000001</c:v>
                </c:pt>
                <c:pt idx="155">
                  <c:v>349.04719699999998</c:v>
                </c:pt>
                <c:pt idx="156">
                  <c:v>347.30126200000007</c:v>
                </c:pt>
                <c:pt idx="157">
                  <c:v>330.28262800000005</c:v>
                </c:pt>
                <c:pt idx="158">
                  <c:v>213.847117</c:v>
                </c:pt>
                <c:pt idx="159">
                  <c:v>246.386168</c:v>
                </c:pt>
                <c:pt idx="160">
                  <c:v>303.51011299999999</c:v>
                </c:pt>
                <c:pt idx="161">
                  <c:v>253.79981899999999</c:v>
                </c:pt>
                <c:pt idx="162">
                  <c:v>287.63457199999999</c:v>
                </c:pt>
                <c:pt idx="163">
                  <c:v>215.33249600000002</c:v>
                </c:pt>
                <c:pt idx="164">
                  <c:v>224.703959</c:v>
                </c:pt>
                <c:pt idx="165">
                  <c:v>248.30129199999999</c:v>
                </c:pt>
                <c:pt idx="166">
                  <c:v>287.408703</c:v>
                </c:pt>
                <c:pt idx="167">
                  <c:v>217.40760299999999</c:v>
                </c:pt>
                <c:pt idx="168">
                  <c:v>153.56776600000001</c:v>
                </c:pt>
                <c:pt idx="169">
                  <c:v>214.219965</c:v>
                </c:pt>
                <c:pt idx="170">
                  <c:v>177.14007000000001</c:v>
                </c:pt>
                <c:pt idx="171">
                  <c:v>96.379054999999994</c:v>
                </c:pt>
                <c:pt idx="172">
                  <c:v>104.865495</c:v>
                </c:pt>
                <c:pt idx="173">
                  <c:v>136.17629300000002</c:v>
                </c:pt>
                <c:pt idx="174">
                  <c:v>310.56678799999997</c:v>
                </c:pt>
                <c:pt idx="175">
                  <c:v>345.92075900000003</c:v>
                </c:pt>
                <c:pt idx="176">
                  <c:v>257.72985</c:v>
                </c:pt>
                <c:pt idx="177">
                  <c:v>252.72909100000001</c:v>
                </c:pt>
                <c:pt idx="178">
                  <c:v>272.62192100000004</c:v>
                </c:pt>
                <c:pt idx="179">
                  <c:v>317.67494599999998</c:v>
                </c:pt>
                <c:pt idx="180">
                  <c:v>260.033209</c:v>
                </c:pt>
                <c:pt idx="181">
                  <c:v>121.803073</c:v>
                </c:pt>
                <c:pt idx="182">
                  <c:v>200.190291</c:v>
                </c:pt>
                <c:pt idx="183">
                  <c:v>121.650701</c:v>
                </c:pt>
                <c:pt idx="184">
                  <c:v>259.28923400000002</c:v>
                </c:pt>
                <c:pt idx="185">
                  <c:v>171.439412</c:v>
                </c:pt>
                <c:pt idx="186">
                  <c:v>136.341981</c:v>
                </c:pt>
                <c:pt idx="187">
                  <c:v>171.32936699999999</c:v>
                </c:pt>
                <c:pt idx="188">
                  <c:v>48.926917000000003</c:v>
                </c:pt>
                <c:pt idx="189">
                  <c:v>36.689464000000001</c:v>
                </c:pt>
                <c:pt idx="190">
                  <c:v>121.176546</c:v>
                </c:pt>
                <c:pt idx="191">
                  <c:v>205.07976199999999</c:v>
                </c:pt>
                <c:pt idx="192">
                  <c:v>159.07894399999998</c:v>
                </c:pt>
                <c:pt idx="193">
                  <c:v>250.81971299999998</c:v>
                </c:pt>
                <c:pt idx="194">
                  <c:v>375.050771</c:v>
                </c:pt>
                <c:pt idx="195">
                  <c:v>397.54074699999995</c:v>
                </c:pt>
                <c:pt idx="196">
                  <c:v>306.04045600000001</c:v>
                </c:pt>
                <c:pt idx="197">
                  <c:v>189.72524799999999</c:v>
                </c:pt>
                <c:pt idx="198">
                  <c:v>251.068513</c:v>
                </c:pt>
                <c:pt idx="199">
                  <c:v>112.453388</c:v>
                </c:pt>
                <c:pt idx="200">
                  <c:v>201.90303800000001</c:v>
                </c:pt>
                <c:pt idx="201">
                  <c:v>313.10053099999999</c:v>
                </c:pt>
                <c:pt idx="202">
                  <c:v>308.41143399999999</c:v>
                </c:pt>
                <c:pt idx="203">
                  <c:v>236.58196699999999</c:v>
                </c:pt>
                <c:pt idx="204">
                  <c:v>236.244665</c:v>
                </c:pt>
                <c:pt idx="205">
                  <c:v>210.09329799999998</c:v>
                </c:pt>
                <c:pt idx="206">
                  <c:v>119.56389799999999</c:v>
                </c:pt>
                <c:pt idx="207">
                  <c:v>87.977356999999998</c:v>
                </c:pt>
                <c:pt idx="208">
                  <c:v>112.29498600000001</c:v>
                </c:pt>
                <c:pt idx="209">
                  <c:v>68.835535000000007</c:v>
                </c:pt>
                <c:pt idx="210">
                  <c:v>58.400517000000001</c:v>
                </c:pt>
                <c:pt idx="211">
                  <c:v>51.101296000000005</c:v>
                </c:pt>
                <c:pt idx="212">
                  <c:v>48.094987000000003</c:v>
                </c:pt>
                <c:pt idx="213">
                  <c:v>41.015277000000005</c:v>
                </c:pt>
                <c:pt idx="214">
                  <c:v>22.724927000000001</c:v>
                </c:pt>
                <c:pt idx="215">
                  <c:v>76.359437</c:v>
                </c:pt>
                <c:pt idx="216">
                  <c:v>82.357377999999997</c:v>
                </c:pt>
                <c:pt idx="217">
                  <c:v>122.930302</c:v>
                </c:pt>
                <c:pt idx="218">
                  <c:v>58.951243000000005</c:v>
                </c:pt>
                <c:pt idx="219">
                  <c:v>46.909008999999998</c:v>
                </c:pt>
                <c:pt idx="220">
                  <c:v>51.859757999999999</c:v>
                </c:pt>
                <c:pt idx="221">
                  <c:v>55.688370000000006</c:v>
                </c:pt>
                <c:pt idx="222">
                  <c:v>129.95999800000001</c:v>
                </c:pt>
                <c:pt idx="223">
                  <c:v>167.80155300000001</c:v>
                </c:pt>
                <c:pt idx="224">
                  <c:v>74.824323000000007</c:v>
                </c:pt>
                <c:pt idx="225">
                  <c:v>55.224654000000001</c:v>
                </c:pt>
                <c:pt idx="226">
                  <c:v>124.76865400000001</c:v>
                </c:pt>
                <c:pt idx="227">
                  <c:v>189.80912499999999</c:v>
                </c:pt>
                <c:pt idx="228">
                  <c:v>191.274371</c:v>
                </c:pt>
                <c:pt idx="229">
                  <c:v>208.316698</c:v>
                </c:pt>
                <c:pt idx="230">
                  <c:v>204.68982800000001</c:v>
                </c:pt>
                <c:pt idx="231">
                  <c:v>192.59481599999998</c:v>
                </c:pt>
                <c:pt idx="232">
                  <c:v>325.86082099999999</c:v>
                </c:pt>
                <c:pt idx="233">
                  <c:v>342.83838799999995</c:v>
                </c:pt>
                <c:pt idx="234">
                  <c:v>275.09015199999999</c:v>
                </c:pt>
                <c:pt idx="235">
                  <c:v>155.30305999999999</c:v>
                </c:pt>
                <c:pt idx="236">
                  <c:v>78.354112000000015</c:v>
                </c:pt>
                <c:pt idx="237">
                  <c:v>59.711828999999994</c:v>
                </c:pt>
                <c:pt idx="238">
                  <c:v>45.159900999999998</c:v>
                </c:pt>
                <c:pt idx="239">
                  <c:v>128.33091400000001</c:v>
                </c:pt>
                <c:pt idx="240">
                  <c:v>258.64250599999997</c:v>
                </c:pt>
                <c:pt idx="241">
                  <c:v>218.50132099999999</c:v>
                </c:pt>
                <c:pt idx="242">
                  <c:v>204.02632499999999</c:v>
                </c:pt>
                <c:pt idx="243">
                  <c:v>224.80902700000001</c:v>
                </c:pt>
                <c:pt idx="244">
                  <c:v>190.74755400000001</c:v>
                </c:pt>
                <c:pt idx="245">
                  <c:v>230.90580500000002</c:v>
                </c:pt>
                <c:pt idx="246">
                  <c:v>162.830028</c:v>
                </c:pt>
                <c:pt idx="247">
                  <c:v>120.83183</c:v>
                </c:pt>
                <c:pt idx="248">
                  <c:v>186.04646400000001</c:v>
                </c:pt>
                <c:pt idx="249">
                  <c:v>161.87779900000001</c:v>
                </c:pt>
                <c:pt idx="250">
                  <c:v>139.702156</c:v>
                </c:pt>
                <c:pt idx="251">
                  <c:v>94.027539999999988</c:v>
                </c:pt>
                <c:pt idx="252">
                  <c:v>67.131011000000001</c:v>
                </c:pt>
                <c:pt idx="253">
                  <c:v>161.85495800000001</c:v>
                </c:pt>
                <c:pt idx="254">
                  <c:v>218.58601000000002</c:v>
                </c:pt>
                <c:pt idx="255">
                  <c:v>109.13270599999998</c:v>
                </c:pt>
                <c:pt idx="256">
                  <c:v>41.696413</c:v>
                </c:pt>
                <c:pt idx="257">
                  <c:v>157.776815</c:v>
                </c:pt>
                <c:pt idx="258">
                  <c:v>66.234709000000009</c:v>
                </c:pt>
                <c:pt idx="259">
                  <c:v>118.31930699999999</c:v>
                </c:pt>
                <c:pt idx="260">
                  <c:v>183.91886199999999</c:v>
                </c:pt>
                <c:pt idx="261">
                  <c:v>177.314727</c:v>
                </c:pt>
                <c:pt idx="262">
                  <c:v>108.73075800000001</c:v>
                </c:pt>
                <c:pt idx="263">
                  <c:v>80.605675000000005</c:v>
                </c:pt>
                <c:pt idx="264">
                  <c:v>96.188664000000003</c:v>
                </c:pt>
                <c:pt idx="265">
                  <c:v>96.746811000000008</c:v>
                </c:pt>
                <c:pt idx="266">
                  <c:v>54.389516999999998</c:v>
                </c:pt>
                <c:pt idx="267">
                  <c:v>52.171697000000002</c:v>
                </c:pt>
                <c:pt idx="268">
                  <c:v>67.420505999999989</c:v>
                </c:pt>
                <c:pt idx="269">
                  <c:v>210.542126</c:v>
                </c:pt>
                <c:pt idx="270">
                  <c:v>235.18864000000002</c:v>
                </c:pt>
                <c:pt idx="271">
                  <c:v>279.29957000000002</c:v>
                </c:pt>
                <c:pt idx="272">
                  <c:v>169.36244400000001</c:v>
                </c:pt>
                <c:pt idx="273">
                  <c:v>329.35040599999996</c:v>
                </c:pt>
                <c:pt idx="274">
                  <c:v>356.06030200000004</c:v>
                </c:pt>
                <c:pt idx="275">
                  <c:v>343.43933299999998</c:v>
                </c:pt>
                <c:pt idx="276">
                  <c:v>343.36612400000001</c:v>
                </c:pt>
                <c:pt idx="277">
                  <c:v>292.89290500000004</c:v>
                </c:pt>
                <c:pt idx="278">
                  <c:v>350.05910899999998</c:v>
                </c:pt>
                <c:pt idx="279">
                  <c:v>353.81008000000003</c:v>
                </c:pt>
                <c:pt idx="280">
                  <c:v>206.33932999999999</c:v>
                </c:pt>
                <c:pt idx="281">
                  <c:v>172.75144</c:v>
                </c:pt>
                <c:pt idx="282">
                  <c:v>226.30975799999999</c:v>
                </c:pt>
                <c:pt idx="283">
                  <c:v>149.84727600000002</c:v>
                </c:pt>
                <c:pt idx="284">
                  <c:v>74.675630999999996</c:v>
                </c:pt>
                <c:pt idx="285">
                  <c:v>89.800189000000003</c:v>
                </c:pt>
                <c:pt idx="286">
                  <c:v>148.69305299999999</c:v>
                </c:pt>
                <c:pt idx="287">
                  <c:v>56.137730000000005</c:v>
                </c:pt>
                <c:pt idx="288">
                  <c:v>149.073848</c:v>
                </c:pt>
                <c:pt idx="289">
                  <c:v>246.53711699999999</c:v>
                </c:pt>
                <c:pt idx="290">
                  <c:v>219.53964999999999</c:v>
                </c:pt>
                <c:pt idx="291">
                  <c:v>113.739396</c:v>
                </c:pt>
                <c:pt idx="292">
                  <c:v>116.548029</c:v>
                </c:pt>
                <c:pt idx="293">
                  <c:v>130.29438999999999</c:v>
                </c:pt>
                <c:pt idx="294">
                  <c:v>70.04432700000001</c:v>
                </c:pt>
                <c:pt idx="295">
                  <c:v>47.686707000000006</c:v>
                </c:pt>
                <c:pt idx="296">
                  <c:v>119.42288099999999</c:v>
                </c:pt>
                <c:pt idx="297">
                  <c:v>133.07321200000001</c:v>
                </c:pt>
                <c:pt idx="298">
                  <c:v>54.522869</c:v>
                </c:pt>
                <c:pt idx="299">
                  <c:v>196.25128000000001</c:v>
                </c:pt>
                <c:pt idx="300">
                  <c:v>109.599423</c:v>
                </c:pt>
                <c:pt idx="301">
                  <c:v>36.649968999999999</c:v>
                </c:pt>
                <c:pt idx="302">
                  <c:v>153.997051</c:v>
                </c:pt>
                <c:pt idx="303">
                  <c:v>232.672089</c:v>
                </c:pt>
                <c:pt idx="304">
                  <c:v>208.13693599999999</c:v>
                </c:pt>
                <c:pt idx="305">
                  <c:v>85.191224000000005</c:v>
                </c:pt>
                <c:pt idx="306">
                  <c:v>119.91842</c:v>
                </c:pt>
                <c:pt idx="307">
                  <c:v>95.39755199999999</c:v>
                </c:pt>
                <c:pt idx="308">
                  <c:v>188.22557599999999</c:v>
                </c:pt>
                <c:pt idx="309">
                  <c:v>187.78804099999999</c:v>
                </c:pt>
                <c:pt idx="310">
                  <c:v>87.762314000000003</c:v>
                </c:pt>
                <c:pt idx="311">
                  <c:v>75.185068999999999</c:v>
                </c:pt>
                <c:pt idx="312">
                  <c:v>64.449962999999997</c:v>
                </c:pt>
                <c:pt idx="313">
                  <c:v>87.743884000000008</c:v>
                </c:pt>
                <c:pt idx="314">
                  <c:v>81.505103000000005</c:v>
                </c:pt>
                <c:pt idx="315">
                  <c:v>70.531351999999998</c:v>
                </c:pt>
                <c:pt idx="316">
                  <c:v>103.151787</c:v>
                </c:pt>
                <c:pt idx="317">
                  <c:v>74.569249999999997</c:v>
                </c:pt>
                <c:pt idx="318">
                  <c:v>98.348529999999997</c:v>
                </c:pt>
                <c:pt idx="319">
                  <c:v>189.98361799999998</c:v>
                </c:pt>
                <c:pt idx="320">
                  <c:v>210.42901900000001</c:v>
                </c:pt>
                <c:pt idx="321">
                  <c:v>160.622885</c:v>
                </c:pt>
                <c:pt idx="322">
                  <c:v>47.134995000000004</c:v>
                </c:pt>
                <c:pt idx="323">
                  <c:v>72.963993000000002</c:v>
                </c:pt>
                <c:pt idx="324">
                  <c:v>133.626476</c:v>
                </c:pt>
                <c:pt idx="325">
                  <c:v>176.237719</c:v>
                </c:pt>
                <c:pt idx="326">
                  <c:v>130.76642799999999</c:v>
                </c:pt>
                <c:pt idx="327">
                  <c:v>60.852269999999997</c:v>
                </c:pt>
                <c:pt idx="328">
                  <c:v>82.626198000000002</c:v>
                </c:pt>
                <c:pt idx="329">
                  <c:v>35.884959000000002</c:v>
                </c:pt>
                <c:pt idx="330">
                  <c:v>57.652974</c:v>
                </c:pt>
                <c:pt idx="331">
                  <c:v>114.834345</c:v>
                </c:pt>
                <c:pt idx="332">
                  <c:v>180.68839700000001</c:v>
                </c:pt>
                <c:pt idx="333">
                  <c:v>246.37424799999999</c:v>
                </c:pt>
                <c:pt idx="334">
                  <c:v>315.61358799999999</c:v>
                </c:pt>
                <c:pt idx="335">
                  <c:v>265.81070699999998</c:v>
                </c:pt>
                <c:pt idx="336">
                  <c:v>151.81857699999998</c:v>
                </c:pt>
                <c:pt idx="337">
                  <c:v>63.651142</c:v>
                </c:pt>
                <c:pt idx="338">
                  <c:v>222.959936</c:v>
                </c:pt>
                <c:pt idx="339">
                  <c:v>106.92031900000001</c:v>
                </c:pt>
                <c:pt idx="340">
                  <c:v>49.506928000000002</c:v>
                </c:pt>
                <c:pt idx="341">
                  <c:v>153.991636</c:v>
                </c:pt>
                <c:pt idx="342">
                  <c:v>115.45499099999999</c:v>
                </c:pt>
                <c:pt idx="343">
                  <c:v>108.08998600000001</c:v>
                </c:pt>
                <c:pt idx="344">
                  <c:v>151.32555499999998</c:v>
                </c:pt>
                <c:pt idx="345">
                  <c:v>185.10224199999999</c:v>
                </c:pt>
                <c:pt idx="346">
                  <c:v>61.266777000000005</c:v>
                </c:pt>
                <c:pt idx="347">
                  <c:v>67.754913999999999</c:v>
                </c:pt>
                <c:pt idx="348">
                  <c:v>148.545514</c:v>
                </c:pt>
                <c:pt idx="349">
                  <c:v>178.965642</c:v>
                </c:pt>
                <c:pt idx="350">
                  <c:v>189.75266500000001</c:v>
                </c:pt>
                <c:pt idx="351">
                  <c:v>114.186162</c:v>
                </c:pt>
                <c:pt idx="352">
                  <c:v>100.41572000000001</c:v>
                </c:pt>
                <c:pt idx="353">
                  <c:v>108.03166399999999</c:v>
                </c:pt>
                <c:pt idx="354">
                  <c:v>48.323215000000005</c:v>
                </c:pt>
                <c:pt idx="355">
                  <c:v>46.974333000000009</c:v>
                </c:pt>
                <c:pt idx="356">
                  <c:v>46.023463999999997</c:v>
                </c:pt>
                <c:pt idx="357">
                  <c:v>151.534728</c:v>
                </c:pt>
                <c:pt idx="358">
                  <c:v>159.271614</c:v>
                </c:pt>
                <c:pt idx="359">
                  <c:v>153.231019</c:v>
                </c:pt>
                <c:pt idx="360">
                  <c:v>203.74604600000001</c:v>
                </c:pt>
                <c:pt idx="361">
                  <c:v>170.77610999999999</c:v>
                </c:pt>
                <c:pt idx="362">
                  <c:v>117.448058</c:v>
                </c:pt>
                <c:pt idx="363">
                  <c:v>72.697546000000003</c:v>
                </c:pt>
                <c:pt idx="364">
                  <c:v>97.010528999999991</c:v>
                </c:pt>
                <c:pt idx="365">
                  <c:v>91.770896999999991</c:v>
                </c:pt>
                <c:pt idx="366">
                  <c:v>46.127493000000001</c:v>
                </c:pt>
                <c:pt idx="367">
                  <c:v>40.985336000000004</c:v>
                </c:pt>
                <c:pt idx="368">
                  <c:v>85.65583199999999</c:v>
                </c:pt>
                <c:pt idx="369">
                  <c:v>204.25996699999999</c:v>
                </c:pt>
                <c:pt idx="370">
                  <c:v>116.081299</c:v>
                </c:pt>
                <c:pt idx="371">
                  <c:v>90.647300999999999</c:v>
                </c:pt>
                <c:pt idx="372">
                  <c:v>193.46020499999997</c:v>
                </c:pt>
                <c:pt idx="373">
                  <c:v>176.996701</c:v>
                </c:pt>
                <c:pt idx="374">
                  <c:v>137.94214600000001</c:v>
                </c:pt>
                <c:pt idx="375">
                  <c:v>86.228426000000013</c:v>
                </c:pt>
                <c:pt idx="376">
                  <c:v>209.42693400000002</c:v>
                </c:pt>
                <c:pt idx="377">
                  <c:v>253.76381000000001</c:v>
                </c:pt>
                <c:pt idx="378">
                  <c:v>169.00686300000001</c:v>
                </c:pt>
                <c:pt idx="379">
                  <c:v>79.43510400000001</c:v>
                </c:pt>
                <c:pt idx="380">
                  <c:v>82.993447000000003</c:v>
                </c:pt>
                <c:pt idx="381">
                  <c:v>112.974255</c:v>
                </c:pt>
                <c:pt idx="382">
                  <c:v>64.541308999999998</c:v>
                </c:pt>
                <c:pt idx="383">
                  <c:v>48.088142999999995</c:v>
                </c:pt>
                <c:pt idx="384">
                  <c:v>56.369104</c:v>
                </c:pt>
                <c:pt idx="385">
                  <c:v>56.803338000000004</c:v>
                </c:pt>
                <c:pt idx="386">
                  <c:v>93.506699999999995</c:v>
                </c:pt>
                <c:pt idx="387">
                  <c:v>131.29124200000001</c:v>
                </c:pt>
                <c:pt idx="388">
                  <c:v>101.859599</c:v>
                </c:pt>
                <c:pt idx="389">
                  <c:v>89.431278000000006</c:v>
                </c:pt>
                <c:pt idx="390">
                  <c:v>82.711063999999993</c:v>
                </c:pt>
                <c:pt idx="391">
                  <c:v>112.923368</c:v>
                </c:pt>
                <c:pt idx="392">
                  <c:v>91.66518099999999</c:v>
                </c:pt>
                <c:pt idx="393">
                  <c:v>63.655620000000006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J</c:v>
                  </c:pt>
                  <c:pt idx="44">
                    <c:v>J</c:v>
                  </c:pt>
                  <c:pt idx="75">
                    <c:v>A</c:v>
                  </c:pt>
                  <c:pt idx="106">
                    <c:v>S</c:v>
                  </c:pt>
                  <c:pt idx="136">
                    <c:v>O</c:v>
                  </c:pt>
                  <c:pt idx="167">
                    <c:v>N</c:v>
                  </c:pt>
                  <c:pt idx="197">
                    <c:v>D</c:v>
                  </c:pt>
                  <c:pt idx="228">
                    <c:v>E</c:v>
                  </c:pt>
                  <c:pt idx="259">
                    <c:v>F</c:v>
                  </c:pt>
                  <c:pt idx="288">
                    <c:v>M</c:v>
                  </c:pt>
                  <c:pt idx="319">
                    <c:v>A</c:v>
                  </c:pt>
                  <c:pt idx="349">
                    <c:v>M</c:v>
                  </c:pt>
                  <c:pt idx="380">
                    <c:v>J</c:v>
                  </c:pt>
                </c:lvl>
                <c:lvl>
                  <c:pt idx="0">
                    <c:v>2019</c:v>
                  </c:pt>
                  <c:pt idx="214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107.28147974146131</c:v>
                </c:pt>
                <c:pt idx="1">
                  <c:v>107.28147974146131</c:v>
                </c:pt>
                <c:pt idx="2">
                  <c:v>107.28147974146131</c:v>
                </c:pt>
                <c:pt idx="3">
                  <c:v>107.28147974146131</c:v>
                </c:pt>
                <c:pt idx="4">
                  <c:v>107.28147974146131</c:v>
                </c:pt>
                <c:pt idx="5">
                  <c:v>107.28147974146131</c:v>
                </c:pt>
                <c:pt idx="6">
                  <c:v>107.28147974146131</c:v>
                </c:pt>
                <c:pt idx="7">
                  <c:v>107.28147974146131</c:v>
                </c:pt>
                <c:pt idx="8">
                  <c:v>107.28147974146131</c:v>
                </c:pt>
                <c:pt idx="9">
                  <c:v>107.28147974146131</c:v>
                </c:pt>
                <c:pt idx="10">
                  <c:v>107.28147974146131</c:v>
                </c:pt>
                <c:pt idx="11">
                  <c:v>107.28147974146131</c:v>
                </c:pt>
                <c:pt idx="12">
                  <c:v>107.28147974146131</c:v>
                </c:pt>
                <c:pt idx="13">
                  <c:v>107.28147974146131</c:v>
                </c:pt>
                <c:pt idx="14">
                  <c:v>107.28147974146131</c:v>
                </c:pt>
                <c:pt idx="15">
                  <c:v>107.28147974146131</c:v>
                </c:pt>
                <c:pt idx="16">
                  <c:v>107.28147974146131</c:v>
                </c:pt>
                <c:pt idx="17">
                  <c:v>107.28147974146131</c:v>
                </c:pt>
                <c:pt idx="18">
                  <c:v>107.28147974146131</c:v>
                </c:pt>
                <c:pt idx="19">
                  <c:v>107.28147974146131</c:v>
                </c:pt>
                <c:pt idx="20">
                  <c:v>107.28147974146131</c:v>
                </c:pt>
                <c:pt idx="21">
                  <c:v>107.28147974146131</c:v>
                </c:pt>
                <c:pt idx="22">
                  <c:v>107.28147974146131</c:v>
                </c:pt>
                <c:pt idx="23">
                  <c:v>107.28147974146131</c:v>
                </c:pt>
                <c:pt idx="24">
                  <c:v>107.28147974146131</c:v>
                </c:pt>
                <c:pt idx="25">
                  <c:v>107.28147974146131</c:v>
                </c:pt>
                <c:pt idx="26">
                  <c:v>107.28147974146131</c:v>
                </c:pt>
                <c:pt idx="27">
                  <c:v>107.28147974146131</c:v>
                </c:pt>
                <c:pt idx="28">
                  <c:v>107.28147974146131</c:v>
                </c:pt>
                <c:pt idx="29">
                  <c:v>107.28147974146131</c:v>
                </c:pt>
                <c:pt idx="30">
                  <c:v>103.61614705848899</c:v>
                </c:pt>
                <c:pt idx="31">
                  <c:v>103.61614705848899</c:v>
                </c:pt>
                <c:pt idx="32">
                  <c:v>103.61614705848899</c:v>
                </c:pt>
                <c:pt idx="33">
                  <c:v>103.61614705848899</c:v>
                </c:pt>
                <c:pt idx="34">
                  <c:v>103.61614705848899</c:v>
                </c:pt>
                <c:pt idx="35">
                  <c:v>103.61614705848899</c:v>
                </c:pt>
                <c:pt idx="36">
                  <c:v>103.61614705848899</c:v>
                </c:pt>
                <c:pt idx="37">
                  <c:v>103.61614705848899</c:v>
                </c:pt>
                <c:pt idx="38">
                  <c:v>103.61614705848899</c:v>
                </c:pt>
                <c:pt idx="39">
                  <c:v>103.61614705848899</c:v>
                </c:pt>
                <c:pt idx="40">
                  <c:v>103.61614705848899</c:v>
                </c:pt>
                <c:pt idx="41">
                  <c:v>103.61614705848899</c:v>
                </c:pt>
                <c:pt idx="42">
                  <c:v>103.61614705848899</c:v>
                </c:pt>
                <c:pt idx="43">
                  <c:v>103.61614705848899</c:v>
                </c:pt>
                <c:pt idx="44">
                  <c:v>103.61614705848899</c:v>
                </c:pt>
                <c:pt idx="45">
                  <c:v>103.61614705848899</c:v>
                </c:pt>
                <c:pt idx="46">
                  <c:v>103.61614705848899</c:v>
                </c:pt>
                <c:pt idx="47">
                  <c:v>103.61614705848899</c:v>
                </c:pt>
                <c:pt idx="48">
                  <c:v>103.61614705848899</c:v>
                </c:pt>
                <c:pt idx="49">
                  <c:v>103.61614705848899</c:v>
                </c:pt>
                <c:pt idx="50">
                  <c:v>103.61614705848899</c:v>
                </c:pt>
                <c:pt idx="51">
                  <c:v>103.61614705848899</c:v>
                </c:pt>
                <c:pt idx="52">
                  <c:v>103.61614705848899</c:v>
                </c:pt>
                <c:pt idx="53">
                  <c:v>103.61614705848899</c:v>
                </c:pt>
                <c:pt idx="54">
                  <c:v>103.61614705848899</c:v>
                </c:pt>
                <c:pt idx="55">
                  <c:v>103.61614705848899</c:v>
                </c:pt>
                <c:pt idx="56">
                  <c:v>103.61614705848899</c:v>
                </c:pt>
                <c:pt idx="57">
                  <c:v>103.61614705848899</c:v>
                </c:pt>
                <c:pt idx="58">
                  <c:v>103.61614705848899</c:v>
                </c:pt>
                <c:pt idx="59">
                  <c:v>103.61614705848899</c:v>
                </c:pt>
                <c:pt idx="60">
                  <c:v>103.61614705848899</c:v>
                </c:pt>
                <c:pt idx="61">
                  <c:v>103.85802139327508</c:v>
                </c:pt>
                <c:pt idx="62">
                  <c:v>103.85802139327508</c:v>
                </c:pt>
                <c:pt idx="63">
                  <c:v>103.85802139327508</c:v>
                </c:pt>
                <c:pt idx="64">
                  <c:v>103.85802139327508</c:v>
                </c:pt>
                <c:pt idx="65">
                  <c:v>103.85802139327508</c:v>
                </c:pt>
                <c:pt idx="66">
                  <c:v>103.85802139327508</c:v>
                </c:pt>
                <c:pt idx="67">
                  <c:v>103.85802139327508</c:v>
                </c:pt>
                <c:pt idx="68">
                  <c:v>103.85802139327508</c:v>
                </c:pt>
                <c:pt idx="69">
                  <c:v>103.85802139327508</c:v>
                </c:pt>
                <c:pt idx="70">
                  <c:v>103.85802139327508</c:v>
                </c:pt>
                <c:pt idx="71">
                  <c:v>103.85802139327508</c:v>
                </c:pt>
                <c:pt idx="72">
                  <c:v>103.85802139327508</c:v>
                </c:pt>
                <c:pt idx="73">
                  <c:v>103.85802139327508</c:v>
                </c:pt>
                <c:pt idx="74">
                  <c:v>103.85802139327508</c:v>
                </c:pt>
                <c:pt idx="75">
                  <c:v>103.85802139327508</c:v>
                </c:pt>
                <c:pt idx="76">
                  <c:v>103.85802139327508</c:v>
                </c:pt>
                <c:pt idx="77">
                  <c:v>103.85802139327508</c:v>
                </c:pt>
                <c:pt idx="78">
                  <c:v>103.85802139327508</c:v>
                </c:pt>
                <c:pt idx="79">
                  <c:v>103.85802139327508</c:v>
                </c:pt>
                <c:pt idx="80">
                  <c:v>103.85802139327508</c:v>
                </c:pt>
                <c:pt idx="81">
                  <c:v>103.85802139327508</c:v>
                </c:pt>
                <c:pt idx="82">
                  <c:v>103.85802139327508</c:v>
                </c:pt>
                <c:pt idx="83">
                  <c:v>103.85802139327508</c:v>
                </c:pt>
                <c:pt idx="84">
                  <c:v>103.85802139327508</c:v>
                </c:pt>
                <c:pt idx="85">
                  <c:v>103.85802139327508</c:v>
                </c:pt>
                <c:pt idx="86">
                  <c:v>103.85802139327508</c:v>
                </c:pt>
                <c:pt idx="87">
                  <c:v>103.85802139327508</c:v>
                </c:pt>
                <c:pt idx="88">
                  <c:v>103.85802139327508</c:v>
                </c:pt>
                <c:pt idx="89">
                  <c:v>103.85802139327508</c:v>
                </c:pt>
                <c:pt idx="90">
                  <c:v>103.85802139327508</c:v>
                </c:pt>
                <c:pt idx="91">
                  <c:v>103.85802139327508</c:v>
                </c:pt>
                <c:pt idx="92">
                  <c:v>96.210437992794866</c:v>
                </c:pt>
                <c:pt idx="93">
                  <c:v>96.210437992794866</c:v>
                </c:pt>
                <c:pt idx="94">
                  <c:v>96.210437992794866</c:v>
                </c:pt>
                <c:pt idx="95">
                  <c:v>96.210437992794866</c:v>
                </c:pt>
                <c:pt idx="96">
                  <c:v>96.210437992794866</c:v>
                </c:pt>
                <c:pt idx="97">
                  <c:v>96.210437992794866</c:v>
                </c:pt>
                <c:pt idx="98">
                  <c:v>96.210437992794866</c:v>
                </c:pt>
                <c:pt idx="99">
                  <c:v>96.210437992794866</c:v>
                </c:pt>
                <c:pt idx="100">
                  <c:v>96.210437992794866</c:v>
                </c:pt>
                <c:pt idx="101">
                  <c:v>96.210437992794866</c:v>
                </c:pt>
                <c:pt idx="102">
                  <c:v>96.210437992794866</c:v>
                </c:pt>
                <c:pt idx="103">
                  <c:v>96.210437992794866</c:v>
                </c:pt>
                <c:pt idx="104">
                  <c:v>96.210437992794866</c:v>
                </c:pt>
                <c:pt idx="105">
                  <c:v>96.210437992794866</c:v>
                </c:pt>
                <c:pt idx="106">
                  <c:v>96.210437992794866</c:v>
                </c:pt>
                <c:pt idx="107">
                  <c:v>96.210437992794866</c:v>
                </c:pt>
                <c:pt idx="108">
                  <c:v>96.210437992794866</c:v>
                </c:pt>
                <c:pt idx="109">
                  <c:v>96.210437992794866</c:v>
                </c:pt>
                <c:pt idx="110">
                  <c:v>96.210437992794866</c:v>
                </c:pt>
                <c:pt idx="111">
                  <c:v>96.210437992794866</c:v>
                </c:pt>
                <c:pt idx="112">
                  <c:v>96.210437992794866</c:v>
                </c:pt>
                <c:pt idx="113">
                  <c:v>96.210437992794866</c:v>
                </c:pt>
                <c:pt idx="114">
                  <c:v>96.210437992794866</c:v>
                </c:pt>
                <c:pt idx="115">
                  <c:v>96.210437992794866</c:v>
                </c:pt>
                <c:pt idx="116">
                  <c:v>96.210437992794866</c:v>
                </c:pt>
                <c:pt idx="117">
                  <c:v>96.210437992794866</c:v>
                </c:pt>
                <c:pt idx="118">
                  <c:v>96.210437992794866</c:v>
                </c:pt>
                <c:pt idx="119">
                  <c:v>96.210437992794866</c:v>
                </c:pt>
                <c:pt idx="120">
                  <c:v>96.210437992794866</c:v>
                </c:pt>
                <c:pt idx="121">
                  <c:v>96.210437992794866</c:v>
                </c:pt>
                <c:pt idx="122">
                  <c:v>117.65967431856234</c:v>
                </c:pt>
                <c:pt idx="123">
                  <c:v>117.65967431856234</c:v>
                </c:pt>
                <c:pt idx="124">
                  <c:v>117.65967431856234</c:v>
                </c:pt>
                <c:pt idx="125">
                  <c:v>117.65967431856234</c:v>
                </c:pt>
                <c:pt idx="126">
                  <c:v>117.65967431856234</c:v>
                </c:pt>
                <c:pt idx="127">
                  <c:v>117.65967431856234</c:v>
                </c:pt>
                <c:pt idx="128">
                  <c:v>117.65967431856234</c:v>
                </c:pt>
                <c:pt idx="129">
                  <c:v>117.65967431856234</c:v>
                </c:pt>
                <c:pt idx="130">
                  <c:v>117.65967431856234</c:v>
                </c:pt>
                <c:pt idx="131">
                  <c:v>117.65967431856234</c:v>
                </c:pt>
                <c:pt idx="132">
                  <c:v>117.65967431856234</c:v>
                </c:pt>
                <c:pt idx="133">
                  <c:v>117.65967431856234</c:v>
                </c:pt>
                <c:pt idx="134">
                  <c:v>117.65967431856234</c:v>
                </c:pt>
                <c:pt idx="135">
                  <c:v>117.65967431856234</c:v>
                </c:pt>
                <c:pt idx="136">
                  <c:v>117.65967431856234</c:v>
                </c:pt>
                <c:pt idx="137">
                  <c:v>117.65967431856234</c:v>
                </c:pt>
                <c:pt idx="138">
                  <c:v>117.65967431856234</c:v>
                </c:pt>
                <c:pt idx="139">
                  <c:v>117.65967431856234</c:v>
                </c:pt>
                <c:pt idx="140">
                  <c:v>117.65967431856234</c:v>
                </c:pt>
                <c:pt idx="141">
                  <c:v>117.65967431856234</c:v>
                </c:pt>
                <c:pt idx="142">
                  <c:v>117.65967431856234</c:v>
                </c:pt>
                <c:pt idx="143">
                  <c:v>117.65967431856234</c:v>
                </c:pt>
                <c:pt idx="144">
                  <c:v>117.65967431856234</c:v>
                </c:pt>
                <c:pt idx="145">
                  <c:v>117.65967431856234</c:v>
                </c:pt>
                <c:pt idx="146">
                  <c:v>117.65967431856234</c:v>
                </c:pt>
                <c:pt idx="147">
                  <c:v>117.65967431856234</c:v>
                </c:pt>
                <c:pt idx="148">
                  <c:v>117.65967431856234</c:v>
                </c:pt>
                <c:pt idx="149">
                  <c:v>117.65967431856234</c:v>
                </c:pt>
                <c:pt idx="150">
                  <c:v>117.65967431856234</c:v>
                </c:pt>
                <c:pt idx="151">
                  <c:v>117.65967431856234</c:v>
                </c:pt>
                <c:pt idx="152">
                  <c:v>117.65967431856234</c:v>
                </c:pt>
                <c:pt idx="153">
                  <c:v>158.32114495501099</c:v>
                </c:pt>
                <c:pt idx="154">
                  <c:v>158.32114495501099</c:v>
                </c:pt>
                <c:pt idx="155">
                  <c:v>158.32114495501099</c:v>
                </c:pt>
                <c:pt idx="156">
                  <c:v>158.32114495501099</c:v>
                </c:pt>
                <c:pt idx="157">
                  <c:v>158.32114495501099</c:v>
                </c:pt>
                <c:pt idx="158">
                  <c:v>158.32114495501099</c:v>
                </c:pt>
                <c:pt idx="159">
                  <c:v>158.32114495501099</c:v>
                </c:pt>
                <c:pt idx="160">
                  <c:v>158.32114495501099</c:v>
                </c:pt>
                <c:pt idx="161">
                  <c:v>158.32114495501099</c:v>
                </c:pt>
                <c:pt idx="162">
                  <c:v>158.32114495501099</c:v>
                </c:pt>
                <c:pt idx="163">
                  <c:v>158.32114495501099</c:v>
                </c:pt>
                <c:pt idx="164">
                  <c:v>158.32114495501099</c:v>
                </c:pt>
                <c:pt idx="165">
                  <c:v>158.32114495501099</c:v>
                </c:pt>
                <c:pt idx="166">
                  <c:v>158.32114495501099</c:v>
                </c:pt>
                <c:pt idx="167">
                  <c:v>158.32114495501099</c:v>
                </c:pt>
                <c:pt idx="168">
                  <c:v>158.32114495501099</c:v>
                </c:pt>
                <c:pt idx="169">
                  <c:v>158.32114495501099</c:v>
                </c:pt>
                <c:pt idx="170">
                  <c:v>158.32114495501099</c:v>
                </c:pt>
                <c:pt idx="171">
                  <c:v>158.32114495501099</c:v>
                </c:pt>
                <c:pt idx="172">
                  <c:v>158.32114495501099</c:v>
                </c:pt>
                <c:pt idx="173">
                  <c:v>158.32114495501099</c:v>
                </c:pt>
                <c:pt idx="174">
                  <c:v>158.32114495501099</c:v>
                </c:pt>
                <c:pt idx="175">
                  <c:v>158.32114495501099</c:v>
                </c:pt>
                <c:pt idx="176">
                  <c:v>158.32114495501099</c:v>
                </c:pt>
                <c:pt idx="177">
                  <c:v>158.32114495501099</c:v>
                </c:pt>
                <c:pt idx="178">
                  <c:v>158.32114495501099</c:v>
                </c:pt>
                <c:pt idx="179">
                  <c:v>158.32114495501099</c:v>
                </c:pt>
                <c:pt idx="180">
                  <c:v>158.32114495501099</c:v>
                </c:pt>
                <c:pt idx="181">
                  <c:v>158.32114495501099</c:v>
                </c:pt>
                <c:pt idx="182">
                  <c:v>158.32114495501099</c:v>
                </c:pt>
                <c:pt idx="183">
                  <c:v>154.50398156803115</c:v>
                </c:pt>
                <c:pt idx="184">
                  <c:v>154.50398156803115</c:v>
                </c:pt>
                <c:pt idx="185">
                  <c:v>154.50398156803115</c:v>
                </c:pt>
                <c:pt idx="186">
                  <c:v>154.50398156803115</c:v>
                </c:pt>
                <c:pt idx="187">
                  <c:v>154.50398156803115</c:v>
                </c:pt>
                <c:pt idx="188">
                  <c:v>154.50398156803115</c:v>
                </c:pt>
                <c:pt idx="189">
                  <c:v>154.50398156803115</c:v>
                </c:pt>
                <c:pt idx="190">
                  <c:v>154.50398156803115</c:v>
                </c:pt>
                <c:pt idx="191">
                  <c:v>154.50398156803115</c:v>
                </c:pt>
                <c:pt idx="192">
                  <c:v>154.50398156803115</c:v>
                </c:pt>
                <c:pt idx="193">
                  <c:v>154.50398156803115</c:v>
                </c:pt>
                <c:pt idx="194">
                  <c:v>154.50398156803115</c:v>
                </c:pt>
                <c:pt idx="195">
                  <c:v>154.50398156803115</c:v>
                </c:pt>
                <c:pt idx="196">
                  <c:v>154.50398156803115</c:v>
                </c:pt>
                <c:pt idx="197">
                  <c:v>154.50398156803115</c:v>
                </c:pt>
                <c:pt idx="198">
                  <c:v>154.50398156803115</c:v>
                </c:pt>
                <c:pt idx="199">
                  <c:v>154.50398156803115</c:v>
                </c:pt>
                <c:pt idx="200">
                  <c:v>154.50398156803115</c:v>
                </c:pt>
                <c:pt idx="201">
                  <c:v>154.50398156803115</c:v>
                </c:pt>
                <c:pt idx="202">
                  <c:v>154.50398156803115</c:v>
                </c:pt>
                <c:pt idx="203">
                  <c:v>154.50398156803115</c:v>
                </c:pt>
                <c:pt idx="204">
                  <c:v>154.50398156803115</c:v>
                </c:pt>
                <c:pt idx="205">
                  <c:v>154.50398156803115</c:v>
                </c:pt>
                <c:pt idx="206">
                  <c:v>154.50398156803115</c:v>
                </c:pt>
                <c:pt idx="207">
                  <c:v>154.50398156803115</c:v>
                </c:pt>
                <c:pt idx="208">
                  <c:v>154.50398156803115</c:v>
                </c:pt>
                <c:pt idx="209">
                  <c:v>154.50398156803115</c:v>
                </c:pt>
                <c:pt idx="210">
                  <c:v>154.50398156803115</c:v>
                </c:pt>
                <c:pt idx="211">
                  <c:v>154.50398156803115</c:v>
                </c:pt>
                <c:pt idx="212">
                  <c:v>154.50398156803115</c:v>
                </c:pt>
                <c:pt idx="213">
                  <c:v>154.50398156803115</c:v>
                </c:pt>
                <c:pt idx="214">
                  <c:v>189.49068427303206</c:v>
                </c:pt>
                <c:pt idx="215">
                  <c:v>189.49068427303206</c:v>
                </c:pt>
                <c:pt idx="216">
                  <c:v>189.49068427303206</c:v>
                </c:pt>
                <c:pt idx="217">
                  <c:v>189.49068427303206</c:v>
                </c:pt>
                <c:pt idx="218">
                  <c:v>189.49068427303206</c:v>
                </c:pt>
                <c:pt idx="219">
                  <c:v>189.49068427303206</c:v>
                </c:pt>
                <c:pt idx="220">
                  <c:v>189.49068427303206</c:v>
                </c:pt>
                <c:pt idx="221">
                  <c:v>189.49068427303206</c:v>
                </c:pt>
                <c:pt idx="222">
                  <c:v>189.49068427303206</c:v>
                </c:pt>
                <c:pt idx="223">
                  <c:v>189.49068427303206</c:v>
                </c:pt>
                <c:pt idx="224">
                  <c:v>189.49068427303206</c:v>
                </c:pt>
                <c:pt idx="225">
                  <c:v>189.49068427303206</c:v>
                </c:pt>
                <c:pt idx="226">
                  <c:v>189.49068427303206</c:v>
                </c:pt>
                <c:pt idx="227">
                  <c:v>189.49068427303206</c:v>
                </c:pt>
                <c:pt idx="228">
                  <c:v>189.49068427303206</c:v>
                </c:pt>
                <c:pt idx="229">
                  <c:v>189.49068427303206</c:v>
                </c:pt>
                <c:pt idx="230">
                  <c:v>189.49068427303206</c:v>
                </c:pt>
                <c:pt idx="231">
                  <c:v>189.49068427303206</c:v>
                </c:pt>
                <c:pt idx="232">
                  <c:v>189.49068427303206</c:v>
                </c:pt>
                <c:pt idx="233">
                  <c:v>189.49068427303206</c:v>
                </c:pt>
                <c:pt idx="234">
                  <c:v>189.49068427303206</c:v>
                </c:pt>
                <c:pt idx="235">
                  <c:v>189.49068427303206</c:v>
                </c:pt>
                <c:pt idx="236">
                  <c:v>189.49068427303206</c:v>
                </c:pt>
                <c:pt idx="237">
                  <c:v>189.49068427303206</c:v>
                </c:pt>
                <c:pt idx="238">
                  <c:v>189.49068427303206</c:v>
                </c:pt>
                <c:pt idx="239">
                  <c:v>189.49068427303206</c:v>
                </c:pt>
                <c:pt idx="240">
                  <c:v>189.49068427303206</c:v>
                </c:pt>
                <c:pt idx="241">
                  <c:v>189.49068427303206</c:v>
                </c:pt>
                <c:pt idx="242">
                  <c:v>189.49068427303206</c:v>
                </c:pt>
                <c:pt idx="243">
                  <c:v>189.49068427303206</c:v>
                </c:pt>
                <c:pt idx="244">
                  <c:v>189.49068427303206</c:v>
                </c:pt>
                <c:pt idx="245">
                  <c:v>197.86672074633179</c:v>
                </c:pt>
                <c:pt idx="246">
                  <c:v>197.86672074633179</c:v>
                </c:pt>
                <c:pt idx="247">
                  <c:v>197.86672074633179</c:v>
                </c:pt>
                <c:pt idx="248">
                  <c:v>197.86672074633179</c:v>
                </c:pt>
                <c:pt idx="249">
                  <c:v>197.86672074633179</c:v>
                </c:pt>
                <c:pt idx="250">
                  <c:v>197.86672074633179</c:v>
                </c:pt>
                <c:pt idx="251">
                  <c:v>197.86672074633179</c:v>
                </c:pt>
                <c:pt idx="252">
                  <c:v>197.86672074633179</c:v>
                </c:pt>
                <c:pt idx="253">
                  <c:v>197.86672074633179</c:v>
                </c:pt>
                <c:pt idx="254">
                  <c:v>197.86672074633179</c:v>
                </c:pt>
                <c:pt idx="255">
                  <c:v>197.86672074633179</c:v>
                </c:pt>
                <c:pt idx="256">
                  <c:v>197.86672074633179</c:v>
                </c:pt>
                <c:pt idx="257">
                  <c:v>197.86672074633179</c:v>
                </c:pt>
                <c:pt idx="258">
                  <c:v>197.86672074633179</c:v>
                </c:pt>
                <c:pt idx="259">
                  <c:v>197.86672074633179</c:v>
                </c:pt>
                <c:pt idx="260">
                  <c:v>197.86672074633179</c:v>
                </c:pt>
                <c:pt idx="261">
                  <c:v>197.86672074633179</c:v>
                </c:pt>
                <c:pt idx="262">
                  <c:v>197.86672074633179</c:v>
                </c:pt>
                <c:pt idx="263">
                  <c:v>197.86672074633179</c:v>
                </c:pt>
                <c:pt idx="264">
                  <c:v>197.86672074633179</c:v>
                </c:pt>
                <c:pt idx="265">
                  <c:v>197.86672074633179</c:v>
                </c:pt>
                <c:pt idx="266">
                  <c:v>197.86672074633179</c:v>
                </c:pt>
                <c:pt idx="267">
                  <c:v>197.86672074633179</c:v>
                </c:pt>
                <c:pt idx="268">
                  <c:v>197.86672074633179</c:v>
                </c:pt>
                <c:pt idx="269">
                  <c:v>197.86672074633179</c:v>
                </c:pt>
                <c:pt idx="270">
                  <c:v>197.86672074633179</c:v>
                </c:pt>
                <c:pt idx="271">
                  <c:v>197.86672074633179</c:v>
                </c:pt>
                <c:pt idx="272">
                  <c:v>197.86672074633179</c:v>
                </c:pt>
                <c:pt idx="273">
                  <c:v>197.86672074633179</c:v>
                </c:pt>
                <c:pt idx="274">
                  <c:v>196.89982321795648</c:v>
                </c:pt>
                <c:pt idx="275">
                  <c:v>190.54821601737729</c:v>
                </c:pt>
                <c:pt idx="276">
                  <c:v>190.54821601737729</c:v>
                </c:pt>
                <c:pt idx="277">
                  <c:v>190.54821601737729</c:v>
                </c:pt>
                <c:pt idx="278">
                  <c:v>190.54821601737729</c:v>
                </c:pt>
                <c:pt idx="279">
                  <c:v>190.54821601737729</c:v>
                </c:pt>
                <c:pt idx="280">
                  <c:v>190.54821601737729</c:v>
                </c:pt>
                <c:pt idx="281">
                  <c:v>190.54821601737729</c:v>
                </c:pt>
                <c:pt idx="282">
                  <c:v>190.54821601737729</c:v>
                </c:pt>
                <c:pt idx="283">
                  <c:v>190.54821601737729</c:v>
                </c:pt>
                <c:pt idx="284">
                  <c:v>190.54821601737729</c:v>
                </c:pt>
                <c:pt idx="285">
                  <c:v>190.54821601737729</c:v>
                </c:pt>
                <c:pt idx="286">
                  <c:v>190.54821601737729</c:v>
                </c:pt>
                <c:pt idx="287">
                  <c:v>190.54821601737729</c:v>
                </c:pt>
                <c:pt idx="288">
                  <c:v>190.54821601737729</c:v>
                </c:pt>
                <c:pt idx="289">
                  <c:v>190.54821601737729</c:v>
                </c:pt>
                <c:pt idx="290">
                  <c:v>190.54821601737729</c:v>
                </c:pt>
                <c:pt idx="291">
                  <c:v>190.54821601737729</c:v>
                </c:pt>
                <c:pt idx="292">
                  <c:v>190.54821601737729</c:v>
                </c:pt>
                <c:pt idx="293">
                  <c:v>190.54821601737729</c:v>
                </c:pt>
                <c:pt idx="294">
                  <c:v>190.54821601737729</c:v>
                </c:pt>
                <c:pt idx="295">
                  <c:v>190.54821601737729</c:v>
                </c:pt>
                <c:pt idx="296">
                  <c:v>190.54821601737729</c:v>
                </c:pt>
                <c:pt idx="297">
                  <c:v>190.54821601737729</c:v>
                </c:pt>
                <c:pt idx="298">
                  <c:v>190.54821601737729</c:v>
                </c:pt>
                <c:pt idx="299">
                  <c:v>190.54821601737729</c:v>
                </c:pt>
                <c:pt idx="300">
                  <c:v>190.54821601737729</c:v>
                </c:pt>
                <c:pt idx="301">
                  <c:v>190.54821601737729</c:v>
                </c:pt>
                <c:pt idx="302">
                  <c:v>190.54821601737729</c:v>
                </c:pt>
                <c:pt idx="303">
                  <c:v>190.54821601737729</c:v>
                </c:pt>
                <c:pt idx="304">
                  <c:v>190.54821601737729</c:v>
                </c:pt>
                <c:pt idx="305">
                  <c:v>157.51786268308174</c:v>
                </c:pt>
                <c:pt idx="306">
                  <c:v>157.51786268308174</c:v>
                </c:pt>
                <c:pt idx="307">
                  <c:v>157.51786268308174</c:v>
                </c:pt>
                <c:pt idx="308">
                  <c:v>157.51786268308174</c:v>
                </c:pt>
                <c:pt idx="309">
                  <c:v>157.51786268308174</c:v>
                </c:pt>
                <c:pt idx="310">
                  <c:v>157.51786268308174</c:v>
                </c:pt>
                <c:pt idx="311">
                  <c:v>157.51786268308174</c:v>
                </c:pt>
                <c:pt idx="312">
                  <c:v>157.51786268308174</c:v>
                </c:pt>
                <c:pt idx="313">
                  <c:v>157.51786268308174</c:v>
                </c:pt>
                <c:pt idx="314">
                  <c:v>157.51786268308174</c:v>
                </c:pt>
                <c:pt idx="315">
                  <c:v>157.51786268308174</c:v>
                </c:pt>
                <c:pt idx="316">
                  <c:v>157.51786268308174</c:v>
                </c:pt>
                <c:pt idx="317">
                  <c:v>157.51786268308174</c:v>
                </c:pt>
                <c:pt idx="318">
                  <c:v>157.51786268308174</c:v>
                </c:pt>
                <c:pt idx="319">
                  <c:v>157.51786268308174</c:v>
                </c:pt>
                <c:pt idx="320">
                  <c:v>157.51786268308174</c:v>
                </c:pt>
                <c:pt idx="321">
                  <c:v>157.51786268308174</c:v>
                </c:pt>
                <c:pt idx="322">
                  <c:v>157.51786268308174</c:v>
                </c:pt>
                <c:pt idx="323">
                  <c:v>157.51786268308174</c:v>
                </c:pt>
                <c:pt idx="324">
                  <c:v>157.51786268308174</c:v>
                </c:pt>
                <c:pt idx="325">
                  <c:v>157.51786268308174</c:v>
                </c:pt>
                <c:pt idx="326">
                  <c:v>157.51786268308174</c:v>
                </c:pt>
                <c:pt idx="327">
                  <c:v>157.51786268308174</c:v>
                </c:pt>
                <c:pt idx="328">
                  <c:v>157.51786268308174</c:v>
                </c:pt>
                <c:pt idx="329">
                  <c:v>157.51786268308174</c:v>
                </c:pt>
                <c:pt idx="330">
                  <c:v>157.51786268308174</c:v>
                </c:pt>
                <c:pt idx="331">
                  <c:v>157.51786268308174</c:v>
                </c:pt>
                <c:pt idx="332">
                  <c:v>157.51786268308174</c:v>
                </c:pt>
                <c:pt idx="333">
                  <c:v>157.51786268308174</c:v>
                </c:pt>
                <c:pt idx="334">
                  <c:v>157.51786268308174</c:v>
                </c:pt>
                <c:pt idx="335">
                  <c:v>141.6266633790793</c:v>
                </c:pt>
                <c:pt idx="336">
                  <c:v>141.6266633790793</c:v>
                </c:pt>
                <c:pt idx="337">
                  <c:v>141.6266633790793</c:v>
                </c:pt>
                <c:pt idx="338">
                  <c:v>141.6266633790793</c:v>
                </c:pt>
                <c:pt idx="339">
                  <c:v>141.6266633790793</c:v>
                </c:pt>
                <c:pt idx="340">
                  <c:v>141.6266633790793</c:v>
                </c:pt>
                <c:pt idx="341">
                  <c:v>141.6266633790793</c:v>
                </c:pt>
                <c:pt idx="342">
                  <c:v>141.6266633790793</c:v>
                </c:pt>
                <c:pt idx="343">
                  <c:v>141.6266633790793</c:v>
                </c:pt>
                <c:pt idx="344">
                  <c:v>141.6266633790793</c:v>
                </c:pt>
                <c:pt idx="345">
                  <c:v>141.6266633790793</c:v>
                </c:pt>
                <c:pt idx="346">
                  <c:v>141.6266633790793</c:v>
                </c:pt>
                <c:pt idx="347">
                  <c:v>141.6266633790793</c:v>
                </c:pt>
                <c:pt idx="348">
                  <c:v>141.6266633790793</c:v>
                </c:pt>
                <c:pt idx="349">
                  <c:v>141.6266633790793</c:v>
                </c:pt>
                <c:pt idx="350">
                  <c:v>141.6266633790793</c:v>
                </c:pt>
                <c:pt idx="351">
                  <c:v>141.6266633790793</c:v>
                </c:pt>
                <c:pt idx="352">
                  <c:v>141.6266633790793</c:v>
                </c:pt>
                <c:pt idx="353">
                  <c:v>141.6266633790793</c:v>
                </c:pt>
                <c:pt idx="354">
                  <c:v>141.6266633790793</c:v>
                </c:pt>
                <c:pt idx="355">
                  <c:v>141.6266633790793</c:v>
                </c:pt>
                <c:pt idx="356">
                  <c:v>141.6266633790793</c:v>
                </c:pt>
                <c:pt idx="357">
                  <c:v>141.6266633790793</c:v>
                </c:pt>
                <c:pt idx="358">
                  <c:v>141.6266633790793</c:v>
                </c:pt>
                <c:pt idx="359">
                  <c:v>141.6266633790793</c:v>
                </c:pt>
                <c:pt idx="360">
                  <c:v>141.6266633790793</c:v>
                </c:pt>
                <c:pt idx="361">
                  <c:v>141.6266633790793</c:v>
                </c:pt>
                <c:pt idx="362">
                  <c:v>141.6266633790793</c:v>
                </c:pt>
                <c:pt idx="363">
                  <c:v>141.6266633790793</c:v>
                </c:pt>
                <c:pt idx="364">
                  <c:v>141.6266633790793</c:v>
                </c:pt>
                <c:pt idx="365">
                  <c:v>141.6266633790793</c:v>
                </c:pt>
                <c:pt idx="366">
                  <c:v>117.71557362393156</c:v>
                </c:pt>
                <c:pt idx="367">
                  <c:v>117.71557362393156</c:v>
                </c:pt>
                <c:pt idx="368">
                  <c:v>117.71557362393156</c:v>
                </c:pt>
                <c:pt idx="369">
                  <c:v>117.71557362393156</c:v>
                </c:pt>
                <c:pt idx="370">
                  <c:v>117.71557362393156</c:v>
                </c:pt>
                <c:pt idx="371">
                  <c:v>117.71557362393156</c:v>
                </c:pt>
                <c:pt idx="372">
                  <c:v>117.71557362393156</c:v>
                </c:pt>
                <c:pt idx="373">
                  <c:v>117.71557362393156</c:v>
                </c:pt>
                <c:pt idx="374">
                  <c:v>117.71557362393156</c:v>
                </c:pt>
                <c:pt idx="375">
                  <c:v>117.71557362393156</c:v>
                </c:pt>
                <c:pt idx="376">
                  <c:v>117.71557362393156</c:v>
                </c:pt>
                <c:pt idx="377">
                  <c:v>117.71557362393156</c:v>
                </c:pt>
                <c:pt idx="378">
                  <c:v>117.71557362393156</c:v>
                </c:pt>
                <c:pt idx="379">
                  <c:v>117.71557362393156</c:v>
                </c:pt>
                <c:pt idx="380">
                  <c:v>117.71557362393156</c:v>
                </c:pt>
                <c:pt idx="381">
                  <c:v>117.71557362393156</c:v>
                </c:pt>
                <c:pt idx="382">
                  <c:v>117.71557362393156</c:v>
                </c:pt>
                <c:pt idx="383">
                  <c:v>117.71557362393156</c:v>
                </c:pt>
                <c:pt idx="384">
                  <c:v>117.71557362393156</c:v>
                </c:pt>
                <c:pt idx="385">
                  <c:v>117.71557362393156</c:v>
                </c:pt>
                <c:pt idx="386">
                  <c:v>117.71557362393156</c:v>
                </c:pt>
                <c:pt idx="387">
                  <c:v>117.71557362393156</c:v>
                </c:pt>
                <c:pt idx="388">
                  <c:v>117.71557362393156</c:v>
                </c:pt>
                <c:pt idx="389">
                  <c:v>117.71557362393156</c:v>
                </c:pt>
                <c:pt idx="390">
                  <c:v>117.71557362393156</c:v>
                </c:pt>
                <c:pt idx="391">
                  <c:v>117.71557362393156</c:v>
                </c:pt>
                <c:pt idx="392">
                  <c:v>117.71557362393156</c:v>
                </c:pt>
                <c:pt idx="393">
                  <c:v>117.71557362393156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75.255207999999996</c:v>
                </c:pt>
                <c:pt idx="1">
                  <c:v>93.191675000000004</c:v>
                </c:pt>
                <c:pt idx="2">
                  <c:v>84.89735300000001</c:v>
                </c:pt>
                <c:pt idx="3">
                  <c:v>107.28147974146131</c:v>
                </c:pt>
                <c:pt idx="4">
                  <c:v>107.28147974146131</c:v>
                </c:pt>
                <c:pt idx="5">
                  <c:v>107.28147974146131</c:v>
                </c:pt>
                <c:pt idx="6">
                  <c:v>107.28147974146131</c:v>
                </c:pt>
                <c:pt idx="7">
                  <c:v>107.28147974146131</c:v>
                </c:pt>
                <c:pt idx="8">
                  <c:v>89.505182000000005</c:v>
                </c:pt>
                <c:pt idx="9">
                  <c:v>107.28147974146131</c:v>
                </c:pt>
                <c:pt idx="10">
                  <c:v>107.28147974146131</c:v>
                </c:pt>
                <c:pt idx="11">
                  <c:v>79.767346000000003</c:v>
                </c:pt>
                <c:pt idx="12">
                  <c:v>107.28147974146131</c:v>
                </c:pt>
                <c:pt idx="13">
                  <c:v>107.029398</c:v>
                </c:pt>
                <c:pt idx="14">
                  <c:v>84.974616999999995</c:v>
                </c:pt>
                <c:pt idx="15">
                  <c:v>53.384005999999999</c:v>
                </c:pt>
                <c:pt idx="16">
                  <c:v>52.711660000000002</c:v>
                </c:pt>
                <c:pt idx="17">
                  <c:v>107.28147974146131</c:v>
                </c:pt>
                <c:pt idx="18">
                  <c:v>89.913594000000003</c:v>
                </c:pt>
                <c:pt idx="19">
                  <c:v>90.846999999999994</c:v>
                </c:pt>
                <c:pt idx="20">
                  <c:v>83.858829999999998</c:v>
                </c:pt>
                <c:pt idx="21">
                  <c:v>82.499785999999986</c:v>
                </c:pt>
                <c:pt idx="22">
                  <c:v>107.28147974146131</c:v>
                </c:pt>
                <c:pt idx="23">
                  <c:v>80.022929000000005</c:v>
                </c:pt>
                <c:pt idx="24">
                  <c:v>60.699717</c:v>
                </c:pt>
                <c:pt idx="25">
                  <c:v>107.28147974146131</c:v>
                </c:pt>
                <c:pt idx="26">
                  <c:v>107.28147974146131</c:v>
                </c:pt>
                <c:pt idx="27">
                  <c:v>83.919637000000009</c:v>
                </c:pt>
                <c:pt idx="28">
                  <c:v>63.880876999999998</c:v>
                </c:pt>
                <c:pt idx="29">
                  <c:v>88.834611999999993</c:v>
                </c:pt>
                <c:pt idx="30">
                  <c:v>103.61614705848899</c:v>
                </c:pt>
                <c:pt idx="31">
                  <c:v>103.61614705848899</c:v>
                </c:pt>
                <c:pt idx="32">
                  <c:v>103.61614705848899</c:v>
                </c:pt>
                <c:pt idx="33">
                  <c:v>97.685996000000003</c:v>
                </c:pt>
                <c:pt idx="34">
                  <c:v>59.052302000000005</c:v>
                </c:pt>
                <c:pt idx="35">
                  <c:v>66.342085000000012</c:v>
                </c:pt>
                <c:pt idx="36">
                  <c:v>90.960764999999995</c:v>
                </c:pt>
                <c:pt idx="37">
                  <c:v>103.61614705848899</c:v>
                </c:pt>
                <c:pt idx="38">
                  <c:v>103.61614705848899</c:v>
                </c:pt>
                <c:pt idx="39">
                  <c:v>72.834372999999999</c:v>
                </c:pt>
                <c:pt idx="40">
                  <c:v>54.431428999999994</c:v>
                </c:pt>
                <c:pt idx="41">
                  <c:v>58.835746</c:v>
                </c:pt>
                <c:pt idx="42">
                  <c:v>103.61614705848899</c:v>
                </c:pt>
                <c:pt idx="43">
                  <c:v>103.61614705848899</c:v>
                </c:pt>
                <c:pt idx="44">
                  <c:v>103.61614705848899</c:v>
                </c:pt>
                <c:pt idx="45">
                  <c:v>103.61614705848899</c:v>
                </c:pt>
                <c:pt idx="46">
                  <c:v>103.61614705848899</c:v>
                </c:pt>
                <c:pt idx="47">
                  <c:v>81.670012</c:v>
                </c:pt>
                <c:pt idx="48">
                  <c:v>91.059771999999995</c:v>
                </c:pt>
                <c:pt idx="49">
                  <c:v>96.312916999999999</c:v>
                </c:pt>
                <c:pt idx="50">
                  <c:v>101.89939099999999</c:v>
                </c:pt>
                <c:pt idx="51">
                  <c:v>103.61614705848899</c:v>
                </c:pt>
                <c:pt idx="52">
                  <c:v>103.61614705848899</c:v>
                </c:pt>
                <c:pt idx="53">
                  <c:v>83.225479000000007</c:v>
                </c:pt>
                <c:pt idx="54">
                  <c:v>103.61614705848899</c:v>
                </c:pt>
                <c:pt idx="55">
                  <c:v>103.61614705848899</c:v>
                </c:pt>
                <c:pt idx="56">
                  <c:v>103.61614705848899</c:v>
                </c:pt>
                <c:pt idx="57">
                  <c:v>89.185971000000009</c:v>
                </c:pt>
                <c:pt idx="58">
                  <c:v>103.61614705848899</c:v>
                </c:pt>
                <c:pt idx="59">
                  <c:v>103.61614705848899</c:v>
                </c:pt>
                <c:pt idx="60">
                  <c:v>103.61614705848899</c:v>
                </c:pt>
                <c:pt idx="61">
                  <c:v>93.588239000000002</c:v>
                </c:pt>
                <c:pt idx="62">
                  <c:v>59.687374000000005</c:v>
                </c:pt>
                <c:pt idx="63">
                  <c:v>54.264406999999999</c:v>
                </c:pt>
                <c:pt idx="64">
                  <c:v>58.230099000000003</c:v>
                </c:pt>
                <c:pt idx="65">
                  <c:v>54.752099000000001</c:v>
                </c:pt>
                <c:pt idx="66">
                  <c:v>63.142616000000004</c:v>
                </c:pt>
                <c:pt idx="67">
                  <c:v>93.789354000000003</c:v>
                </c:pt>
                <c:pt idx="68">
                  <c:v>103.85802139327508</c:v>
                </c:pt>
                <c:pt idx="69">
                  <c:v>103.85802139327508</c:v>
                </c:pt>
                <c:pt idx="70">
                  <c:v>72.200203000000002</c:v>
                </c:pt>
                <c:pt idx="71">
                  <c:v>103.08261</c:v>
                </c:pt>
                <c:pt idx="72">
                  <c:v>103.85802139327508</c:v>
                </c:pt>
                <c:pt idx="73">
                  <c:v>98.556506999999996</c:v>
                </c:pt>
                <c:pt idx="74">
                  <c:v>63.658560999999999</c:v>
                </c:pt>
                <c:pt idx="75">
                  <c:v>78.229511000000002</c:v>
                </c:pt>
                <c:pt idx="76">
                  <c:v>56.800855000000006</c:v>
                </c:pt>
                <c:pt idx="77">
                  <c:v>94.802976999999998</c:v>
                </c:pt>
                <c:pt idx="78">
                  <c:v>103.85802139327508</c:v>
                </c:pt>
                <c:pt idx="79">
                  <c:v>103.85802139327508</c:v>
                </c:pt>
                <c:pt idx="80">
                  <c:v>103.85802139327508</c:v>
                </c:pt>
                <c:pt idx="81">
                  <c:v>103.85802139327508</c:v>
                </c:pt>
                <c:pt idx="82">
                  <c:v>103.85802139327508</c:v>
                </c:pt>
                <c:pt idx="83">
                  <c:v>85.492512000000005</c:v>
                </c:pt>
                <c:pt idx="84">
                  <c:v>65.305668999999995</c:v>
                </c:pt>
                <c:pt idx="85">
                  <c:v>103.85802139327508</c:v>
                </c:pt>
                <c:pt idx="86">
                  <c:v>103.85802139327508</c:v>
                </c:pt>
                <c:pt idx="87">
                  <c:v>28.541407</c:v>
                </c:pt>
                <c:pt idx="88">
                  <c:v>18.682870999999999</c:v>
                </c:pt>
                <c:pt idx="89">
                  <c:v>58.289442000000001</c:v>
                </c:pt>
                <c:pt idx="90">
                  <c:v>55.152144</c:v>
                </c:pt>
                <c:pt idx="91">
                  <c:v>44.095667999999996</c:v>
                </c:pt>
                <c:pt idx="92">
                  <c:v>96.210437992794866</c:v>
                </c:pt>
                <c:pt idx="93">
                  <c:v>96.210437992794866</c:v>
                </c:pt>
                <c:pt idx="94">
                  <c:v>95.662532000000013</c:v>
                </c:pt>
                <c:pt idx="95">
                  <c:v>96.210437992794866</c:v>
                </c:pt>
                <c:pt idx="96">
                  <c:v>96.210437992794866</c:v>
                </c:pt>
                <c:pt idx="97">
                  <c:v>96.210437992794866</c:v>
                </c:pt>
                <c:pt idx="98">
                  <c:v>96.210437992794866</c:v>
                </c:pt>
                <c:pt idx="99">
                  <c:v>96.210437992794866</c:v>
                </c:pt>
                <c:pt idx="100">
                  <c:v>88.600934999999993</c:v>
                </c:pt>
                <c:pt idx="101">
                  <c:v>96.210437992794866</c:v>
                </c:pt>
                <c:pt idx="102">
                  <c:v>96.210437992794866</c:v>
                </c:pt>
                <c:pt idx="103">
                  <c:v>96.210437992794866</c:v>
                </c:pt>
                <c:pt idx="104">
                  <c:v>96.210437992794866</c:v>
                </c:pt>
                <c:pt idx="105">
                  <c:v>96.210437992794866</c:v>
                </c:pt>
                <c:pt idx="106">
                  <c:v>96.210437992794866</c:v>
                </c:pt>
                <c:pt idx="107">
                  <c:v>36.019993999999997</c:v>
                </c:pt>
                <c:pt idx="108">
                  <c:v>36.641493000000004</c:v>
                </c:pt>
                <c:pt idx="109">
                  <c:v>31.951511</c:v>
                </c:pt>
                <c:pt idx="110">
                  <c:v>34.625415999999994</c:v>
                </c:pt>
                <c:pt idx="111">
                  <c:v>96.210437992794866</c:v>
                </c:pt>
                <c:pt idx="112">
                  <c:v>96.210437992794866</c:v>
                </c:pt>
                <c:pt idx="113">
                  <c:v>96.210437992794866</c:v>
                </c:pt>
                <c:pt idx="114">
                  <c:v>96.210437992794866</c:v>
                </c:pt>
                <c:pt idx="115">
                  <c:v>96.210437992794866</c:v>
                </c:pt>
                <c:pt idx="116">
                  <c:v>96.210437992794866</c:v>
                </c:pt>
                <c:pt idx="117">
                  <c:v>61.352178000000002</c:v>
                </c:pt>
                <c:pt idx="118">
                  <c:v>53.340119000000001</c:v>
                </c:pt>
                <c:pt idx="119">
                  <c:v>38.507182</c:v>
                </c:pt>
                <c:pt idx="120">
                  <c:v>96.210437992794866</c:v>
                </c:pt>
                <c:pt idx="121">
                  <c:v>51.832574999999999</c:v>
                </c:pt>
                <c:pt idx="122">
                  <c:v>117.65967431856234</c:v>
                </c:pt>
                <c:pt idx="123">
                  <c:v>117.65967431856234</c:v>
                </c:pt>
                <c:pt idx="124">
                  <c:v>110.34991599999999</c:v>
                </c:pt>
                <c:pt idx="125">
                  <c:v>49.789268999999997</c:v>
                </c:pt>
                <c:pt idx="126">
                  <c:v>47.233865999999999</c:v>
                </c:pt>
                <c:pt idx="127">
                  <c:v>83.371409</c:v>
                </c:pt>
                <c:pt idx="128">
                  <c:v>109.77317599999999</c:v>
                </c:pt>
                <c:pt idx="129">
                  <c:v>68.990971000000002</c:v>
                </c:pt>
                <c:pt idx="130">
                  <c:v>78.874635999999995</c:v>
                </c:pt>
                <c:pt idx="131">
                  <c:v>90.500077999999988</c:v>
                </c:pt>
                <c:pt idx="132">
                  <c:v>117.65967431856234</c:v>
                </c:pt>
                <c:pt idx="133">
                  <c:v>117.65967431856234</c:v>
                </c:pt>
                <c:pt idx="134">
                  <c:v>117.65967431856234</c:v>
                </c:pt>
                <c:pt idx="135">
                  <c:v>117.65967431856234</c:v>
                </c:pt>
                <c:pt idx="136">
                  <c:v>117.65967431856234</c:v>
                </c:pt>
                <c:pt idx="137">
                  <c:v>117.65967431856234</c:v>
                </c:pt>
                <c:pt idx="138">
                  <c:v>117.65967431856234</c:v>
                </c:pt>
                <c:pt idx="139">
                  <c:v>117.65967431856234</c:v>
                </c:pt>
                <c:pt idx="140">
                  <c:v>117.65967431856234</c:v>
                </c:pt>
                <c:pt idx="141">
                  <c:v>117.65967431856234</c:v>
                </c:pt>
                <c:pt idx="142">
                  <c:v>22.593836000000003</c:v>
                </c:pt>
                <c:pt idx="143">
                  <c:v>117.65967431856234</c:v>
                </c:pt>
                <c:pt idx="144">
                  <c:v>117.65967431856234</c:v>
                </c:pt>
                <c:pt idx="145">
                  <c:v>117.65967431856234</c:v>
                </c:pt>
                <c:pt idx="146">
                  <c:v>115.17270300000001</c:v>
                </c:pt>
                <c:pt idx="147">
                  <c:v>101.656307</c:v>
                </c:pt>
                <c:pt idx="148">
                  <c:v>59.577652999999998</c:v>
                </c:pt>
                <c:pt idx="149">
                  <c:v>64.976430999999991</c:v>
                </c:pt>
                <c:pt idx="150">
                  <c:v>72.134840999999994</c:v>
                </c:pt>
                <c:pt idx="151">
                  <c:v>96.363099000000005</c:v>
                </c:pt>
                <c:pt idx="152">
                  <c:v>117.65967431856234</c:v>
                </c:pt>
                <c:pt idx="153">
                  <c:v>158.32114495501099</c:v>
                </c:pt>
                <c:pt idx="154">
                  <c:v>158.32114495501099</c:v>
                </c:pt>
                <c:pt idx="155">
                  <c:v>158.32114495501099</c:v>
                </c:pt>
                <c:pt idx="156">
                  <c:v>158.32114495501099</c:v>
                </c:pt>
                <c:pt idx="157">
                  <c:v>158.32114495501099</c:v>
                </c:pt>
                <c:pt idx="158">
                  <c:v>158.32114495501099</c:v>
                </c:pt>
                <c:pt idx="159">
                  <c:v>158.32114495501099</c:v>
                </c:pt>
                <c:pt idx="160">
                  <c:v>158.32114495501099</c:v>
                </c:pt>
                <c:pt idx="161">
                  <c:v>158.32114495501099</c:v>
                </c:pt>
                <c:pt idx="162">
                  <c:v>158.32114495501099</c:v>
                </c:pt>
                <c:pt idx="163">
                  <c:v>158.32114495501099</c:v>
                </c:pt>
                <c:pt idx="164">
                  <c:v>158.32114495501099</c:v>
                </c:pt>
                <c:pt idx="165">
                  <c:v>158.32114495501099</c:v>
                </c:pt>
                <c:pt idx="166">
                  <c:v>158.32114495501099</c:v>
                </c:pt>
                <c:pt idx="167">
                  <c:v>158.32114495501099</c:v>
                </c:pt>
                <c:pt idx="168">
                  <c:v>153.56776600000001</c:v>
                </c:pt>
                <c:pt idx="169">
                  <c:v>158.32114495501099</c:v>
                </c:pt>
                <c:pt idx="170">
                  <c:v>158.32114495501099</c:v>
                </c:pt>
                <c:pt idx="171">
                  <c:v>96.379054999999994</c:v>
                </c:pt>
                <c:pt idx="172">
                  <c:v>104.865495</c:v>
                </c:pt>
                <c:pt idx="173">
                  <c:v>136.17629300000002</c:v>
                </c:pt>
                <c:pt idx="174">
                  <c:v>158.32114495501099</c:v>
                </c:pt>
                <c:pt idx="175">
                  <c:v>158.32114495501099</c:v>
                </c:pt>
                <c:pt idx="176">
                  <c:v>158.32114495501099</c:v>
                </c:pt>
                <c:pt idx="177">
                  <c:v>158.32114495501099</c:v>
                </c:pt>
                <c:pt idx="178">
                  <c:v>158.32114495501099</c:v>
                </c:pt>
                <c:pt idx="179">
                  <c:v>158.32114495501099</c:v>
                </c:pt>
                <c:pt idx="180">
                  <c:v>158.32114495501099</c:v>
                </c:pt>
                <c:pt idx="181">
                  <c:v>121.803073</c:v>
                </c:pt>
                <c:pt idx="182">
                  <c:v>158.32114495501099</c:v>
                </c:pt>
                <c:pt idx="183">
                  <c:v>121.650701</c:v>
                </c:pt>
                <c:pt idx="184">
                  <c:v>154.50398156803115</c:v>
                </c:pt>
                <c:pt idx="185">
                  <c:v>154.50398156803115</c:v>
                </c:pt>
                <c:pt idx="186">
                  <c:v>136.341981</c:v>
                </c:pt>
                <c:pt idx="187">
                  <c:v>154.50398156803115</c:v>
                </c:pt>
                <c:pt idx="188">
                  <c:v>48.926917000000003</c:v>
                </c:pt>
                <c:pt idx="189">
                  <c:v>36.689464000000001</c:v>
                </c:pt>
                <c:pt idx="190">
                  <c:v>121.176546</c:v>
                </c:pt>
                <c:pt idx="191">
                  <c:v>154.50398156803115</c:v>
                </c:pt>
                <c:pt idx="192">
                  <c:v>154.50398156803115</c:v>
                </c:pt>
                <c:pt idx="193">
                  <c:v>154.50398156803115</c:v>
                </c:pt>
                <c:pt idx="194">
                  <c:v>154.50398156803115</c:v>
                </c:pt>
                <c:pt idx="195">
                  <c:v>154.50398156803115</c:v>
                </c:pt>
                <c:pt idx="196">
                  <c:v>154.50398156803115</c:v>
                </c:pt>
                <c:pt idx="197">
                  <c:v>154.50398156803115</c:v>
                </c:pt>
                <c:pt idx="198">
                  <c:v>154.50398156803115</c:v>
                </c:pt>
                <c:pt idx="199">
                  <c:v>112.453388</c:v>
                </c:pt>
                <c:pt idx="200">
                  <c:v>154.50398156803115</c:v>
                </c:pt>
                <c:pt idx="201">
                  <c:v>154.50398156803115</c:v>
                </c:pt>
                <c:pt idx="202">
                  <c:v>154.50398156803115</c:v>
                </c:pt>
                <c:pt idx="203">
                  <c:v>154.50398156803115</c:v>
                </c:pt>
                <c:pt idx="204">
                  <c:v>154.50398156803115</c:v>
                </c:pt>
                <c:pt idx="205">
                  <c:v>154.50398156803115</c:v>
                </c:pt>
                <c:pt idx="206">
                  <c:v>119.56389799999999</c:v>
                </c:pt>
                <c:pt idx="207">
                  <c:v>87.977356999999998</c:v>
                </c:pt>
                <c:pt idx="208">
                  <c:v>112.29498600000001</c:v>
                </c:pt>
                <c:pt idx="209">
                  <c:v>68.835535000000007</c:v>
                </c:pt>
                <c:pt idx="210">
                  <c:v>58.400517000000001</c:v>
                </c:pt>
                <c:pt idx="211">
                  <c:v>51.101296000000005</c:v>
                </c:pt>
                <c:pt idx="212">
                  <c:v>48.094987000000003</c:v>
                </c:pt>
                <c:pt idx="213">
                  <c:v>41.015277000000005</c:v>
                </c:pt>
                <c:pt idx="214">
                  <c:v>22.724927000000001</c:v>
                </c:pt>
                <c:pt idx="215">
                  <c:v>76.359437</c:v>
                </c:pt>
                <c:pt idx="216">
                  <c:v>82.357377999999997</c:v>
                </c:pt>
                <c:pt idx="217">
                  <c:v>122.930302</c:v>
                </c:pt>
                <c:pt idx="218">
                  <c:v>58.951243000000005</c:v>
                </c:pt>
                <c:pt idx="219">
                  <c:v>46.909008999999998</c:v>
                </c:pt>
                <c:pt idx="220">
                  <c:v>51.859757999999999</c:v>
                </c:pt>
                <c:pt idx="221">
                  <c:v>55.688370000000006</c:v>
                </c:pt>
                <c:pt idx="222">
                  <c:v>129.95999800000001</c:v>
                </c:pt>
                <c:pt idx="223">
                  <c:v>167.80155300000001</c:v>
                </c:pt>
                <c:pt idx="224">
                  <c:v>74.824323000000007</c:v>
                </c:pt>
                <c:pt idx="225">
                  <c:v>55.224654000000001</c:v>
                </c:pt>
                <c:pt idx="226">
                  <c:v>124.76865400000001</c:v>
                </c:pt>
                <c:pt idx="227">
                  <c:v>189.49068427303206</c:v>
                </c:pt>
                <c:pt idx="228">
                  <c:v>189.49068427303206</c:v>
                </c:pt>
                <c:pt idx="229">
                  <c:v>189.49068427303206</c:v>
                </c:pt>
                <c:pt idx="230">
                  <c:v>189.49068427303206</c:v>
                </c:pt>
                <c:pt idx="231">
                  <c:v>189.49068427303206</c:v>
                </c:pt>
                <c:pt idx="232">
                  <c:v>189.49068427303206</c:v>
                </c:pt>
                <c:pt idx="233">
                  <c:v>189.49068427303206</c:v>
                </c:pt>
                <c:pt idx="234">
                  <c:v>189.49068427303206</c:v>
                </c:pt>
                <c:pt idx="235">
                  <c:v>155.30305999999999</c:v>
                </c:pt>
                <c:pt idx="236">
                  <c:v>78.354112000000015</c:v>
                </c:pt>
                <c:pt idx="237">
                  <c:v>59.711828999999994</c:v>
                </c:pt>
                <c:pt idx="238">
                  <c:v>45.159900999999998</c:v>
                </c:pt>
                <c:pt idx="239">
                  <c:v>128.33091400000001</c:v>
                </c:pt>
                <c:pt idx="240">
                  <c:v>189.49068427303206</c:v>
                </c:pt>
                <c:pt idx="241">
                  <c:v>189.49068427303206</c:v>
                </c:pt>
                <c:pt idx="242">
                  <c:v>189.49068427303206</c:v>
                </c:pt>
                <c:pt idx="243">
                  <c:v>189.49068427303206</c:v>
                </c:pt>
                <c:pt idx="244">
                  <c:v>189.49068427303206</c:v>
                </c:pt>
                <c:pt idx="245">
                  <c:v>197.86672074633179</c:v>
                </c:pt>
                <c:pt idx="246">
                  <c:v>162.830028</c:v>
                </c:pt>
                <c:pt idx="247">
                  <c:v>120.83183</c:v>
                </c:pt>
                <c:pt idx="248">
                  <c:v>186.04646400000001</c:v>
                </c:pt>
                <c:pt idx="249">
                  <c:v>161.87779900000001</c:v>
                </c:pt>
                <c:pt idx="250">
                  <c:v>139.702156</c:v>
                </c:pt>
                <c:pt idx="251">
                  <c:v>94.027539999999988</c:v>
                </c:pt>
                <c:pt idx="252">
                  <c:v>67.131011000000001</c:v>
                </c:pt>
                <c:pt idx="253">
                  <c:v>161.85495800000001</c:v>
                </c:pt>
                <c:pt idx="254">
                  <c:v>197.86672074633179</c:v>
                </c:pt>
                <c:pt idx="255">
                  <c:v>109.13270599999998</c:v>
                </c:pt>
                <c:pt idx="256">
                  <c:v>41.696413</c:v>
                </c:pt>
                <c:pt idx="257">
                  <c:v>157.776815</c:v>
                </c:pt>
                <c:pt idx="258">
                  <c:v>66.234709000000009</c:v>
                </c:pt>
                <c:pt idx="259">
                  <c:v>118.31930699999999</c:v>
                </c:pt>
                <c:pt idx="260">
                  <c:v>183.91886199999999</c:v>
                </c:pt>
                <c:pt idx="261">
                  <c:v>177.314727</c:v>
                </c:pt>
                <c:pt idx="262">
                  <c:v>108.73075800000001</c:v>
                </c:pt>
                <c:pt idx="263">
                  <c:v>80.605675000000005</c:v>
                </c:pt>
                <c:pt idx="264">
                  <c:v>96.188664000000003</c:v>
                </c:pt>
                <c:pt idx="265">
                  <c:v>96.746811000000008</c:v>
                </c:pt>
                <c:pt idx="266">
                  <c:v>54.389516999999998</c:v>
                </c:pt>
                <c:pt idx="267">
                  <c:v>52.171697000000002</c:v>
                </c:pt>
                <c:pt idx="268">
                  <c:v>67.420505999999989</c:v>
                </c:pt>
                <c:pt idx="269">
                  <c:v>197.86672074633179</c:v>
                </c:pt>
                <c:pt idx="270">
                  <c:v>197.86672074633179</c:v>
                </c:pt>
                <c:pt idx="271">
                  <c:v>197.86672074633179</c:v>
                </c:pt>
                <c:pt idx="272">
                  <c:v>169.36244400000001</c:v>
                </c:pt>
                <c:pt idx="273">
                  <c:v>197.86672074633179</c:v>
                </c:pt>
                <c:pt idx="274">
                  <c:v>196.89982321795648</c:v>
                </c:pt>
                <c:pt idx="275">
                  <c:v>190.54821601737729</c:v>
                </c:pt>
                <c:pt idx="276">
                  <c:v>190.54821601737729</c:v>
                </c:pt>
                <c:pt idx="277">
                  <c:v>190.54821601737729</c:v>
                </c:pt>
                <c:pt idx="278">
                  <c:v>190.54821601737729</c:v>
                </c:pt>
                <c:pt idx="279">
                  <c:v>190.54821601737729</c:v>
                </c:pt>
                <c:pt idx="280">
                  <c:v>190.54821601737729</c:v>
                </c:pt>
                <c:pt idx="281">
                  <c:v>172.75144</c:v>
                </c:pt>
                <c:pt idx="282">
                  <c:v>190.54821601737729</c:v>
                </c:pt>
                <c:pt idx="283">
                  <c:v>149.84727600000002</c:v>
                </c:pt>
                <c:pt idx="284">
                  <c:v>74.675630999999996</c:v>
                </c:pt>
                <c:pt idx="285">
                  <c:v>89.800189000000003</c:v>
                </c:pt>
                <c:pt idx="286">
                  <c:v>148.69305299999999</c:v>
                </c:pt>
                <c:pt idx="287">
                  <c:v>56.137730000000005</c:v>
                </c:pt>
                <c:pt idx="288">
                  <c:v>149.073848</c:v>
                </c:pt>
                <c:pt idx="289">
                  <c:v>190.54821601737729</c:v>
                </c:pt>
                <c:pt idx="290">
                  <c:v>190.54821601737729</c:v>
                </c:pt>
                <c:pt idx="291">
                  <c:v>113.739396</c:v>
                </c:pt>
                <c:pt idx="292">
                  <c:v>116.548029</c:v>
                </c:pt>
                <c:pt idx="293">
                  <c:v>130.29438999999999</c:v>
                </c:pt>
                <c:pt idx="294">
                  <c:v>70.04432700000001</c:v>
                </c:pt>
                <c:pt idx="295">
                  <c:v>47.686707000000006</c:v>
                </c:pt>
                <c:pt idx="296">
                  <c:v>119.42288099999999</c:v>
                </c:pt>
                <c:pt idx="297">
                  <c:v>133.07321200000001</c:v>
                </c:pt>
                <c:pt idx="298">
                  <c:v>54.522869</c:v>
                </c:pt>
                <c:pt idx="299">
                  <c:v>190.54821601737729</c:v>
                </c:pt>
                <c:pt idx="300">
                  <c:v>109.599423</c:v>
                </c:pt>
                <c:pt idx="301">
                  <c:v>36.649968999999999</c:v>
                </c:pt>
                <c:pt idx="302">
                  <c:v>153.997051</c:v>
                </c:pt>
                <c:pt idx="303">
                  <c:v>190.54821601737729</c:v>
                </c:pt>
                <c:pt idx="304">
                  <c:v>190.54821601737729</c:v>
                </c:pt>
                <c:pt idx="305">
                  <c:v>85.191224000000005</c:v>
                </c:pt>
                <c:pt idx="306">
                  <c:v>119.91842</c:v>
                </c:pt>
                <c:pt idx="307">
                  <c:v>95.39755199999999</c:v>
                </c:pt>
                <c:pt idx="308">
                  <c:v>157.51786268308174</c:v>
                </c:pt>
                <c:pt idx="309">
                  <c:v>157.51786268308174</c:v>
                </c:pt>
                <c:pt idx="310">
                  <c:v>87.762314000000003</c:v>
                </c:pt>
                <c:pt idx="311">
                  <c:v>75.185068999999999</c:v>
                </c:pt>
                <c:pt idx="312">
                  <c:v>64.449962999999997</c:v>
                </c:pt>
                <c:pt idx="313">
                  <c:v>87.743884000000008</c:v>
                </c:pt>
                <c:pt idx="314">
                  <c:v>81.505103000000005</c:v>
                </c:pt>
                <c:pt idx="315">
                  <c:v>70.531351999999998</c:v>
                </c:pt>
                <c:pt idx="316">
                  <c:v>103.151787</c:v>
                </c:pt>
                <c:pt idx="317">
                  <c:v>74.569249999999997</c:v>
                </c:pt>
                <c:pt idx="318">
                  <c:v>98.348529999999997</c:v>
                </c:pt>
                <c:pt idx="319">
                  <c:v>157.51786268308174</c:v>
                </c:pt>
                <c:pt idx="320">
                  <c:v>157.51786268308174</c:v>
                </c:pt>
                <c:pt idx="321">
                  <c:v>157.51786268308174</c:v>
                </c:pt>
                <c:pt idx="322">
                  <c:v>47.134995000000004</c:v>
                </c:pt>
                <c:pt idx="323">
                  <c:v>72.963993000000002</c:v>
                </c:pt>
                <c:pt idx="324">
                  <c:v>133.626476</c:v>
                </c:pt>
                <c:pt idx="325">
                  <c:v>157.51786268308174</c:v>
                </c:pt>
                <c:pt idx="326">
                  <c:v>130.76642799999999</c:v>
                </c:pt>
                <c:pt idx="327">
                  <c:v>60.852269999999997</c:v>
                </c:pt>
                <c:pt idx="328">
                  <c:v>82.626198000000002</c:v>
                </c:pt>
                <c:pt idx="329">
                  <c:v>35.884959000000002</c:v>
                </c:pt>
                <c:pt idx="330">
                  <c:v>57.652974</c:v>
                </c:pt>
                <c:pt idx="331">
                  <c:v>114.834345</c:v>
                </c:pt>
                <c:pt idx="332">
                  <c:v>157.51786268308174</c:v>
                </c:pt>
                <c:pt idx="333">
                  <c:v>157.51786268308174</c:v>
                </c:pt>
                <c:pt idx="334">
                  <c:v>157.51786268308174</c:v>
                </c:pt>
                <c:pt idx="335">
                  <c:v>141.6266633790793</c:v>
                </c:pt>
                <c:pt idx="336">
                  <c:v>141.6266633790793</c:v>
                </c:pt>
                <c:pt idx="337">
                  <c:v>63.651142</c:v>
                </c:pt>
                <c:pt idx="338">
                  <c:v>141.6266633790793</c:v>
                </c:pt>
                <c:pt idx="339">
                  <c:v>106.92031900000001</c:v>
                </c:pt>
                <c:pt idx="340">
                  <c:v>49.506928000000002</c:v>
                </c:pt>
                <c:pt idx="341">
                  <c:v>141.6266633790793</c:v>
                </c:pt>
                <c:pt idx="342">
                  <c:v>115.45499099999999</c:v>
                </c:pt>
                <c:pt idx="343">
                  <c:v>108.08998600000001</c:v>
                </c:pt>
                <c:pt idx="344">
                  <c:v>141.6266633790793</c:v>
                </c:pt>
                <c:pt idx="345">
                  <c:v>141.6266633790793</c:v>
                </c:pt>
                <c:pt idx="346">
                  <c:v>61.266777000000005</c:v>
                </c:pt>
                <c:pt idx="347">
                  <c:v>67.754913999999999</c:v>
                </c:pt>
                <c:pt idx="348">
                  <c:v>141.6266633790793</c:v>
                </c:pt>
                <c:pt idx="349">
                  <c:v>141.6266633790793</c:v>
                </c:pt>
                <c:pt idx="350">
                  <c:v>141.6266633790793</c:v>
                </c:pt>
                <c:pt idx="351">
                  <c:v>114.186162</c:v>
                </c:pt>
                <c:pt idx="352">
                  <c:v>100.41572000000001</c:v>
                </c:pt>
                <c:pt idx="353">
                  <c:v>108.03166399999999</c:v>
                </c:pt>
                <c:pt idx="354">
                  <c:v>48.323215000000005</c:v>
                </c:pt>
                <c:pt idx="355">
                  <c:v>46.974333000000009</c:v>
                </c:pt>
                <c:pt idx="356">
                  <c:v>46.023463999999997</c:v>
                </c:pt>
                <c:pt idx="357">
                  <c:v>141.6266633790793</c:v>
                </c:pt>
                <c:pt idx="358">
                  <c:v>141.6266633790793</c:v>
                </c:pt>
                <c:pt idx="359">
                  <c:v>141.6266633790793</c:v>
                </c:pt>
                <c:pt idx="360">
                  <c:v>141.6266633790793</c:v>
                </c:pt>
                <c:pt idx="361">
                  <c:v>141.6266633790793</c:v>
                </c:pt>
                <c:pt idx="362">
                  <c:v>117.448058</c:v>
                </c:pt>
                <c:pt idx="363">
                  <c:v>72.697546000000003</c:v>
                </c:pt>
                <c:pt idx="364">
                  <c:v>97.010528999999991</c:v>
                </c:pt>
                <c:pt idx="365">
                  <c:v>91.770896999999991</c:v>
                </c:pt>
                <c:pt idx="366">
                  <c:v>46.127493000000001</c:v>
                </c:pt>
                <c:pt idx="367">
                  <c:v>40.985336000000004</c:v>
                </c:pt>
                <c:pt idx="368">
                  <c:v>85.65583199999999</c:v>
                </c:pt>
                <c:pt idx="369">
                  <c:v>117.71557362393156</c:v>
                </c:pt>
                <c:pt idx="370">
                  <c:v>116.081299</c:v>
                </c:pt>
                <c:pt idx="371">
                  <c:v>90.647300999999999</c:v>
                </c:pt>
                <c:pt idx="372">
                  <c:v>117.71557362393156</c:v>
                </c:pt>
                <c:pt idx="373">
                  <c:v>117.71557362393156</c:v>
                </c:pt>
                <c:pt idx="374">
                  <c:v>117.71557362393156</c:v>
                </c:pt>
                <c:pt idx="375">
                  <c:v>86.228426000000013</c:v>
                </c:pt>
                <c:pt idx="376">
                  <c:v>117.71557362393156</c:v>
                </c:pt>
                <c:pt idx="377">
                  <c:v>117.71557362393156</c:v>
                </c:pt>
                <c:pt idx="378">
                  <c:v>117.71557362393156</c:v>
                </c:pt>
                <c:pt idx="379">
                  <c:v>79.43510400000001</c:v>
                </c:pt>
                <c:pt idx="380">
                  <c:v>82.993447000000003</c:v>
                </c:pt>
                <c:pt idx="381">
                  <c:v>112.974255</c:v>
                </c:pt>
                <c:pt idx="382">
                  <c:v>64.541308999999998</c:v>
                </c:pt>
                <c:pt idx="383">
                  <c:v>48.088142999999995</c:v>
                </c:pt>
                <c:pt idx="384">
                  <c:v>56.369104</c:v>
                </c:pt>
                <c:pt idx="385">
                  <c:v>56.803338000000004</c:v>
                </c:pt>
                <c:pt idx="386">
                  <c:v>93.506699999999995</c:v>
                </c:pt>
                <c:pt idx="387">
                  <c:v>117.71557362393156</c:v>
                </c:pt>
                <c:pt idx="388">
                  <c:v>101.859599</c:v>
                </c:pt>
                <c:pt idx="389">
                  <c:v>89.431278000000006</c:v>
                </c:pt>
                <c:pt idx="390">
                  <c:v>82.711063999999993</c:v>
                </c:pt>
                <c:pt idx="391">
                  <c:v>112.923368</c:v>
                </c:pt>
                <c:pt idx="392">
                  <c:v>91.66518099999999</c:v>
                </c:pt>
                <c:pt idx="393">
                  <c:v>63.655620000000006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46.035379642641487</c:v>
                </c:pt>
                <c:pt idx="1">
                  <c:v>41.264862216643344</c:v>
                </c:pt>
                <c:pt idx="2">
                  <c:v>49.679692986643339</c:v>
                </c:pt>
                <c:pt idx="3">
                  <c:v>42.171462116641479</c:v>
                </c:pt>
                <c:pt idx="4">
                  <c:v>44.143722011716378</c:v>
                </c:pt>
                <c:pt idx="5">
                  <c:v>41.298196523716378</c:v>
                </c:pt>
                <c:pt idx="6">
                  <c:v>46.56123279171824</c:v>
                </c:pt>
                <c:pt idx="7">
                  <c:v>36.393345447716378</c:v>
                </c:pt>
                <c:pt idx="8">
                  <c:v>36.232871243718243</c:v>
                </c:pt>
                <c:pt idx="9">
                  <c:v>34.968789279718237</c:v>
                </c:pt>
                <c:pt idx="10">
                  <c:v>40.611010139716377</c:v>
                </c:pt>
                <c:pt idx="11">
                  <c:v>39.255406186815591</c:v>
                </c:pt>
                <c:pt idx="12">
                  <c:v>28.645551794815596</c:v>
                </c:pt>
                <c:pt idx="13">
                  <c:v>32.449258178815597</c:v>
                </c:pt>
                <c:pt idx="14">
                  <c:v>29.766808250813732</c:v>
                </c:pt>
                <c:pt idx="15">
                  <c:v>32.918091950815594</c:v>
                </c:pt>
                <c:pt idx="16">
                  <c:v>39.100855578817459</c:v>
                </c:pt>
                <c:pt idx="17">
                  <c:v>30.570647338813732</c:v>
                </c:pt>
                <c:pt idx="18">
                  <c:v>41.692067397653197</c:v>
                </c:pt>
                <c:pt idx="19">
                  <c:v>34.647865205653197</c:v>
                </c:pt>
                <c:pt idx="20">
                  <c:v>40.431819057653193</c:v>
                </c:pt>
                <c:pt idx="21">
                  <c:v>28.847656745655055</c:v>
                </c:pt>
                <c:pt idx="22">
                  <c:v>27.14505994765133</c:v>
                </c:pt>
                <c:pt idx="23">
                  <c:v>32.887696653653201</c:v>
                </c:pt>
                <c:pt idx="24">
                  <c:v>46.072319117655063</c:v>
                </c:pt>
                <c:pt idx="25">
                  <c:v>29.632670615292451</c:v>
                </c:pt>
                <c:pt idx="26">
                  <c:v>25.568771355296178</c:v>
                </c:pt>
                <c:pt idx="27">
                  <c:v>35.395922383292444</c:v>
                </c:pt>
                <c:pt idx="28">
                  <c:v>19.287346891294312</c:v>
                </c:pt>
                <c:pt idx="29">
                  <c:v>18.160907819294312</c:v>
                </c:pt>
                <c:pt idx="30">
                  <c:v>29.007171399294318</c:v>
                </c:pt>
                <c:pt idx="31">
                  <c:v>23.823512133292454</c:v>
                </c:pt>
                <c:pt idx="32">
                  <c:v>24.15909229432453</c:v>
                </c:pt>
                <c:pt idx="33">
                  <c:v>24.506795548322668</c:v>
                </c:pt>
                <c:pt idx="34">
                  <c:v>40.253782306324531</c:v>
                </c:pt>
                <c:pt idx="35">
                  <c:v>13.163794920322667</c:v>
                </c:pt>
                <c:pt idx="36">
                  <c:v>7.1853347363226643</c:v>
                </c:pt>
                <c:pt idx="37">
                  <c:v>8.1221073823245309</c:v>
                </c:pt>
                <c:pt idx="38">
                  <c:v>10.875426208322663</c:v>
                </c:pt>
                <c:pt idx="39">
                  <c:v>20.650463620394113</c:v>
                </c:pt>
                <c:pt idx="40">
                  <c:v>33.778305168395981</c:v>
                </c:pt>
                <c:pt idx="41">
                  <c:v>47.432199778394121</c:v>
                </c:pt>
                <c:pt idx="42">
                  <c:v>12.600019404394116</c:v>
                </c:pt>
                <c:pt idx="43">
                  <c:v>5.0361356023959747</c:v>
                </c:pt>
                <c:pt idx="44">
                  <c:v>19.988557580394112</c:v>
                </c:pt>
                <c:pt idx="45">
                  <c:v>17.970239188394117</c:v>
                </c:pt>
                <c:pt idx="46">
                  <c:v>11.188074630132848</c:v>
                </c:pt>
                <c:pt idx="47">
                  <c:v>7.9383837181347117</c:v>
                </c:pt>
                <c:pt idx="48">
                  <c:v>9.7740682381328519</c:v>
                </c:pt>
                <c:pt idx="49">
                  <c:v>1.0667163581328496</c:v>
                </c:pt>
                <c:pt idx="50">
                  <c:v>3.5554506941309882</c:v>
                </c:pt>
                <c:pt idx="51">
                  <c:v>4.9836924981347108</c:v>
                </c:pt>
                <c:pt idx="52">
                  <c:v>5.8266570341328476</c:v>
                </c:pt>
                <c:pt idx="53">
                  <c:v>4.6114432504418943</c:v>
                </c:pt>
                <c:pt idx="54">
                  <c:v>2.967899526440029</c:v>
                </c:pt>
                <c:pt idx="55">
                  <c:v>1.8458410324400247</c:v>
                </c:pt>
                <c:pt idx="56">
                  <c:v>5.8290649124418925</c:v>
                </c:pt>
                <c:pt idx="57">
                  <c:v>4.9197075944381652</c:v>
                </c:pt>
                <c:pt idx="58">
                  <c:v>4.0195875144418896</c:v>
                </c:pt>
                <c:pt idx="59">
                  <c:v>3.7050798184390952</c:v>
                </c:pt>
                <c:pt idx="60">
                  <c:v>2.4359459225340325</c:v>
                </c:pt>
                <c:pt idx="61">
                  <c:v>7.9221372285340328</c:v>
                </c:pt>
                <c:pt idx="62">
                  <c:v>8.0711002285349682</c:v>
                </c:pt>
                <c:pt idx="63">
                  <c:v>2.3038681005331019</c:v>
                </c:pt>
                <c:pt idx="64">
                  <c:v>2.2580781045358962</c:v>
                </c:pt>
                <c:pt idx="65">
                  <c:v>8.6118408425331001</c:v>
                </c:pt>
                <c:pt idx="66">
                  <c:v>12.310718754534035</c:v>
                </c:pt>
                <c:pt idx="67">
                  <c:v>13.944522399182118</c:v>
                </c:pt>
                <c:pt idx="68">
                  <c:v>7.5507522591811869</c:v>
                </c:pt>
                <c:pt idx="69">
                  <c:v>9.3952813591811868</c:v>
                </c:pt>
                <c:pt idx="70">
                  <c:v>7.8897853671830527</c:v>
                </c:pt>
                <c:pt idx="71">
                  <c:v>1.0686120271802537</c:v>
                </c:pt>
                <c:pt idx="72">
                  <c:v>2.4965270811811862</c:v>
                </c:pt>
                <c:pt idx="73">
                  <c:v>7.1457263491811904</c:v>
                </c:pt>
                <c:pt idx="74">
                  <c:v>12.498075670538375</c:v>
                </c:pt>
                <c:pt idx="75">
                  <c:v>6.7643885145355815</c:v>
                </c:pt>
                <c:pt idx="76">
                  <c:v>10.198593332538374</c:v>
                </c:pt>
                <c:pt idx="77">
                  <c:v>6.5070954045346516</c:v>
                </c:pt>
                <c:pt idx="78">
                  <c:v>5.232278386536513</c:v>
                </c:pt>
                <c:pt idx="79">
                  <c:v>10.958174302537445</c:v>
                </c:pt>
                <c:pt idx="80">
                  <c:v>9.7328370045374459</c:v>
                </c:pt>
                <c:pt idx="81">
                  <c:v>13.338799306264452</c:v>
                </c:pt>
                <c:pt idx="82">
                  <c:v>16.765634846264454</c:v>
                </c:pt>
                <c:pt idx="83">
                  <c:v>17.646623842265384</c:v>
                </c:pt>
                <c:pt idx="84">
                  <c:v>9.7638023182635223</c:v>
                </c:pt>
                <c:pt idx="85">
                  <c:v>6.1928482722663176</c:v>
                </c:pt>
                <c:pt idx="86">
                  <c:v>21.388576054264458</c:v>
                </c:pt>
                <c:pt idx="87">
                  <c:v>26.523354198264453</c:v>
                </c:pt>
                <c:pt idx="88">
                  <c:v>22.040494261266648</c:v>
                </c:pt>
                <c:pt idx="89">
                  <c:v>28.383828925263849</c:v>
                </c:pt>
                <c:pt idx="90">
                  <c:v>25.552226657266647</c:v>
                </c:pt>
                <c:pt idx="91">
                  <c:v>15.920048253264779</c:v>
                </c:pt>
                <c:pt idx="92">
                  <c:v>1.0574971092657142</c:v>
                </c:pt>
                <c:pt idx="93">
                  <c:v>6.8017746692666474</c:v>
                </c:pt>
                <c:pt idx="94">
                  <c:v>7.4549108792647818</c:v>
                </c:pt>
                <c:pt idx="95">
                  <c:v>9.4749125041668165</c:v>
                </c:pt>
                <c:pt idx="96">
                  <c:v>7.5681810981686795</c:v>
                </c:pt>
                <c:pt idx="97">
                  <c:v>4.8948287881677501</c:v>
                </c:pt>
                <c:pt idx="98">
                  <c:v>8.5982141721677507</c:v>
                </c:pt>
                <c:pt idx="99">
                  <c:v>9.1360089501677511</c:v>
                </c:pt>
                <c:pt idx="100">
                  <c:v>19.102409328166818</c:v>
                </c:pt>
                <c:pt idx="101">
                  <c:v>9.2524961541686785</c:v>
                </c:pt>
                <c:pt idx="102">
                  <c:v>17.113809906556309</c:v>
                </c:pt>
                <c:pt idx="103">
                  <c:v>25.507597080556312</c:v>
                </c:pt>
                <c:pt idx="104">
                  <c:v>20.034511860554449</c:v>
                </c:pt>
                <c:pt idx="105">
                  <c:v>3.6371299425572396</c:v>
                </c:pt>
                <c:pt idx="106">
                  <c:v>2.6742494705553765</c:v>
                </c:pt>
                <c:pt idx="107">
                  <c:v>40.739630954557242</c:v>
                </c:pt>
                <c:pt idx="108">
                  <c:v>39.242641318555378</c:v>
                </c:pt>
                <c:pt idx="109">
                  <c:v>23.118648947825168</c:v>
                </c:pt>
                <c:pt idx="110">
                  <c:v>27.61844785182517</c:v>
                </c:pt>
                <c:pt idx="111">
                  <c:v>6.5242940318261029</c:v>
                </c:pt>
                <c:pt idx="112">
                  <c:v>5.9345660678251697</c:v>
                </c:pt>
                <c:pt idx="113">
                  <c:v>2.0039890278251695</c:v>
                </c:pt>
                <c:pt idx="114">
                  <c:v>10.812123067824235</c:v>
                </c:pt>
                <c:pt idx="115">
                  <c:v>6.8628073918270314</c:v>
                </c:pt>
                <c:pt idx="116">
                  <c:v>21.66226604055921</c:v>
                </c:pt>
                <c:pt idx="117">
                  <c:v>22.57161161256014</c:v>
                </c:pt>
                <c:pt idx="118">
                  <c:v>19.632589916559212</c:v>
                </c:pt>
                <c:pt idx="119">
                  <c:v>13.274553664561074</c:v>
                </c:pt>
                <c:pt idx="120">
                  <c:v>11.291133864560143</c:v>
                </c:pt>
                <c:pt idx="121">
                  <c:v>24.859265244560142</c:v>
                </c:pt>
                <c:pt idx="122">
                  <c:v>14.781061360559208</c:v>
                </c:pt>
                <c:pt idx="123">
                  <c:v>6.2565393393767081</c:v>
                </c:pt>
                <c:pt idx="124">
                  <c:v>10.3045557753795</c:v>
                </c:pt>
                <c:pt idx="125">
                  <c:v>15.241644839375775</c:v>
                </c:pt>
                <c:pt idx="126">
                  <c:v>2.7889515433776397</c:v>
                </c:pt>
                <c:pt idx="127">
                  <c:v>3.2068728873776382</c:v>
                </c:pt>
                <c:pt idx="128">
                  <c:v>9.1855651673767067</c:v>
                </c:pt>
                <c:pt idx="129">
                  <c:v>11.677231503377639</c:v>
                </c:pt>
                <c:pt idx="130">
                  <c:v>10.996567968998283</c:v>
                </c:pt>
                <c:pt idx="131">
                  <c:v>12.459002417001077</c:v>
                </c:pt>
                <c:pt idx="132">
                  <c:v>8.7930956969982841</c:v>
                </c:pt>
                <c:pt idx="133">
                  <c:v>2.3732397330001476</c:v>
                </c:pt>
                <c:pt idx="134">
                  <c:v>1.316133279000147</c:v>
                </c:pt>
                <c:pt idx="135">
                  <c:v>4.5086452089992166</c:v>
                </c:pt>
                <c:pt idx="136">
                  <c:v>9.1268459910001472</c:v>
                </c:pt>
                <c:pt idx="137">
                  <c:v>35.163272275212989</c:v>
                </c:pt>
                <c:pt idx="138">
                  <c:v>45.962849463213928</c:v>
                </c:pt>
                <c:pt idx="139">
                  <c:v>44.609275749213928</c:v>
                </c:pt>
                <c:pt idx="140">
                  <c:v>37.402150681213925</c:v>
                </c:pt>
                <c:pt idx="141">
                  <c:v>48.838777803214853</c:v>
                </c:pt>
                <c:pt idx="142">
                  <c:v>71.58681603721206</c:v>
                </c:pt>
                <c:pt idx="143">
                  <c:v>67.130447513212999</c:v>
                </c:pt>
                <c:pt idx="144">
                  <c:v>69.624279461879198</c:v>
                </c:pt>
                <c:pt idx="145">
                  <c:v>65.795393141877341</c:v>
                </c:pt>
                <c:pt idx="146">
                  <c:v>59.146039661877346</c:v>
                </c:pt>
                <c:pt idx="147">
                  <c:v>50.330193125876413</c:v>
                </c:pt>
                <c:pt idx="148">
                  <c:v>53.567178997879211</c:v>
                </c:pt>
                <c:pt idx="149">
                  <c:v>64.463528269877344</c:v>
                </c:pt>
                <c:pt idx="150">
                  <c:v>70.271443819877348</c:v>
                </c:pt>
                <c:pt idx="151">
                  <c:v>57.926969861749711</c:v>
                </c:pt>
                <c:pt idx="152">
                  <c:v>48.899821057750643</c:v>
                </c:pt>
                <c:pt idx="153">
                  <c:v>32.73462340975064</c:v>
                </c:pt>
                <c:pt idx="154">
                  <c:v>33.38881780174971</c:v>
                </c:pt>
                <c:pt idx="155">
                  <c:v>39.345418997751572</c:v>
                </c:pt>
                <c:pt idx="156">
                  <c:v>49.566678269750639</c:v>
                </c:pt>
                <c:pt idx="157">
                  <c:v>55.287790661749703</c:v>
                </c:pt>
                <c:pt idx="158">
                  <c:v>96.676974272140029</c:v>
                </c:pt>
                <c:pt idx="159">
                  <c:v>97.143881774139075</c:v>
                </c:pt>
                <c:pt idx="160">
                  <c:v>99.433973608140022</c:v>
                </c:pt>
                <c:pt idx="161">
                  <c:v>100.54868697614002</c:v>
                </c:pt>
                <c:pt idx="162">
                  <c:v>100.13652210214002</c:v>
                </c:pt>
                <c:pt idx="163">
                  <c:v>103.71821768413909</c:v>
                </c:pt>
                <c:pt idx="164">
                  <c:v>108.03057053814095</c:v>
                </c:pt>
                <c:pt idx="165">
                  <c:v>169.51385566546199</c:v>
                </c:pt>
                <c:pt idx="166">
                  <c:v>179.05990190546009</c:v>
                </c:pt>
                <c:pt idx="167">
                  <c:v>175.82401766546013</c:v>
                </c:pt>
                <c:pt idx="168">
                  <c:v>172.45193314546199</c:v>
                </c:pt>
                <c:pt idx="169">
                  <c:v>168.65561138546013</c:v>
                </c:pt>
                <c:pt idx="170">
                  <c:v>177.02247349546104</c:v>
                </c:pt>
                <c:pt idx="171">
                  <c:v>191.33918294546015</c:v>
                </c:pt>
                <c:pt idx="172">
                  <c:v>165.67905746046273</c:v>
                </c:pt>
                <c:pt idx="173">
                  <c:v>164.62326708046365</c:v>
                </c:pt>
                <c:pt idx="174">
                  <c:v>142.68954312046458</c:v>
                </c:pt>
                <c:pt idx="175">
                  <c:v>149.94975210046366</c:v>
                </c:pt>
                <c:pt idx="176">
                  <c:v>152.78424521046364</c:v>
                </c:pt>
                <c:pt idx="177">
                  <c:v>160.68922480046365</c:v>
                </c:pt>
                <c:pt idx="178">
                  <c:v>154.97288004046177</c:v>
                </c:pt>
                <c:pt idx="179">
                  <c:v>208.89603719452077</c:v>
                </c:pt>
                <c:pt idx="180">
                  <c:v>218.69629402451983</c:v>
                </c:pt>
                <c:pt idx="181">
                  <c:v>228.57109474451983</c:v>
                </c:pt>
                <c:pt idx="182">
                  <c:v>214.70374978452077</c:v>
                </c:pt>
                <c:pt idx="183">
                  <c:v>218.2287677045189</c:v>
                </c:pt>
                <c:pt idx="184">
                  <c:v>220.55566256452076</c:v>
                </c:pt>
                <c:pt idx="185">
                  <c:v>238.30345646452074</c:v>
                </c:pt>
                <c:pt idx="186">
                  <c:v>156.9385402917531</c:v>
                </c:pt>
                <c:pt idx="187">
                  <c:v>156.32882797175404</c:v>
                </c:pt>
                <c:pt idx="188">
                  <c:v>145.6949723417531</c:v>
                </c:pt>
                <c:pt idx="189">
                  <c:v>138.44655853175311</c:v>
                </c:pt>
                <c:pt idx="190">
                  <c:v>123.6557726717531</c:v>
                </c:pt>
                <c:pt idx="191">
                  <c:v>121.25891309175216</c:v>
                </c:pt>
                <c:pt idx="192">
                  <c:v>130.25936048375311</c:v>
                </c:pt>
                <c:pt idx="193">
                  <c:v>138.67852652671945</c:v>
                </c:pt>
                <c:pt idx="194">
                  <c:v>127.65946454672039</c:v>
                </c:pt>
                <c:pt idx="195">
                  <c:v>135.44948644671851</c:v>
                </c:pt>
                <c:pt idx="196">
                  <c:v>142.35783714671945</c:v>
                </c:pt>
                <c:pt idx="197">
                  <c:v>136.75510288672038</c:v>
                </c:pt>
                <c:pt idx="198">
                  <c:v>157.62298900672036</c:v>
                </c:pt>
                <c:pt idx="199">
                  <c:v>173.70177067671943</c:v>
                </c:pt>
                <c:pt idx="200">
                  <c:v>334.33582489784095</c:v>
                </c:pt>
                <c:pt idx="201">
                  <c:v>332.77180704184462</c:v>
                </c:pt>
                <c:pt idx="202">
                  <c:v>354.7552728558428</c:v>
                </c:pt>
                <c:pt idx="203">
                  <c:v>354.47881043784469</c:v>
                </c:pt>
                <c:pt idx="204">
                  <c:v>343.6142677478428</c:v>
                </c:pt>
                <c:pt idx="205">
                  <c:v>350.85995438784465</c:v>
                </c:pt>
                <c:pt idx="206">
                  <c:v>355.5669529878428</c:v>
                </c:pt>
                <c:pt idx="207">
                  <c:v>172.92981326917945</c:v>
                </c:pt>
                <c:pt idx="208">
                  <c:v>174.74706976918131</c:v>
                </c:pt>
                <c:pt idx="209">
                  <c:v>178.61956586918316</c:v>
                </c:pt>
                <c:pt idx="210">
                  <c:v>175.30934110117946</c:v>
                </c:pt>
                <c:pt idx="211">
                  <c:v>165.08533139318132</c:v>
                </c:pt>
                <c:pt idx="212">
                  <c:v>163.68921035718131</c:v>
                </c:pt>
                <c:pt idx="213">
                  <c:v>161.17847208718877</c:v>
                </c:pt>
                <c:pt idx="214">
                  <c:v>184.28144213992655</c:v>
                </c:pt>
                <c:pt idx="215">
                  <c:v>191.98249320592654</c:v>
                </c:pt>
                <c:pt idx="216">
                  <c:v>184.82002859392654</c:v>
                </c:pt>
                <c:pt idx="217">
                  <c:v>172.69258700392467</c:v>
                </c:pt>
                <c:pt idx="218">
                  <c:v>159.62570620392654</c:v>
                </c:pt>
                <c:pt idx="219">
                  <c:v>163.10893749992655</c:v>
                </c:pt>
                <c:pt idx="220">
                  <c:v>178.37745706792657</c:v>
                </c:pt>
                <c:pt idx="221">
                  <c:v>184.30236432720474</c:v>
                </c:pt>
                <c:pt idx="222">
                  <c:v>167.72312205720473</c:v>
                </c:pt>
                <c:pt idx="223">
                  <c:v>172.46751310720475</c:v>
                </c:pt>
                <c:pt idx="224">
                  <c:v>146.39772162920474</c:v>
                </c:pt>
                <c:pt idx="225">
                  <c:v>143.13331812520474</c:v>
                </c:pt>
                <c:pt idx="226">
                  <c:v>167.97807088120473</c:v>
                </c:pt>
                <c:pt idx="227">
                  <c:v>161.94725678920472</c:v>
                </c:pt>
                <c:pt idx="228">
                  <c:v>109.49582320692852</c:v>
                </c:pt>
                <c:pt idx="229">
                  <c:v>102.67586179493038</c:v>
                </c:pt>
                <c:pt idx="230">
                  <c:v>95.39468468092852</c:v>
                </c:pt>
                <c:pt idx="231">
                  <c:v>78.374164868930379</c:v>
                </c:pt>
                <c:pt idx="232">
                  <c:v>81.129962914928512</c:v>
                </c:pt>
                <c:pt idx="233">
                  <c:v>107.03590699893039</c:v>
                </c:pt>
                <c:pt idx="234">
                  <c:v>109.99561480092852</c:v>
                </c:pt>
                <c:pt idx="235">
                  <c:v>156.58368622485577</c:v>
                </c:pt>
                <c:pt idx="236">
                  <c:v>153.58304342085762</c:v>
                </c:pt>
                <c:pt idx="237">
                  <c:v>158.12235552485575</c:v>
                </c:pt>
                <c:pt idx="238">
                  <c:v>141.99157814085578</c:v>
                </c:pt>
                <c:pt idx="239">
                  <c:v>112.88597481685575</c:v>
                </c:pt>
                <c:pt idx="240">
                  <c:v>106.23869020485763</c:v>
                </c:pt>
                <c:pt idx="241">
                  <c:v>117.17310467885576</c:v>
                </c:pt>
                <c:pt idx="242">
                  <c:v>163.03294659618942</c:v>
                </c:pt>
                <c:pt idx="243">
                  <c:v>149.19285034619128</c:v>
                </c:pt>
                <c:pt idx="244">
                  <c:v>155.9150725441857</c:v>
                </c:pt>
                <c:pt idx="245">
                  <c:v>145.22588934219127</c:v>
                </c:pt>
                <c:pt idx="246">
                  <c:v>144.93629586419132</c:v>
                </c:pt>
                <c:pt idx="247">
                  <c:v>153.95467699618942</c:v>
                </c:pt>
                <c:pt idx="248">
                  <c:v>147.42883619619315</c:v>
                </c:pt>
                <c:pt idx="249">
                  <c:v>101.07640066068176</c:v>
                </c:pt>
                <c:pt idx="250">
                  <c:v>119.89341306868175</c:v>
                </c:pt>
                <c:pt idx="251">
                  <c:v>132.50550094868177</c:v>
                </c:pt>
                <c:pt idx="252">
                  <c:v>111.28489861868175</c:v>
                </c:pt>
                <c:pt idx="253">
                  <c:v>81.630615828679893</c:v>
                </c:pt>
                <c:pt idx="254">
                  <c:v>93.520249556683609</c:v>
                </c:pt>
                <c:pt idx="255">
                  <c:v>120.85801470868363</c:v>
                </c:pt>
                <c:pt idx="256">
                  <c:v>138.6151154695182</c:v>
                </c:pt>
                <c:pt idx="257">
                  <c:v>96.82283322951821</c:v>
                </c:pt>
                <c:pt idx="258">
                  <c:v>124.76379878952007</c:v>
                </c:pt>
                <c:pt idx="259">
                  <c:v>77.748550899514484</c:v>
                </c:pt>
                <c:pt idx="260">
                  <c:v>60.013906629521927</c:v>
                </c:pt>
                <c:pt idx="261">
                  <c:v>83.613772823518204</c:v>
                </c:pt>
                <c:pt idx="262">
                  <c:v>108.03518642952007</c:v>
                </c:pt>
                <c:pt idx="263">
                  <c:v>106.5013032588887</c:v>
                </c:pt>
                <c:pt idx="264">
                  <c:v>108.2347364308887</c:v>
                </c:pt>
                <c:pt idx="265">
                  <c:v>96.360344498890569</c:v>
                </c:pt>
                <c:pt idx="266">
                  <c:v>87.226799430888704</c:v>
                </c:pt>
                <c:pt idx="267">
                  <c:v>70.259251382890568</c:v>
                </c:pt>
                <c:pt idx="268">
                  <c:v>100.42025046088871</c:v>
                </c:pt>
                <c:pt idx="269">
                  <c:v>64.318272080890566</c:v>
                </c:pt>
                <c:pt idx="270">
                  <c:v>73.964610691030188</c:v>
                </c:pt>
                <c:pt idx="271">
                  <c:v>62.857266969033908</c:v>
                </c:pt>
                <c:pt idx="272">
                  <c:v>77.917479185033912</c:v>
                </c:pt>
                <c:pt idx="273">
                  <c:v>37.532935961032045</c:v>
                </c:pt>
                <c:pt idx="274">
                  <c:v>43.056732777033908</c:v>
                </c:pt>
                <c:pt idx="275">
                  <c:v>76.262353159032045</c:v>
                </c:pt>
                <c:pt idx="276">
                  <c:v>77.863626835033912</c:v>
                </c:pt>
                <c:pt idx="277">
                  <c:v>163.07310390284127</c:v>
                </c:pt>
                <c:pt idx="278">
                  <c:v>152.78305482284316</c:v>
                </c:pt>
                <c:pt idx="279">
                  <c:v>160.08336800883944</c:v>
                </c:pt>
                <c:pt idx="280">
                  <c:v>163.19467124284316</c:v>
                </c:pt>
                <c:pt idx="281">
                  <c:v>160.1021624608413</c:v>
                </c:pt>
                <c:pt idx="282">
                  <c:v>178.96271021883942</c:v>
                </c:pt>
                <c:pt idx="283">
                  <c:v>190.53449200084316</c:v>
                </c:pt>
                <c:pt idx="284">
                  <c:v>136.71715281660988</c:v>
                </c:pt>
                <c:pt idx="285">
                  <c:v>137.06304128860987</c:v>
                </c:pt>
                <c:pt idx="286">
                  <c:v>118.59301663660987</c:v>
                </c:pt>
                <c:pt idx="287">
                  <c:v>117.29443145660801</c:v>
                </c:pt>
                <c:pt idx="288">
                  <c:v>86.361135016609865</c:v>
                </c:pt>
                <c:pt idx="289">
                  <c:v>108.83671928660988</c:v>
                </c:pt>
                <c:pt idx="290">
                  <c:v>108.85996997060802</c:v>
                </c:pt>
                <c:pt idx="291">
                  <c:v>170.36952499034408</c:v>
                </c:pt>
                <c:pt idx="292">
                  <c:v>160.05734292434593</c:v>
                </c:pt>
                <c:pt idx="293">
                  <c:v>155.51112936034221</c:v>
                </c:pt>
                <c:pt idx="294">
                  <c:v>145.03746093034405</c:v>
                </c:pt>
                <c:pt idx="295">
                  <c:v>137.96906255034409</c:v>
                </c:pt>
                <c:pt idx="296">
                  <c:v>145.82704761034594</c:v>
                </c:pt>
                <c:pt idx="297">
                  <c:v>140.24967847034222</c:v>
                </c:pt>
                <c:pt idx="298">
                  <c:v>113.14840132969643</c:v>
                </c:pt>
                <c:pt idx="299">
                  <c:v>71.512896169694557</c:v>
                </c:pt>
                <c:pt idx="300">
                  <c:v>92.577012263694556</c:v>
                </c:pt>
                <c:pt idx="301">
                  <c:v>91.9930683596927</c:v>
                </c:pt>
                <c:pt idx="302">
                  <c:v>39.344796359696424</c:v>
                </c:pt>
                <c:pt idx="303">
                  <c:v>46.322949759694566</c:v>
                </c:pt>
                <c:pt idx="304">
                  <c:v>51.598566719692705</c:v>
                </c:pt>
                <c:pt idx="305">
                  <c:v>134.40659279593535</c:v>
                </c:pt>
                <c:pt idx="306">
                  <c:v>122.0069091599335</c:v>
                </c:pt>
                <c:pt idx="307">
                  <c:v>126.25075315593163</c:v>
                </c:pt>
                <c:pt idx="308">
                  <c:v>94.489316413935356</c:v>
                </c:pt>
                <c:pt idx="309">
                  <c:v>96.53956311593349</c:v>
                </c:pt>
                <c:pt idx="310">
                  <c:v>126.33065485393536</c:v>
                </c:pt>
                <c:pt idx="311">
                  <c:v>128.87499983592977</c:v>
                </c:pt>
                <c:pt idx="312">
                  <c:v>113.31731436710226</c:v>
                </c:pt>
                <c:pt idx="313">
                  <c:v>102.35404743509854</c:v>
                </c:pt>
                <c:pt idx="314">
                  <c:v>100.01533286510038</c:v>
                </c:pt>
                <c:pt idx="315">
                  <c:v>104.55949907910039</c:v>
                </c:pt>
                <c:pt idx="316">
                  <c:v>94.140893721100383</c:v>
                </c:pt>
                <c:pt idx="317">
                  <c:v>102.57515264509853</c:v>
                </c:pt>
                <c:pt idx="318">
                  <c:v>114.40299303509852</c:v>
                </c:pt>
                <c:pt idx="319">
                  <c:v>158.2809093619199</c:v>
                </c:pt>
                <c:pt idx="320">
                  <c:v>162.33230678391243</c:v>
                </c:pt>
                <c:pt idx="321">
                  <c:v>181.24012402191431</c:v>
                </c:pt>
                <c:pt idx="322">
                  <c:v>189.86550276991429</c:v>
                </c:pt>
                <c:pt idx="323">
                  <c:v>186.59372900191616</c:v>
                </c:pt>
                <c:pt idx="324">
                  <c:v>187.59082334591432</c:v>
                </c:pt>
                <c:pt idx="325">
                  <c:v>201.51219188591429</c:v>
                </c:pt>
                <c:pt idx="326">
                  <c:v>163.16140321840066</c:v>
                </c:pt>
                <c:pt idx="327">
                  <c:v>190.99983304440437</c:v>
                </c:pt>
                <c:pt idx="328">
                  <c:v>187.45878019040254</c:v>
                </c:pt>
                <c:pt idx="329">
                  <c:v>176.51554970840252</c:v>
                </c:pt>
                <c:pt idx="330">
                  <c:v>173.53440731640254</c:v>
                </c:pt>
                <c:pt idx="331">
                  <c:v>187.57236235040438</c:v>
                </c:pt>
                <c:pt idx="332">
                  <c:v>175.33498242040253</c:v>
                </c:pt>
                <c:pt idx="333">
                  <c:v>179.65991672770664</c:v>
                </c:pt>
                <c:pt idx="334">
                  <c:v>159.42789781571037</c:v>
                </c:pt>
                <c:pt idx="335">
                  <c:v>141.89696399370848</c:v>
                </c:pt>
                <c:pt idx="336">
                  <c:v>162.41484310770477</c:v>
                </c:pt>
                <c:pt idx="337">
                  <c:v>156.19299011371038</c:v>
                </c:pt>
                <c:pt idx="338">
                  <c:v>150.40946639170667</c:v>
                </c:pt>
                <c:pt idx="339">
                  <c:v>195.03399033570665</c:v>
                </c:pt>
                <c:pt idx="340">
                  <c:v>136.10173681453497</c:v>
                </c:pt>
                <c:pt idx="341">
                  <c:v>121.59162591053311</c:v>
                </c:pt>
                <c:pt idx="342">
                  <c:v>112.46027719453124</c:v>
                </c:pt>
                <c:pt idx="343">
                  <c:v>99.306320848533119</c:v>
                </c:pt>
                <c:pt idx="344">
                  <c:v>88.621139668533118</c:v>
                </c:pt>
                <c:pt idx="345">
                  <c:v>98.148724774531246</c:v>
                </c:pt>
                <c:pt idx="346">
                  <c:v>143.85566423853498</c:v>
                </c:pt>
                <c:pt idx="347">
                  <c:v>150.39977186795312</c:v>
                </c:pt>
                <c:pt idx="348">
                  <c:v>121.26090743595499</c:v>
                </c:pt>
                <c:pt idx="349">
                  <c:v>119.85064118595498</c:v>
                </c:pt>
                <c:pt idx="350">
                  <c:v>107.06924010395872</c:v>
                </c:pt>
                <c:pt idx="351">
                  <c:v>98.060554367951269</c:v>
                </c:pt>
                <c:pt idx="352">
                  <c:v>106.91956206795685</c:v>
                </c:pt>
                <c:pt idx="353">
                  <c:v>96.162140315954986</c:v>
                </c:pt>
                <c:pt idx="354">
                  <c:v>88.711018792280598</c:v>
                </c:pt>
                <c:pt idx="355">
                  <c:v>99.605993528282454</c:v>
                </c:pt>
                <c:pt idx="356">
                  <c:v>110.93805862428431</c:v>
                </c:pt>
                <c:pt idx="357">
                  <c:v>75.787325652276863</c:v>
                </c:pt>
                <c:pt idx="358">
                  <c:v>73.403829940284311</c:v>
                </c:pt>
                <c:pt idx="359">
                  <c:v>79.581358048282453</c:v>
                </c:pt>
                <c:pt idx="360">
                  <c:v>71.365785928278726</c:v>
                </c:pt>
                <c:pt idx="361">
                  <c:v>56.762920135005523</c:v>
                </c:pt>
                <c:pt idx="362">
                  <c:v>68.009082055005521</c:v>
                </c:pt>
                <c:pt idx="363">
                  <c:v>87.402901175001801</c:v>
                </c:pt>
                <c:pt idx="364">
                  <c:v>65.905893555003658</c:v>
                </c:pt>
                <c:pt idx="365">
                  <c:v>59.909888887001799</c:v>
                </c:pt>
                <c:pt idx="366">
                  <c:v>92.183467975007389</c:v>
                </c:pt>
                <c:pt idx="367">
                  <c:v>98.253370839005527</c:v>
                </c:pt>
                <c:pt idx="368">
                  <c:v>61.888562875254749</c:v>
                </c:pt>
                <c:pt idx="369">
                  <c:v>55.465177055258465</c:v>
                </c:pt>
                <c:pt idx="370">
                  <c:v>55.844170679258475</c:v>
                </c:pt>
                <c:pt idx="371">
                  <c:v>38.123493167256605</c:v>
                </c:pt>
                <c:pt idx="372">
                  <c:v>32.855440795254744</c:v>
                </c:pt>
                <c:pt idx="373">
                  <c:v>34.717291193256607</c:v>
                </c:pt>
                <c:pt idx="374">
                  <c:v>44.644914163258463</c:v>
                </c:pt>
                <c:pt idx="375">
                  <c:v>71.306721093906788</c:v>
                </c:pt>
                <c:pt idx="376">
                  <c:v>55.381475491908645</c:v>
                </c:pt>
                <c:pt idx="377">
                  <c:v>61.907993781908651</c:v>
                </c:pt>
                <c:pt idx="378">
                  <c:v>56.776512815908646</c:v>
                </c:pt>
                <c:pt idx="379">
                  <c:v>53.056478763908643</c:v>
                </c:pt>
                <c:pt idx="380">
                  <c:v>65.92160188390865</c:v>
                </c:pt>
                <c:pt idx="381">
                  <c:v>68.052822799908654</c:v>
                </c:pt>
                <c:pt idx="382">
                  <c:v>57.892689474405053</c:v>
                </c:pt>
                <c:pt idx="383">
                  <c:v>51.122678274410632</c:v>
                </c:pt>
                <c:pt idx="384">
                  <c:v>48.914195670403188</c:v>
                </c:pt>
                <c:pt idx="385">
                  <c:v>32.064781590408771</c:v>
                </c:pt>
                <c:pt idx="386">
                  <c:v>26.63667639040877</c:v>
                </c:pt>
                <c:pt idx="387">
                  <c:v>45.337350656406912</c:v>
                </c:pt>
                <c:pt idx="388">
                  <c:v>63.023296162406915</c:v>
                </c:pt>
                <c:pt idx="389">
                  <c:v>38.651200942582363</c:v>
                </c:pt>
                <c:pt idx="390">
                  <c:v>49.265841966587949</c:v>
                </c:pt>
                <c:pt idx="391">
                  <c:v>49.254547556584221</c:v>
                </c:pt>
                <c:pt idx="392">
                  <c:v>34.280048310582366</c:v>
                </c:pt>
                <c:pt idx="393">
                  <c:v>30.293784186584219</c:v>
                </c:pt>
                <c:pt idx="394">
                  <c:v>45.506989554586077</c:v>
                </c:pt>
                <c:pt idx="395">
                  <c:v>58.1017835585805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65.277965296213353</c:v>
                </c:pt>
                <c:pt idx="1">
                  <c:v>65.277965296213353</c:v>
                </c:pt>
                <c:pt idx="2">
                  <c:v>65.277965296213353</c:v>
                </c:pt>
                <c:pt idx="3">
                  <c:v>65.277965296213353</c:v>
                </c:pt>
                <c:pt idx="4">
                  <c:v>65.277965296213353</c:v>
                </c:pt>
                <c:pt idx="5">
                  <c:v>65.277965296213353</c:v>
                </c:pt>
                <c:pt idx="6">
                  <c:v>65.277965296213353</c:v>
                </c:pt>
                <c:pt idx="7">
                  <c:v>65.277965296213353</c:v>
                </c:pt>
                <c:pt idx="8">
                  <c:v>65.277965296213353</c:v>
                </c:pt>
                <c:pt idx="9">
                  <c:v>65.277965296213353</c:v>
                </c:pt>
                <c:pt idx="10">
                  <c:v>65.277965296213353</c:v>
                </c:pt>
                <c:pt idx="11">
                  <c:v>65.277965296213353</c:v>
                </c:pt>
                <c:pt idx="12">
                  <c:v>65.277965296213353</c:v>
                </c:pt>
                <c:pt idx="13">
                  <c:v>65.277965296213353</c:v>
                </c:pt>
                <c:pt idx="14">
                  <c:v>65.277965296213353</c:v>
                </c:pt>
                <c:pt idx="15">
                  <c:v>65.277965296213353</c:v>
                </c:pt>
                <c:pt idx="16">
                  <c:v>65.277965296213353</c:v>
                </c:pt>
                <c:pt idx="17">
                  <c:v>65.277965296213353</c:v>
                </c:pt>
                <c:pt idx="18">
                  <c:v>65.277965296213353</c:v>
                </c:pt>
                <c:pt idx="19">
                  <c:v>65.277965296213353</c:v>
                </c:pt>
                <c:pt idx="20">
                  <c:v>65.277965296213353</c:v>
                </c:pt>
                <c:pt idx="21">
                  <c:v>65.277965296213353</c:v>
                </c:pt>
                <c:pt idx="22">
                  <c:v>65.277965296213353</c:v>
                </c:pt>
                <c:pt idx="23">
                  <c:v>65.277965296213353</c:v>
                </c:pt>
                <c:pt idx="24">
                  <c:v>65.277965296213353</c:v>
                </c:pt>
                <c:pt idx="25">
                  <c:v>65.277965296213353</c:v>
                </c:pt>
                <c:pt idx="26">
                  <c:v>65.277965296213353</c:v>
                </c:pt>
                <c:pt idx="27">
                  <c:v>65.277965296213353</c:v>
                </c:pt>
                <c:pt idx="28">
                  <c:v>65.277965296213353</c:v>
                </c:pt>
                <c:pt idx="29">
                  <c:v>65.277965296213353</c:v>
                </c:pt>
                <c:pt idx="30">
                  <c:v>28.803266986435492</c:v>
                </c:pt>
                <c:pt idx="31">
                  <c:v>28.803266986435492</c:v>
                </c:pt>
                <c:pt idx="32">
                  <c:v>28.803266986435492</c:v>
                </c:pt>
                <c:pt idx="33">
                  <c:v>28.803266986435492</c:v>
                </c:pt>
                <c:pt idx="34">
                  <c:v>28.803266986435492</c:v>
                </c:pt>
                <c:pt idx="35">
                  <c:v>28.803266986435492</c:v>
                </c:pt>
                <c:pt idx="36">
                  <c:v>28.803266986435492</c:v>
                </c:pt>
                <c:pt idx="37">
                  <c:v>28.803266986435492</c:v>
                </c:pt>
                <c:pt idx="38">
                  <c:v>28.803266986435492</c:v>
                </c:pt>
                <c:pt idx="39">
                  <c:v>28.803266986435492</c:v>
                </c:pt>
                <c:pt idx="40">
                  <c:v>28.803266986435492</c:v>
                </c:pt>
                <c:pt idx="41">
                  <c:v>28.803266986435492</c:v>
                </c:pt>
                <c:pt idx="42">
                  <c:v>28.803266986435492</c:v>
                </c:pt>
                <c:pt idx="43">
                  <c:v>28.803266986435492</c:v>
                </c:pt>
                <c:pt idx="44">
                  <c:v>28.803266986435492</c:v>
                </c:pt>
                <c:pt idx="45">
                  <c:v>28.803266986435492</c:v>
                </c:pt>
                <c:pt idx="46">
                  <c:v>28.803266986435492</c:v>
                </c:pt>
                <c:pt idx="47">
                  <c:v>28.803266986435492</c:v>
                </c:pt>
                <c:pt idx="48">
                  <c:v>28.803266986435492</c:v>
                </c:pt>
                <c:pt idx="49">
                  <c:v>28.803266986435492</c:v>
                </c:pt>
                <c:pt idx="50">
                  <c:v>28.803266986435492</c:v>
                </c:pt>
                <c:pt idx="51">
                  <c:v>28.803266986435492</c:v>
                </c:pt>
                <c:pt idx="52">
                  <c:v>28.803266986435492</c:v>
                </c:pt>
                <c:pt idx="53">
                  <c:v>28.803266986435492</c:v>
                </c:pt>
                <c:pt idx="54">
                  <c:v>28.803266986435492</c:v>
                </c:pt>
                <c:pt idx="55">
                  <c:v>28.803266986435492</c:v>
                </c:pt>
                <c:pt idx="56">
                  <c:v>28.803266986435492</c:v>
                </c:pt>
                <c:pt idx="57">
                  <c:v>28.803266986435492</c:v>
                </c:pt>
                <c:pt idx="58">
                  <c:v>28.803266986435492</c:v>
                </c:pt>
                <c:pt idx="59">
                  <c:v>28.803266986435492</c:v>
                </c:pt>
                <c:pt idx="60">
                  <c:v>28.803266986435492</c:v>
                </c:pt>
                <c:pt idx="61">
                  <c:v>17.69576376333022</c:v>
                </c:pt>
                <c:pt idx="62">
                  <c:v>17.69576376333022</c:v>
                </c:pt>
                <c:pt idx="63">
                  <c:v>17.69576376333022</c:v>
                </c:pt>
                <c:pt idx="64">
                  <c:v>17.69576376333022</c:v>
                </c:pt>
                <c:pt idx="65">
                  <c:v>17.69576376333022</c:v>
                </c:pt>
                <c:pt idx="66">
                  <c:v>17.69576376333022</c:v>
                </c:pt>
                <c:pt idx="67">
                  <c:v>17.69576376333022</c:v>
                </c:pt>
                <c:pt idx="68">
                  <c:v>17.69576376333022</c:v>
                </c:pt>
                <c:pt idx="69">
                  <c:v>17.69576376333022</c:v>
                </c:pt>
                <c:pt idx="70">
                  <c:v>17.69576376333022</c:v>
                </c:pt>
                <c:pt idx="71">
                  <c:v>17.69576376333022</c:v>
                </c:pt>
                <c:pt idx="72">
                  <c:v>17.69576376333022</c:v>
                </c:pt>
                <c:pt idx="73">
                  <c:v>17.69576376333022</c:v>
                </c:pt>
                <c:pt idx="74">
                  <c:v>17.69576376333022</c:v>
                </c:pt>
                <c:pt idx="75">
                  <c:v>17.69576376333022</c:v>
                </c:pt>
                <c:pt idx="76">
                  <c:v>17.69576376333022</c:v>
                </c:pt>
                <c:pt idx="77">
                  <c:v>17.69576376333022</c:v>
                </c:pt>
                <c:pt idx="78">
                  <c:v>17.69576376333022</c:v>
                </c:pt>
                <c:pt idx="79">
                  <c:v>17.69576376333022</c:v>
                </c:pt>
                <c:pt idx="80">
                  <c:v>17.69576376333022</c:v>
                </c:pt>
                <c:pt idx="81">
                  <c:v>17.69576376333022</c:v>
                </c:pt>
                <c:pt idx="82">
                  <c:v>17.69576376333022</c:v>
                </c:pt>
                <c:pt idx="83">
                  <c:v>17.69576376333022</c:v>
                </c:pt>
                <c:pt idx="84">
                  <c:v>17.69576376333022</c:v>
                </c:pt>
                <c:pt idx="85">
                  <c:v>17.69576376333022</c:v>
                </c:pt>
                <c:pt idx="86">
                  <c:v>17.69576376333022</c:v>
                </c:pt>
                <c:pt idx="87">
                  <c:v>17.69576376333022</c:v>
                </c:pt>
                <c:pt idx="88">
                  <c:v>17.69576376333022</c:v>
                </c:pt>
                <c:pt idx="89">
                  <c:v>17.69576376333022</c:v>
                </c:pt>
                <c:pt idx="90">
                  <c:v>17.69576376333022</c:v>
                </c:pt>
                <c:pt idx="91">
                  <c:v>17.69576376333022</c:v>
                </c:pt>
                <c:pt idx="92">
                  <c:v>22.281040209732421</c:v>
                </c:pt>
                <c:pt idx="93">
                  <c:v>22.281040209732421</c:v>
                </c:pt>
                <c:pt idx="94">
                  <c:v>22.281040209732421</c:v>
                </c:pt>
                <c:pt idx="95">
                  <c:v>22.281040209732421</c:v>
                </c:pt>
                <c:pt idx="96">
                  <c:v>22.281040209732421</c:v>
                </c:pt>
                <c:pt idx="97">
                  <c:v>22.281040209732421</c:v>
                </c:pt>
                <c:pt idx="98">
                  <c:v>22.281040209732421</c:v>
                </c:pt>
                <c:pt idx="99">
                  <c:v>22.281040209732421</c:v>
                </c:pt>
                <c:pt idx="100">
                  <c:v>22.281040209732421</c:v>
                </c:pt>
                <c:pt idx="101">
                  <c:v>22.281040209732421</c:v>
                </c:pt>
                <c:pt idx="102">
                  <c:v>22.281040209732421</c:v>
                </c:pt>
                <c:pt idx="103">
                  <c:v>22.281040209732421</c:v>
                </c:pt>
                <c:pt idx="104">
                  <c:v>22.281040209732421</c:v>
                </c:pt>
                <c:pt idx="105">
                  <c:v>22.281040209732421</c:v>
                </c:pt>
                <c:pt idx="106">
                  <c:v>22.281040209732421</c:v>
                </c:pt>
                <c:pt idx="107">
                  <c:v>22.281040209732421</c:v>
                </c:pt>
                <c:pt idx="108">
                  <c:v>22.281040209732421</c:v>
                </c:pt>
                <c:pt idx="109">
                  <c:v>22.281040209732421</c:v>
                </c:pt>
                <c:pt idx="110">
                  <c:v>22.281040209732421</c:v>
                </c:pt>
                <c:pt idx="111">
                  <c:v>22.281040209732421</c:v>
                </c:pt>
                <c:pt idx="112">
                  <c:v>22.281040209732421</c:v>
                </c:pt>
                <c:pt idx="113">
                  <c:v>22.281040209732421</c:v>
                </c:pt>
                <c:pt idx="114">
                  <c:v>22.281040209732421</c:v>
                </c:pt>
                <c:pt idx="115">
                  <c:v>22.281040209732421</c:v>
                </c:pt>
                <c:pt idx="116">
                  <c:v>22.281040209732421</c:v>
                </c:pt>
                <c:pt idx="117">
                  <c:v>22.281040209732421</c:v>
                </c:pt>
                <c:pt idx="118">
                  <c:v>22.281040209732421</c:v>
                </c:pt>
                <c:pt idx="119">
                  <c:v>22.281040209732421</c:v>
                </c:pt>
                <c:pt idx="120">
                  <c:v>22.281040209732421</c:v>
                </c:pt>
                <c:pt idx="121">
                  <c:v>22.281040209732421</c:v>
                </c:pt>
                <c:pt idx="122">
                  <c:v>44.550149357058011</c:v>
                </c:pt>
                <c:pt idx="123">
                  <c:v>44.550149357058011</c:v>
                </c:pt>
                <c:pt idx="124">
                  <c:v>44.550149357058011</c:v>
                </c:pt>
                <c:pt idx="125">
                  <c:v>44.550149357058011</c:v>
                </c:pt>
                <c:pt idx="126">
                  <c:v>44.550149357058011</c:v>
                </c:pt>
                <c:pt idx="127">
                  <c:v>44.550149357058011</c:v>
                </c:pt>
                <c:pt idx="128">
                  <c:v>44.550149357058011</c:v>
                </c:pt>
                <c:pt idx="129">
                  <c:v>44.550149357058011</c:v>
                </c:pt>
                <c:pt idx="130">
                  <c:v>44.550149357058011</c:v>
                </c:pt>
                <c:pt idx="131">
                  <c:v>44.550149357058011</c:v>
                </c:pt>
                <c:pt idx="132">
                  <c:v>44.550149357058011</c:v>
                </c:pt>
                <c:pt idx="133">
                  <c:v>44.550149357058011</c:v>
                </c:pt>
                <c:pt idx="134">
                  <c:v>44.550149357058011</c:v>
                </c:pt>
                <c:pt idx="135">
                  <c:v>44.550149357058011</c:v>
                </c:pt>
                <c:pt idx="136">
                  <c:v>44.550149357058011</c:v>
                </c:pt>
                <c:pt idx="137">
                  <c:v>44.550149357058011</c:v>
                </c:pt>
                <c:pt idx="138">
                  <c:v>44.550149357058011</c:v>
                </c:pt>
                <c:pt idx="139">
                  <c:v>44.550149357058011</c:v>
                </c:pt>
                <c:pt idx="140">
                  <c:v>44.550149357058011</c:v>
                </c:pt>
                <c:pt idx="141">
                  <c:v>44.550149357058011</c:v>
                </c:pt>
                <c:pt idx="142">
                  <c:v>44.550149357058011</c:v>
                </c:pt>
                <c:pt idx="143">
                  <c:v>44.550149357058011</c:v>
                </c:pt>
                <c:pt idx="144">
                  <c:v>44.550149357058011</c:v>
                </c:pt>
                <c:pt idx="145">
                  <c:v>44.550149357058011</c:v>
                </c:pt>
                <c:pt idx="146">
                  <c:v>44.550149357058011</c:v>
                </c:pt>
                <c:pt idx="147">
                  <c:v>44.550149357058011</c:v>
                </c:pt>
                <c:pt idx="148">
                  <c:v>44.550149357058011</c:v>
                </c:pt>
                <c:pt idx="149">
                  <c:v>44.550149357058011</c:v>
                </c:pt>
                <c:pt idx="150">
                  <c:v>44.550149357058011</c:v>
                </c:pt>
                <c:pt idx="151">
                  <c:v>44.550149357058011</c:v>
                </c:pt>
                <c:pt idx="152">
                  <c:v>44.550149357058011</c:v>
                </c:pt>
                <c:pt idx="153">
                  <c:v>83.137557492553753</c:v>
                </c:pt>
                <c:pt idx="154">
                  <c:v>83.137557492553753</c:v>
                </c:pt>
                <c:pt idx="155">
                  <c:v>83.137557492553753</c:v>
                </c:pt>
                <c:pt idx="156">
                  <c:v>83.137557492553753</c:v>
                </c:pt>
                <c:pt idx="157">
                  <c:v>83.137557492553753</c:v>
                </c:pt>
                <c:pt idx="158">
                  <c:v>83.137557492553753</c:v>
                </c:pt>
                <c:pt idx="159">
                  <c:v>83.137557492553753</c:v>
                </c:pt>
                <c:pt idx="160">
                  <c:v>83.137557492553753</c:v>
                </c:pt>
                <c:pt idx="161">
                  <c:v>83.137557492553753</c:v>
                </c:pt>
                <c:pt idx="162">
                  <c:v>83.137557492553753</c:v>
                </c:pt>
                <c:pt idx="163">
                  <c:v>83.137557492553753</c:v>
                </c:pt>
                <c:pt idx="164">
                  <c:v>83.137557492553753</c:v>
                </c:pt>
                <c:pt idx="165">
                  <c:v>83.137557492553753</c:v>
                </c:pt>
                <c:pt idx="166">
                  <c:v>83.137557492553753</c:v>
                </c:pt>
                <c:pt idx="167">
                  <c:v>83.137557492553753</c:v>
                </c:pt>
                <c:pt idx="168">
                  <c:v>83.137557492553753</c:v>
                </c:pt>
                <c:pt idx="169">
                  <c:v>83.137557492553753</c:v>
                </c:pt>
                <c:pt idx="170">
                  <c:v>83.137557492553753</c:v>
                </c:pt>
                <c:pt idx="171">
                  <c:v>83.137557492553753</c:v>
                </c:pt>
                <c:pt idx="172">
                  <c:v>83.137557492553753</c:v>
                </c:pt>
                <c:pt idx="173">
                  <c:v>83.137557492553753</c:v>
                </c:pt>
                <c:pt idx="174">
                  <c:v>83.137557492553753</c:v>
                </c:pt>
                <c:pt idx="175">
                  <c:v>83.137557492553753</c:v>
                </c:pt>
                <c:pt idx="176">
                  <c:v>83.137557492553753</c:v>
                </c:pt>
                <c:pt idx="177">
                  <c:v>83.137557492553753</c:v>
                </c:pt>
                <c:pt idx="178">
                  <c:v>83.137557492553753</c:v>
                </c:pt>
                <c:pt idx="179">
                  <c:v>83.137557492553753</c:v>
                </c:pt>
                <c:pt idx="180">
                  <c:v>83.137557492553753</c:v>
                </c:pt>
                <c:pt idx="181">
                  <c:v>83.137557492553753</c:v>
                </c:pt>
                <c:pt idx="182">
                  <c:v>83.137557492553753</c:v>
                </c:pt>
                <c:pt idx="183">
                  <c:v>104.08859355090497</c:v>
                </c:pt>
                <c:pt idx="184">
                  <c:v>104.08859355090497</c:v>
                </c:pt>
                <c:pt idx="185">
                  <c:v>104.08859355090497</c:v>
                </c:pt>
                <c:pt idx="186">
                  <c:v>104.08859355090497</c:v>
                </c:pt>
                <c:pt idx="187">
                  <c:v>104.08859355090497</c:v>
                </c:pt>
                <c:pt idx="188">
                  <c:v>104.08859355090497</c:v>
                </c:pt>
                <c:pt idx="189">
                  <c:v>104.08859355090497</c:v>
                </c:pt>
                <c:pt idx="190">
                  <c:v>104.08859355090497</c:v>
                </c:pt>
                <c:pt idx="191">
                  <c:v>104.08859355090497</c:v>
                </c:pt>
                <c:pt idx="192">
                  <c:v>104.08859355090497</c:v>
                </c:pt>
                <c:pt idx="193">
                  <c:v>104.08859355090497</c:v>
                </c:pt>
                <c:pt idx="194">
                  <c:v>104.08859355090497</c:v>
                </c:pt>
                <c:pt idx="195">
                  <c:v>104.08859355090497</c:v>
                </c:pt>
                <c:pt idx="196">
                  <c:v>104.08859355090497</c:v>
                </c:pt>
                <c:pt idx="197">
                  <c:v>104.08859355090497</c:v>
                </c:pt>
                <c:pt idx="198">
                  <c:v>104.08859355090497</c:v>
                </c:pt>
                <c:pt idx="199">
                  <c:v>104.08859355090497</c:v>
                </c:pt>
                <c:pt idx="200">
                  <c:v>104.08859355090497</c:v>
                </c:pt>
                <c:pt idx="201">
                  <c:v>104.08859355090497</c:v>
                </c:pt>
                <c:pt idx="202">
                  <c:v>104.08859355090497</c:v>
                </c:pt>
                <c:pt idx="203">
                  <c:v>104.08859355090497</c:v>
                </c:pt>
                <c:pt idx="204">
                  <c:v>104.08859355090497</c:v>
                </c:pt>
                <c:pt idx="205">
                  <c:v>104.08859355090497</c:v>
                </c:pt>
                <c:pt idx="206">
                  <c:v>104.08859355090497</c:v>
                </c:pt>
                <c:pt idx="207">
                  <c:v>104.08859355090497</c:v>
                </c:pt>
                <c:pt idx="208">
                  <c:v>104.08859355090497</c:v>
                </c:pt>
                <c:pt idx="209">
                  <c:v>104.08859355090497</c:v>
                </c:pt>
                <c:pt idx="210">
                  <c:v>104.08859355090497</c:v>
                </c:pt>
                <c:pt idx="211">
                  <c:v>104.08859355090497</c:v>
                </c:pt>
                <c:pt idx="212">
                  <c:v>104.08859355090497</c:v>
                </c:pt>
                <c:pt idx="213">
                  <c:v>104.08859355090497</c:v>
                </c:pt>
                <c:pt idx="214">
                  <c:v>120.61015823780208</c:v>
                </c:pt>
                <c:pt idx="215">
                  <c:v>120.61015823780208</c:v>
                </c:pt>
                <c:pt idx="216">
                  <c:v>120.61015823780208</c:v>
                </c:pt>
                <c:pt idx="217">
                  <c:v>120.61015823780208</c:v>
                </c:pt>
                <c:pt idx="218">
                  <c:v>120.61015823780208</c:v>
                </c:pt>
                <c:pt idx="219">
                  <c:v>120.61015823780208</c:v>
                </c:pt>
                <c:pt idx="220">
                  <c:v>120.61015823780208</c:v>
                </c:pt>
                <c:pt idx="221">
                  <c:v>120.61015823780208</c:v>
                </c:pt>
                <c:pt idx="222">
                  <c:v>120.61015823780208</c:v>
                </c:pt>
                <c:pt idx="223">
                  <c:v>120.61015823780208</c:v>
                </c:pt>
                <c:pt idx="224">
                  <c:v>120.61015823780208</c:v>
                </c:pt>
                <c:pt idx="225">
                  <c:v>120.61015823780208</c:v>
                </c:pt>
                <c:pt idx="226">
                  <c:v>120.61015823780208</c:v>
                </c:pt>
                <c:pt idx="227">
                  <c:v>120.61015823780208</c:v>
                </c:pt>
                <c:pt idx="228">
                  <c:v>120.61015823780208</c:v>
                </c:pt>
                <c:pt idx="229">
                  <c:v>120.61015823780208</c:v>
                </c:pt>
                <c:pt idx="230">
                  <c:v>120.61015823780208</c:v>
                </c:pt>
                <c:pt idx="231">
                  <c:v>120.61015823780208</c:v>
                </c:pt>
                <c:pt idx="232">
                  <c:v>120.61015823780208</c:v>
                </c:pt>
                <c:pt idx="233">
                  <c:v>120.61015823780208</c:v>
                </c:pt>
                <c:pt idx="234">
                  <c:v>120.61015823780208</c:v>
                </c:pt>
                <c:pt idx="235">
                  <c:v>120.61015823780208</c:v>
                </c:pt>
                <c:pt idx="236">
                  <c:v>120.61015823780208</c:v>
                </c:pt>
                <c:pt idx="237">
                  <c:v>120.61015823780208</c:v>
                </c:pt>
                <c:pt idx="238">
                  <c:v>120.61015823780208</c:v>
                </c:pt>
                <c:pt idx="239">
                  <c:v>120.61015823780208</c:v>
                </c:pt>
                <c:pt idx="240">
                  <c:v>120.61015823780208</c:v>
                </c:pt>
                <c:pt idx="241">
                  <c:v>120.61015823780208</c:v>
                </c:pt>
                <c:pt idx="242">
                  <c:v>120.61015823780208</c:v>
                </c:pt>
                <c:pt idx="243">
                  <c:v>120.61015823780208</c:v>
                </c:pt>
                <c:pt idx="244">
                  <c:v>120.61015823780208</c:v>
                </c:pt>
                <c:pt idx="245">
                  <c:v>123.04180331015149</c:v>
                </c:pt>
                <c:pt idx="246">
                  <c:v>123.04180331015149</c:v>
                </c:pt>
                <c:pt idx="247">
                  <c:v>123.04180331015149</c:v>
                </c:pt>
                <c:pt idx="248">
                  <c:v>123.04180331015149</c:v>
                </c:pt>
                <c:pt idx="249">
                  <c:v>123.04180331015149</c:v>
                </c:pt>
                <c:pt idx="250">
                  <c:v>123.04180331015149</c:v>
                </c:pt>
                <c:pt idx="251">
                  <c:v>123.04180331015149</c:v>
                </c:pt>
                <c:pt idx="252">
                  <c:v>123.04180331015149</c:v>
                </c:pt>
                <c:pt idx="253">
                  <c:v>123.04180331015149</c:v>
                </c:pt>
                <c:pt idx="254">
                  <c:v>123.04180331015149</c:v>
                </c:pt>
                <c:pt idx="255">
                  <c:v>123.04180331015149</c:v>
                </c:pt>
                <c:pt idx="256">
                  <c:v>123.04180331015149</c:v>
                </c:pt>
                <c:pt idx="257">
                  <c:v>123.04180331015149</c:v>
                </c:pt>
                <c:pt idx="258">
                  <c:v>123.04180331015149</c:v>
                </c:pt>
                <c:pt idx="259">
                  <c:v>123.04180331015149</c:v>
                </c:pt>
                <c:pt idx="260">
                  <c:v>123.04180331015149</c:v>
                </c:pt>
                <c:pt idx="261">
                  <c:v>123.04180331015149</c:v>
                </c:pt>
                <c:pt idx="262">
                  <c:v>123.04180331015149</c:v>
                </c:pt>
                <c:pt idx="263">
                  <c:v>123.04180331015149</c:v>
                </c:pt>
                <c:pt idx="264">
                  <c:v>123.04180331015149</c:v>
                </c:pt>
                <c:pt idx="265">
                  <c:v>123.04180331015149</c:v>
                </c:pt>
                <c:pt idx="266">
                  <c:v>123.04180331015149</c:v>
                </c:pt>
                <c:pt idx="267">
                  <c:v>123.04180331015149</c:v>
                </c:pt>
                <c:pt idx="268">
                  <c:v>123.04180331015149</c:v>
                </c:pt>
                <c:pt idx="269">
                  <c:v>123.04180331015149</c:v>
                </c:pt>
                <c:pt idx="270">
                  <c:v>123.04180331015149</c:v>
                </c:pt>
                <c:pt idx="271">
                  <c:v>123.04180331015149</c:v>
                </c:pt>
                <c:pt idx="272">
                  <c:v>123.04180331015149</c:v>
                </c:pt>
                <c:pt idx="273">
                  <c:v>123.04180331015149</c:v>
                </c:pt>
                <c:pt idx="274">
                  <c:v>132.5377482022528</c:v>
                </c:pt>
                <c:pt idx="275">
                  <c:v>132.5377482022528</c:v>
                </c:pt>
                <c:pt idx="276">
                  <c:v>132.5377482022528</c:v>
                </c:pt>
                <c:pt idx="277">
                  <c:v>132.5377482022528</c:v>
                </c:pt>
                <c:pt idx="278">
                  <c:v>132.5377482022528</c:v>
                </c:pt>
                <c:pt idx="279">
                  <c:v>132.5377482022528</c:v>
                </c:pt>
                <c:pt idx="280">
                  <c:v>132.5377482022528</c:v>
                </c:pt>
                <c:pt idx="281">
                  <c:v>132.5377482022528</c:v>
                </c:pt>
                <c:pt idx="282">
                  <c:v>132.5377482022528</c:v>
                </c:pt>
                <c:pt idx="283">
                  <c:v>132.5377482022528</c:v>
                </c:pt>
                <c:pt idx="284">
                  <c:v>132.5377482022528</c:v>
                </c:pt>
                <c:pt idx="285">
                  <c:v>132.5377482022528</c:v>
                </c:pt>
                <c:pt idx="286">
                  <c:v>132.5377482022528</c:v>
                </c:pt>
                <c:pt idx="287">
                  <c:v>132.5377482022528</c:v>
                </c:pt>
                <c:pt idx="288">
                  <c:v>132.5377482022528</c:v>
                </c:pt>
                <c:pt idx="289">
                  <c:v>132.5377482022528</c:v>
                </c:pt>
                <c:pt idx="290">
                  <c:v>132.5377482022528</c:v>
                </c:pt>
                <c:pt idx="291">
                  <c:v>132.5377482022528</c:v>
                </c:pt>
                <c:pt idx="292">
                  <c:v>132.5377482022528</c:v>
                </c:pt>
                <c:pt idx="293">
                  <c:v>132.5377482022528</c:v>
                </c:pt>
                <c:pt idx="294">
                  <c:v>132.5377482022528</c:v>
                </c:pt>
                <c:pt idx="295">
                  <c:v>132.5377482022528</c:v>
                </c:pt>
                <c:pt idx="296">
                  <c:v>132.5377482022528</c:v>
                </c:pt>
                <c:pt idx="297">
                  <c:v>132.5377482022528</c:v>
                </c:pt>
                <c:pt idx="298">
                  <c:v>132.5377482022528</c:v>
                </c:pt>
                <c:pt idx="299">
                  <c:v>132.5377482022528</c:v>
                </c:pt>
                <c:pt idx="300">
                  <c:v>132.5377482022528</c:v>
                </c:pt>
                <c:pt idx="301">
                  <c:v>132.5377482022528</c:v>
                </c:pt>
                <c:pt idx="302">
                  <c:v>132.5377482022528</c:v>
                </c:pt>
                <c:pt idx="303">
                  <c:v>132.5377482022528</c:v>
                </c:pt>
                <c:pt idx="304">
                  <c:v>132.5377482022528</c:v>
                </c:pt>
                <c:pt idx="305">
                  <c:v>129.30997561700028</c:v>
                </c:pt>
                <c:pt idx="306">
                  <c:v>129.30997561700028</c:v>
                </c:pt>
                <c:pt idx="307">
                  <c:v>129.30997561700028</c:v>
                </c:pt>
                <c:pt idx="308">
                  <c:v>129.30997561700028</c:v>
                </c:pt>
                <c:pt idx="309">
                  <c:v>129.30997561700028</c:v>
                </c:pt>
                <c:pt idx="310">
                  <c:v>129.30997561700028</c:v>
                </c:pt>
                <c:pt idx="311">
                  <c:v>129.30997561700028</c:v>
                </c:pt>
                <c:pt idx="312">
                  <c:v>129.30997561700028</c:v>
                </c:pt>
                <c:pt idx="313">
                  <c:v>129.30997561700028</c:v>
                </c:pt>
                <c:pt idx="314">
                  <c:v>129.30997561700028</c:v>
                </c:pt>
                <c:pt idx="315">
                  <c:v>129.30997561700028</c:v>
                </c:pt>
                <c:pt idx="316">
                  <c:v>129.30997561700028</c:v>
                </c:pt>
                <c:pt idx="317">
                  <c:v>129.30997561700028</c:v>
                </c:pt>
                <c:pt idx="318">
                  <c:v>129.30997561700028</c:v>
                </c:pt>
                <c:pt idx="319">
                  <c:v>129.30997561700028</c:v>
                </c:pt>
                <c:pt idx="320">
                  <c:v>129.30997561700028</c:v>
                </c:pt>
                <c:pt idx="321">
                  <c:v>129.30997561700028</c:v>
                </c:pt>
                <c:pt idx="322">
                  <c:v>129.30997561700028</c:v>
                </c:pt>
                <c:pt idx="323">
                  <c:v>129.30997561700028</c:v>
                </c:pt>
                <c:pt idx="324">
                  <c:v>129.30997561700028</c:v>
                </c:pt>
                <c:pt idx="325">
                  <c:v>129.30997561700028</c:v>
                </c:pt>
                <c:pt idx="326">
                  <c:v>129.30997561700028</c:v>
                </c:pt>
                <c:pt idx="327">
                  <c:v>129.30997561700028</c:v>
                </c:pt>
                <c:pt idx="328">
                  <c:v>129.30997561700028</c:v>
                </c:pt>
                <c:pt idx="329">
                  <c:v>129.30997561700028</c:v>
                </c:pt>
                <c:pt idx="330">
                  <c:v>129.30997561700028</c:v>
                </c:pt>
                <c:pt idx="331">
                  <c:v>129.30997561700028</c:v>
                </c:pt>
                <c:pt idx="332">
                  <c:v>129.30997561700028</c:v>
                </c:pt>
                <c:pt idx="333">
                  <c:v>129.30997561700028</c:v>
                </c:pt>
                <c:pt idx="334">
                  <c:v>129.30997561700028</c:v>
                </c:pt>
                <c:pt idx="335">
                  <c:v>104.0249711788601</c:v>
                </c:pt>
                <c:pt idx="336">
                  <c:v>104.0249711788601</c:v>
                </c:pt>
                <c:pt idx="337">
                  <c:v>104.0249711788601</c:v>
                </c:pt>
                <c:pt idx="338">
                  <c:v>104.0249711788601</c:v>
                </c:pt>
                <c:pt idx="339">
                  <c:v>104.0249711788601</c:v>
                </c:pt>
                <c:pt idx="340">
                  <c:v>104.0249711788601</c:v>
                </c:pt>
                <c:pt idx="341">
                  <c:v>104.0249711788601</c:v>
                </c:pt>
                <c:pt idx="342">
                  <c:v>104.0249711788601</c:v>
                </c:pt>
                <c:pt idx="343">
                  <c:v>104.0249711788601</c:v>
                </c:pt>
                <c:pt idx="344">
                  <c:v>104.0249711788601</c:v>
                </c:pt>
                <c:pt idx="345">
                  <c:v>104.0249711788601</c:v>
                </c:pt>
                <c:pt idx="346">
                  <c:v>104.0249711788601</c:v>
                </c:pt>
                <c:pt idx="347">
                  <c:v>104.0249711788601</c:v>
                </c:pt>
                <c:pt idx="348">
                  <c:v>104.0249711788601</c:v>
                </c:pt>
                <c:pt idx="349">
                  <c:v>104.0249711788601</c:v>
                </c:pt>
                <c:pt idx="350">
                  <c:v>104.0249711788601</c:v>
                </c:pt>
                <c:pt idx="351">
                  <c:v>104.0249711788601</c:v>
                </c:pt>
                <c:pt idx="352">
                  <c:v>104.0249711788601</c:v>
                </c:pt>
                <c:pt idx="353">
                  <c:v>104.0249711788601</c:v>
                </c:pt>
                <c:pt idx="354">
                  <c:v>104.0249711788601</c:v>
                </c:pt>
                <c:pt idx="355">
                  <c:v>104.0249711788601</c:v>
                </c:pt>
                <c:pt idx="356">
                  <c:v>104.0249711788601</c:v>
                </c:pt>
                <c:pt idx="357">
                  <c:v>104.0249711788601</c:v>
                </c:pt>
                <c:pt idx="358">
                  <c:v>104.0249711788601</c:v>
                </c:pt>
                <c:pt idx="359">
                  <c:v>104.0249711788601</c:v>
                </c:pt>
                <c:pt idx="360">
                  <c:v>104.0249711788601</c:v>
                </c:pt>
                <c:pt idx="361">
                  <c:v>104.0249711788601</c:v>
                </c:pt>
                <c:pt idx="362">
                  <c:v>104.0249711788601</c:v>
                </c:pt>
                <c:pt idx="363">
                  <c:v>104.0249711788601</c:v>
                </c:pt>
                <c:pt idx="364">
                  <c:v>104.0249711788601</c:v>
                </c:pt>
                <c:pt idx="365">
                  <c:v>104.0249711788601</c:v>
                </c:pt>
                <c:pt idx="366">
                  <c:v>64.511433450997245</c:v>
                </c:pt>
                <c:pt idx="367">
                  <c:v>64.511433450997245</c:v>
                </c:pt>
                <c:pt idx="368">
                  <c:v>64.511433450997245</c:v>
                </c:pt>
                <c:pt idx="369">
                  <c:v>64.511433450997245</c:v>
                </c:pt>
                <c:pt idx="370">
                  <c:v>64.511433450997245</c:v>
                </c:pt>
                <c:pt idx="371">
                  <c:v>64.511433450997245</c:v>
                </c:pt>
                <c:pt idx="372">
                  <c:v>64.511433450997245</c:v>
                </c:pt>
                <c:pt idx="373">
                  <c:v>64.511433450997245</c:v>
                </c:pt>
                <c:pt idx="374">
                  <c:v>64.511433450997245</c:v>
                </c:pt>
                <c:pt idx="375">
                  <c:v>64.511433450997245</c:v>
                </c:pt>
                <c:pt idx="376">
                  <c:v>64.511433450997245</c:v>
                </c:pt>
                <c:pt idx="377">
                  <c:v>64.511433450997245</c:v>
                </c:pt>
                <c:pt idx="378">
                  <c:v>64.511433450997245</c:v>
                </c:pt>
                <c:pt idx="379">
                  <c:v>64.511433450997245</c:v>
                </c:pt>
                <c:pt idx="380">
                  <c:v>64.511433450997245</c:v>
                </c:pt>
                <c:pt idx="381">
                  <c:v>64.511433450997245</c:v>
                </c:pt>
                <c:pt idx="382">
                  <c:v>64.511433450997245</c:v>
                </c:pt>
                <c:pt idx="383">
                  <c:v>64.511433450997245</c:v>
                </c:pt>
                <c:pt idx="384">
                  <c:v>64.511433450997245</c:v>
                </c:pt>
                <c:pt idx="385">
                  <c:v>64.511433450997245</c:v>
                </c:pt>
                <c:pt idx="386">
                  <c:v>64.511433450997245</c:v>
                </c:pt>
                <c:pt idx="387">
                  <c:v>64.511433450997245</c:v>
                </c:pt>
                <c:pt idx="388">
                  <c:v>64.511433450997245</c:v>
                </c:pt>
                <c:pt idx="389">
                  <c:v>64.511433450997245</c:v>
                </c:pt>
                <c:pt idx="390">
                  <c:v>64.511433450997245</c:v>
                </c:pt>
                <c:pt idx="391">
                  <c:v>64.511433450997245</c:v>
                </c:pt>
                <c:pt idx="392">
                  <c:v>64.511433450997245</c:v>
                </c:pt>
                <c:pt idx="393">
                  <c:v>64.511433450997245</c:v>
                </c:pt>
                <c:pt idx="394">
                  <c:v>64.511433450997245</c:v>
                </c:pt>
                <c:pt idx="395">
                  <c:v>64.511433450997245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46.035379642641487</c:v>
                </c:pt>
                <c:pt idx="1">
                  <c:v>41.264862216643344</c:v>
                </c:pt>
                <c:pt idx="2">
                  <c:v>49.679692986643339</c:v>
                </c:pt>
                <c:pt idx="3">
                  <c:v>42.171462116641479</c:v>
                </c:pt>
                <c:pt idx="4">
                  <c:v>44.143722011716378</c:v>
                </c:pt>
                <c:pt idx="5">
                  <c:v>41.298196523716378</c:v>
                </c:pt>
                <c:pt idx="6">
                  <c:v>46.56123279171824</c:v>
                </c:pt>
                <c:pt idx="7">
                  <c:v>36.393345447716378</c:v>
                </c:pt>
                <c:pt idx="8">
                  <c:v>36.232871243718243</c:v>
                </c:pt>
                <c:pt idx="9">
                  <c:v>34.968789279718237</c:v>
                </c:pt>
                <c:pt idx="10">
                  <c:v>40.611010139716377</c:v>
                </c:pt>
                <c:pt idx="11">
                  <c:v>39.255406186815591</c:v>
                </c:pt>
                <c:pt idx="12">
                  <c:v>28.645551794815596</c:v>
                </c:pt>
                <c:pt idx="13">
                  <c:v>32.449258178815597</c:v>
                </c:pt>
                <c:pt idx="14">
                  <c:v>29.766808250813732</c:v>
                </c:pt>
                <c:pt idx="15">
                  <c:v>32.918091950815594</c:v>
                </c:pt>
                <c:pt idx="16">
                  <c:v>39.100855578817459</c:v>
                </c:pt>
                <c:pt idx="17">
                  <c:v>30.570647338813732</c:v>
                </c:pt>
                <c:pt idx="18">
                  <c:v>41.692067397653197</c:v>
                </c:pt>
                <c:pt idx="19">
                  <c:v>34.647865205653197</c:v>
                </c:pt>
                <c:pt idx="20">
                  <c:v>40.431819057653193</c:v>
                </c:pt>
                <c:pt idx="21">
                  <c:v>28.847656745655055</c:v>
                </c:pt>
                <c:pt idx="22">
                  <c:v>27.14505994765133</c:v>
                </c:pt>
                <c:pt idx="23">
                  <c:v>32.887696653653201</c:v>
                </c:pt>
                <c:pt idx="24">
                  <c:v>46.072319117655063</c:v>
                </c:pt>
                <c:pt idx="25">
                  <c:v>29.632670615292451</c:v>
                </c:pt>
                <c:pt idx="26">
                  <c:v>25.568771355296178</c:v>
                </c:pt>
                <c:pt idx="27">
                  <c:v>35.395922383292444</c:v>
                </c:pt>
                <c:pt idx="28">
                  <c:v>19.287346891294312</c:v>
                </c:pt>
                <c:pt idx="29">
                  <c:v>18.160907819294312</c:v>
                </c:pt>
                <c:pt idx="30">
                  <c:v>28.803266986435492</c:v>
                </c:pt>
                <c:pt idx="31">
                  <c:v>23.823512133292454</c:v>
                </c:pt>
                <c:pt idx="32">
                  <c:v>24.15909229432453</c:v>
                </c:pt>
                <c:pt idx="33">
                  <c:v>24.506795548322668</c:v>
                </c:pt>
                <c:pt idx="34">
                  <c:v>28.803266986435492</c:v>
                </c:pt>
                <c:pt idx="35">
                  <c:v>13.163794920322667</c:v>
                </c:pt>
                <c:pt idx="36">
                  <c:v>7.1853347363226643</c:v>
                </c:pt>
                <c:pt idx="37">
                  <c:v>8.1221073823245309</c:v>
                </c:pt>
                <c:pt idx="38">
                  <c:v>10.875426208322663</c:v>
                </c:pt>
                <c:pt idx="39">
                  <c:v>20.650463620394113</c:v>
                </c:pt>
                <c:pt idx="40">
                  <c:v>28.803266986435492</c:v>
                </c:pt>
                <c:pt idx="41">
                  <c:v>28.803266986435492</c:v>
                </c:pt>
                <c:pt idx="42">
                  <c:v>12.600019404394116</c:v>
                </c:pt>
                <c:pt idx="43">
                  <c:v>5.0361356023959747</c:v>
                </c:pt>
                <c:pt idx="44">
                  <c:v>19.988557580394112</c:v>
                </c:pt>
                <c:pt idx="45">
                  <c:v>17.970239188394117</c:v>
                </c:pt>
                <c:pt idx="46">
                  <c:v>11.188074630132848</c:v>
                </c:pt>
                <c:pt idx="47">
                  <c:v>7.9383837181347117</c:v>
                </c:pt>
                <c:pt idx="48">
                  <c:v>9.7740682381328519</c:v>
                </c:pt>
                <c:pt idx="49">
                  <c:v>1.0667163581328496</c:v>
                </c:pt>
                <c:pt idx="50">
                  <c:v>3.5554506941309882</c:v>
                </c:pt>
                <c:pt idx="51">
                  <c:v>4.9836924981347108</c:v>
                </c:pt>
                <c:pt idx="52">
                  <c:v>5.8266570341328476</c:v>
                </c:pt>
                <c:pt idx="53">
                  <c:v>4.6114432504418943</c:v>
                </c:pt>
                <c:pt idx="54">
                  <c:v>2.967899526440029</c:v>
                </c:pt>
                <c:pt idx="55">
                  <c:v>1.8458410324400247</c:v>
                </c:pt>
                <c:pt idx="56">
                  <c:v>5.8290649124418925</c:v>
                </c:pt>
                <c:pt idx="57">
                  <c:v>4.9197075944381652</c:v>
                </c:pt>
                <c:pt idx="58">
                  <c:v>4.0195875144418896</c:v>
                </c:pt>
                <c:pt idx="59">
                  <c:v>3.7050798184390952</c:v>
                </c:pt>
                <c:pt idx="60">
                  <c:v>2.4359459225340325</c:v>
                </c:pt>
                <c:pt idx="61">
                  <c:v>7.9221372285340328</c:v>
                </c:pt>
                <c:pt idx="62">
                  <c:v>8.0711002285349682</c:v>
                </c:pt>
                <c:pt idx="63">
                  <c:v>2.3038681005331019</c:v>
                </c:pt>
                <c:pt idx="64">
                  <c:v>2.2580781045358962</c:v>
                </c:pt>
                <c:pt idx="65">
                  <c:v>8.6118408425331001</c:v>
                </c:pt>
                <c:pt idx="66">
                  <c:v>12.310718754534035</c:v>
                </c:pt>
                <c:pt idx="67">
                  <c:v>13.944522399182118</c:v>
                </c:pt>
                <c:pt idx="68">
                  <c:v>7.5507522591811869</c:v>
                </c:pt>
                <c:pt idx="69">
                  <c:v>9.3952813591811868</c:v>
                </c:pt>
                <c:pt idx="70">
                  <c:v>7.8897853671830527</c:v>
                </c:pt>
                <c:pt idx="71">
                  <c:v>1.0686120271802537</c:v>
                </c:pt>
                <c:pt idx="72">
                  <c:v>2.4965270811811862</c:v>
                </c:pt>
                <c:pt idx="73">
                  <c:v>7.1457263491811904</c:v>
                </c:pt>
                <c:pt idx="74">
                  <c:v>12.498075670538375</c:v>
                </c:pt>
                <c:pt idx="75">
                  <c:v>6.7643885145355815</c:v>
                </c:pt>
                <c:pt idx="76">
                  <c:v>10.198593332538374</c:v>
                </c:pt>
                <c:pt idx="77">
                  <c:v>6.5070954045346516</c:v>
                </c:pt>
                <c:pt idx="78">
                  <c:v>5.232278386536513</c:v>
                </c:pt>
                <c:pt idx="79">
                  <c:v>10.958174302537445</c:v>
                </c:pt>
                <c:pt idx="80">
                  <c:v>9.7328370045374459</c:v>
                </c:pt>
                <c:pt idx="81">
                  <c:v>13.338799306264452</c:v>
                </c:pt>
                <c:pt idx="82">
                  <c:v>16.765634846264454</c:v>
                </c:pt>
                <c:pt idx="83">
                  <c:v>17.646623842265384</c:v>
                </c:pt>
                <c:pt idx="84">
                  <c:v>9.7638023182635223</c:v>
                </c:pt>
                <c:pt idx="85">
                  <c:v>6.1928482722663176</c:v>
                </c:pt>
                <c:pt idx="86">
                  <c:v>17.69576376333022</c:v>
                </c:pt>
                <c:pt idx="87">
                  <c:v>17.69576376333022</c:v>
                </c:pt>
                <c:pt idx="88">
                  <c:v>17.69576376333022</c:v>
                </c:pt>
                <c:pt idx="89">
                  <c:v>17.69576376333022</c:v>
                </c:pt>
                <c:pt idx="90">
                  <c:v>17.69576376333022</c:v>
                </c:pt>
                <c:pt idx="91">
                  <c:v>15.920048253264779</c:v>
                </c:pt>
                <c:pt idx="92">
                  <c:v>1.0574971092657142</c:v>
                </c:pt>
                <c:pt idx="93">
                  <c:v>6.8017746692666474</c:v>
                </c:pt>
                <c:pt idx="94">
                  <c:v>7.4549108792647818</c:v>
                </c:pt>
                <c:pt idx="95">
                  <c:v>9.4749125041668165</c:v>
                </c:pt>
                <c:pt idx="96">
                  <c:v>7.5681810981686795</c:v>
                </c:pt>
                <c:pt idx="97">
                  <c:v>4.8948287881677501</c:v>
                </c:pt>
                <c:pt idx="98">
                  <c:v>8.5982141721677507</c:v>
                </c:pt>
                <c:pt idx="99">
                  <c:v>9.1360089501677511</c:v>
                </c:pt>
                <c:pt idx="100">
                  <c:v>19.102409328166818</c:v>
                </c:pt>
                <c:pt idx="101">
                  <c:v>9.2524961541686785</c:v>
                </c:pt>
                <c:pt idx="102">
                  <c:v>17.113809906556309</c:v>
                </c:pt>
                <c:pt idx="103">
                  <c:v>22.281040209732421</c:v>
                </c:pt>
                <c:pt idx="104">
                  <c:v>20.034511860554449</c:v>
                </c:pt>
                <c:pt idx="105">
                  <c:v>3.6371299425572396</c:v>
                </c:pt>
                <c:pt idx="106">
                  <c:v>2.6742494705553765</c:v>
                </c:pt>
                <c:pt idx="107">
                  <c:v>22.281040209732421</c:v>
                </c:pt>
                <c:pt idx="108">
                  <c:v>22.281040209732421</c:v>
                </c:pt>
                <c:pt idx="109">
                  <c:v>22.281040209732421</c:v>
                </c:pt>
                <c:pt idx="110">
                  <c:v>22.281040209732421</c:v>
                </c:pt>
                <c:pt idx="111">
                  <c:v>6.5242940318261029</c:v>
                </c:pt>
                <c:pt idx="112">
                  <c:v>5.9345660678251697</c:v>
                </c:pt>
                <c:pt idx="113">
                  <c:v>2.0039890278251695</c:v>
                </c:pt>
                <c:pt idx="114">
                  <c:v>10.812123067824235</c:v>
                </c:pt>
                <c:pt idx="115">
                  <c:v>6.8628073918270314</c:v>
                </c:pt>
                <c:pt idx="116">
                  <c:v>21.66226604055921</c:v>
                </c:pt>
                <c:pt idx="117">
                  <c:v>22.281040209732421</c:v>
                </c:pt>
                <c:pt idx="118">
                  <c:v>19.632589916559212</c:v>
                </c:pt>
                <c:pt idx="119">
                  <c:v>13.274553664561074</c:v>
                </c:pt>
                <c:pt idx="120">
                  <c:v>11.291133864560143</c:v>
                </c:pt>
                <c:pt idx="121">
                  <c:v>22.281040209732421</c:v>
                </c:pt>
                <c:pt idx="122">
                  <c:v>14.781061360559208</c:v>
                </c:pt>
                <c:pt idx="123">
                  <c:v>6.2565393393767081</c:v>
                </c:pt>
                <c:pt idx="124">
                  <c:v>10.3045557753795</c:v>
                </c:pt>
                <c:pt idx="125">
                  <c:v>15.241644839375775</c:v>
                </c:pt>
                <c:pt idx="126">
                  <c:v>2.7889515433776397</c:v>
                </c:pt>
                <c:pt idx="127">
                  <c:v>3.2068728873776382</c:v>
                </c:pt>
                <c:pt idx="128">
                  <c:v>9.1855651673767067</c:v>
                </c:pt>
                <c:pt idx="129">
                  <c:v>11.677231503377639</c:v>
                </c:pt>
                <c:pt idx="130">
                  <c:v>10.996567968998283</c:v>
                </c:pt>
                <c:pt idx="131">
                  <c:v>12.459002417001077</c:v>
                </c:pt>
                <c:pt idx="132">
                  <c:v>8.7930956969982841</c:v>
                </c:pt>
                <c:pt idx="133">
                  <c:v>2.3732397330001476</c:v>
                </c:pt>
                <c:pt idx="134">
                  <c:v>1.316133279000147</c:v>
                </c:pt>
                <c:pt idx="135">
                  <c:v>4.5086452089992166</c:v>
                </c:pt>
                <c:pt idx="136">
                  <c:v>9.1268459910001472</c:v>
                </c:pt>
                <c:pt idx="137">
                  <c:v>35.163272275212989</c:v>
                </c:pt>
                <c:pt idx="138">
                  <c:v>44.550149357058011</c:v>
                </c:pt>
                <c:pt idx="139">
                  <c:v>44.550149357058011</c:v>
                </c:pt>
                <c:pt idx="140">
                  <c:v>37.402150681213925</c:v>
                </c:pt>
                <c:pt idx="141">
                  <c:v>44.550149357058011</c:v>
                </c:pt>
                <c:pt idx="142">
                  <c:v>44.550149357058011</c:v>
                </c:pt>
                <c:pt idx="143">
                  <c:v>44.550149357058011</c:v>
                </c:pt>
                <c:pt idx="144">
                  <c:v>44.550149357058011</c:v>
                </c:pt>
                <c:pt idx="145">
                  <c:v>44.550149357058011</c:v>
                </c:pt>
                <c:pt idx="146">
                  <c:v>44.550149357058011</c:v>
                </c:pt>
                <c:pt idx="147">
                  <c:v>44.550149357058011</c:v>
                </c:pt>
                <c:pt idx="148">
                  <c:v>44.550149357058011</c:v>
                </c:pt>
                <c:pt idx="149">
                  <c:v>44.550149357058011</c:v>
                </c:pt>
                <c:pt idx="150">
                  <c:v>44.550149357058011</c:v>
                </c:pt>
                <c:pt idx="151">
                  <c:v>44.550149357058011</c:v>
                </c:pt>
                <c:pt idx="152">
                  <c:v>44.550149357058011</c:v>
                </c:pt>
                <c:pt idx="153">
                  <c:v>32.73462340975064</c:v>
                </c:pt>
                <c:pt idx="154">
                  <c:v>33.38881780174971</c:v>
                </c:pt>
                <c:pt idx="155">
                  <c:v>39.345418997751572</c:v>
                </c:pt>
                <c:pt idx="156">
                  <c:v>49.566678269750639</c:v>
                </c:pt>
                <c:pt idx="157">
                  <c:v>55.287790661749703</c:v>
                </c:pt>
                <c:pt idx="158">
                  <c:v>83.137557492553753</c:v>
                </c:pt>
                <c:pt idx="159">
                  <c:v>83.137557492553753</c:v>
                </c:pt>
                <c:pt idx="160">
                  <c:v>83.137557492553753</c:v>
                </c:pt>
                <c:pt idx="161">
                  <c:v>83.137557492553753</c:v>
                </c:pt>
                <c:pt idx="162">
                  <c:v>83.137557492553753</c:v>
                </c:pt>
                <c:pt idx="163">
                  <c:v>83.137557492553753</c:v>
                </c:pt>
                <c:pt idx="164">
                  <c:v>83.137557492553753</c:v>
                </c:pt>
                <c:pt idx="165">
                  <c:v>83.137557492553753</c:v>
                </c:pt>
                <c:pt idx="166">
                  <c:v>83.137557492553753</c:v>
                </c:pt>
                <c:pt idx="167">
                  <c:v>83.137557492553753</c:v>
                </c:pt>
                <c:pt idx="168">
                  <c:v>83.137557492553753</c:v>
                </c:pt>
                <c:pt idx="169">
                  <c:v>83.137557492553753</c:v>
                </c:pt>
                <c:pt idx="170">
                  <c:v>83.137557492553753</c:v>
                </c:pt>
                <c:pt idx="171">
                  <c:v>83.137557492553753</c:v>
                </c:pt>
                <c:pt idx="172">
                  <c:v>83.137557492553753</c:v>
                </c:pt>
                <c:pt idx="173">
                  <c:v>83.137557492553753</c:v>
                </c:pt>
                <c:pt idx="174">
                  <c:v>83.137557492553753</c:v>
                </c:pt>
                <c:pt idx="175">
                  <c:v>83.137557492553753</c:v>
                </c:pt>
                <c:pt idx="176">
                  <c:v>83.137557492553753</c:v>
                </c:pt>
                <c:pt idx="177">
                  <c:v>83.137557492553753</c:v>
                </c:pt>
                <c:pt idx="178">
                  <c:v>83.137557492553753</c:v>
                </c:pt>
                <c:pt idx="179">
                  <c:v>83.137557492553753</c:v>
                </c:pt>
                <c:pt idx="180">
                  <c:v>83.137557492553753</c:v>
                </c:pt>
                <c:pt idx="181">
                  <c:v>83.137557492553753</c:v>
                </c:pt>
                <c:pt idx="182">
                  <c:v>83.137557492553753</c:v>
                </c:pt>
                <c:pt idx="183">
                  <c:v>104.08859355090497</c:v>
                </c:pt>
                <c:pt idx="184">
                  <c:v>104.08859355090497</c:v>
                </c:pt>
                <c:pt idx="185">
                  <c:v>104.08859355090497</c:v>
                </c:pt>
                <c:pt idx="186">
                  <c:v>104.08859355090497</c:v>
                </c:pt>
                <c:pt idx="187">
                  <c:v>104.08859355090497</c:v>
                </c:pt>
                <c:pt idx="188">
                  <c:v>104.08859355090497</c:v>
                </c:pt>
                <c:pt idx="189">
                  <c:v>104.08859355090497</c:v>
                </c:pt>
                <c:pt idx="190">
                  <c:v>104.08859355090497</c:v>
                </c:pt>
                <c:pt idx="191">
                  <c:v>104.08859355090497</c:v>
                </c:pt>
                <c:pt idx="192">
                  <c:v>104.08859355090497</c:v>
                </c:pt>
                <c:pt idx="193">
                  <c:v>104.08859355090497</c:v>
                </c:pt>
                <c:pt idx="194">
                  <c:v>104.08859355090497</c:v>
                </c:pt>
                <c:pt idx="195">
                  <c:v>104.08859355090497</c:v>
                </c:pt>
                <c:pt idx="196">
                  <c:v>104.08859355090497</c:v>
                </c:pt>
                <c:pt idx="197">
                  <c:v>104.08859355090497</c:v>
                </c:pt>
                <c:pt idx="198">
                  <c:v>104.08859355090497</c:v>
                </c:pt>
                <c:pt idx="199">
                  <c:v>104.08859355090497</c:v>
                </c:pt>
                <c:pt idx="200">
                  <c:v>104.08859355090497</c:v>
                </c:pt>
                <c:pt idx="201">
                  <c:v>104.08859355090497</c:v>
                </c:pt>
                <c:pt idx="202">
                  <c:v>104.08859355090497</c:v>
                </c:pt>
                <c:pt idx="203">
                  <c:v>104.08859355090497</c:v>
                </c:pt>
                <c:pt idx="204">
                  <c:v>104.08859355090497</c:v>
                </c:pt>
                <c:pt idx="205">
                  <c:v>104.08859355090497</c:v>
                </c:pt>
                <c:pt idx="206">
                  <c:v>104.08859355090497</c:v>
                </c:pt>
                <c:pt idx="207">
                  <c:v>104.08859355090497</c:v>
                </c:pt>
                <c:pt idx="208">
                  <c:v>104.08859355090497</c:v>
                </c:pt>
                <c:pt idx="209">
                  <c:v>104.08859355090497</c:v>
                </c:pt>
                <c:pt idx="210">
                  <c:v>104.08859355090497</c:v>
                </c:pt>
                <c:pt idx="211">
                  <c:v>104.08859355090497</c:v>
                </c:pt>
                <c:pt idx="212">
                  <c:v>104.08859355090497</c:v>
                </c:pt>
                <c:pt idx="213">
                  <c:v>104.08859355090497</c:v>
                </c:pt>
                <c:pt idx="214">
                  <c:v>120.61015823780208</c:v>
                </c:pt>
                <c:pt idx="215">
                  <c:v>120.61015823780208</c:v>
                </c:pt>
                <c:pt idx="216">
                  <c:v>120.61015823780208</c:v>
                </c:pt>
                <c:pt idx="217">
                  <c:v>120.61015823780208</c:v>
                </c:pt>
                <c:pt idx="218">
                  <c:v>120.61015823780208</c:v>
                </c:pt>
                <c:pt idx="219">
                  <c:v>120.61015823780208</c:v>
                </c:pt>
                <c:pt idx="220">
                  <c:v>120.61015823780208</c:v>
                </c:pt>
                <c:pt idx="221">
                  <c:v>120.61015823780208</c:v>
                </c:pt>
                <c:pt idx="222">
                  <c:v>120.61015823780208</c:v>
                </c:pt>
                <c:pt idx="223">
                  <c:v>120.61015823780208</c:v>
                </c:pt>
                <c:pt idx="224">
                  <c:v>120.61015823780208</c:v>
                </c:pt>
                <c:pt idx="225">
                  <c:v>120.61015823780208</c:v>
                </c:pt>
                <c:pt idx="226">
                  <c:v>120.61015823780208</c:v>
                </c:pt>
                <c:pt idx="227">
                  <c:v>120.61015823780208</c:v>
                </c:pt>
                <c:pt idx="228">
                  <c:v>109.49582320692852</c:v>
                </c:pt>
                <c:pt idx="229">
                  <c:v>102.67586179493038</c:v>
                </c:pt>
                <c:pt idx="230">
                  <c:v>95.39468468092852</c:v>
                </c:pt>
                <c:pt idx="231">
                  <c:v>78.374164868930379</c:v>
                </c:pt>
                <c:pt idx="232">
                  <c:v>81.129962914928512</c:v>
                </c:pt>
                <c:pt idx="233">
                  <c:v>107.03590699893039</c:v>
                </c:pt>
                <c:pt idx="234">
                  <c:v>109.99561480092852</c:v>
                </c:pt>
                <c:pt idx="235">
                  <c:v>120.61015823780208</c:v>
                </c:pt>
                <c:pt idx="236">
                  <c:v>120.61015823780208</c:v>
                </c:pt>
                <c:pt idx="237">
                  <c:v>120.61015823780208</c:v>
                </c:pt>
                <c:pt idx="238">
                  <c:v>120.61015823780208</c:v>
                </c:pt>
                <c:pt idx="239">
                  <c:v>112.88597481685575</c:v>
                </c:pt>
                <c:pt idx="240">
                  <c:v>106.23869020485763</c:v>
                </c:pt>
                <c:pt idx="241">
                  <c:v>117.17310467885576</c:v>
                </c:pt>
                <c:pt idx="242">
                  <c:v>120.61015823780208</c:v>
                </c:pt>
                <c:pt idx="243">
                  <c:v>120.61015823780208</c:v>
                </c:pt>
                <c:pt idx="244">
                  <c:v>120.61015823780208</c:v>
                </c:pt>
                <c:pt idx="245">
                  <c:v>123.04180331015149</c:v>
                </c:pt>
                <c:pt idx="246">
                  <c:v>123.04180331015149</c:v>
                </c:pt>
                <c:pt idx="247">
                  <c:v>123.04180331015149</c:v>
                </c:pt>
                <c:pt idx="248">
                  <c:v>123.04180331015149</c:v>
                </c:pt>
                <c:pt idx="249">
                  <c:v>101.07640066068176</c:v>
                </c:pt>
                <c:pt idx="250">
                  <c:v>119.89341306868175</c:v>
                </c:pt>
                <c:pt idx="251">
                  <c:v>123.04180331015149</c:v>
                </c:pt>
                <c:pt idx="252">
                  <c:v>111.28489861868175</c:v>
                </c:pt>
                <c:pt idx="253">
                  <c:v>81.630615828679893</c:v>
                </c:pt>
                <c:pt idx="254">
                  <c:v>93.520249556683609</c:v>
                </c:pt>
                <c:pt idx="255">
                  <c:v>120.85801470868363</c:v>
                </c:pt>
                <c:pt idx="256">
                  <c:v>123.04180331015149</c:v>
                </c:pt>
                <c:pt idx="257">
                  <c:v>96.82283322951821</c:v>
                </c:pt>
                <c:pt idx="258">
                  <c:v>123.04180331015149</c:v>
                </c:pt>
                <c:pt idx="259">
                  <c:v>77.748550899514484</c:v>
                </c:pt>
                <c:pt idx="260">
                  <c:v>60.013906629521927</c:v>
                </c:pt>
                <c:pt idx="261">
                  <c:v>83.613772823518204</c:v>
                </c:pt>
                <c:pt idx="262">
                  <c:v>108.03518642952007</c:v>
                </c:pt>
                <c:pt idx="263">
                  <c:v>106.5013032588887</c:v>
                </c:pt>
                <c:pt idx="264">
                  <c:v>108.2347364308887</c:v>
                </c:pt>
                <c:pt idx="265">
                  <c:v>96.360344498890569</c:v>
                </c:pt>
                <c:pt idx="266">
                  <c:v>87.226799430888704</c:v>
                </c:pt>
                <c:pt idx="267">
                  <c:v>70.259251382890568</c:v>
                </c:pt>
                <c:pt idx="268">
                  <c:v>100.42025046088871</c:v>
                </c:pt>
                <c:pt idx="269">
                  <c:v>64.318272080890566</c:v>
                </c:pt>
                <c:pt idx="270">
                  <c:v>73.964610691030188</c:v>
                </c:pt>
                <c:pt idx="271">
                  <c:v>62.857266969033908</c:v>
                </c:pt>
                <c:pt idx="272">
                  <c:v>77.917479185033912</c:v>
                </c:pt>
                <c:pt idx="273">
                  <c:v>37.532935961032045</c:v>
                </c:pt>
                <c:pt idx="274">
                  <c:v>43.056732777033908</c:v>
                </c:pt>
                <c:pt idx="275">
                  <c:v>76.262353159032045</c:v>
                </c:pt>
                <c:pt idx="276">
                  <c:v>77.863626835033912</c:v>
                </c:pt>
                <c:pt idx="277">
                  <c:v>132.5377482022528</c:v>
                </c:pt>
                <c:pt idx="278">
                  <c:v>132.5377482022528</c:v>
                </c:pt>
                <c:pt idx="279">
                  <c:v>132.5377482022528</c:v>
                </c:pt>
                <c:pt idx="280">
                  <c:v>132.5377482022528</c:v>
                </c:pt>
                <c:pt idx="281">
                  <c:v>132.5377482022528</c:v>
                </c:pt>
                <c:pt idx="282">
                  <c:v>132.5377482022528</c:v>
                </c:pt>
                <c:pt idx="283">
                  <c:v>132.5377482022528</c:v>
                </c:pt>
                <c:pt idx="284">
                  <c:v>132.5377482022528</c:v>
                </c:pt>
                <c:pt idx="285">
                  <c:v>132.5377482022528</c:v>
                </c:pt>
                <c:pt idx="286">
                  <c:v>118.59301663660987</c:v>
                </c:pt>
                <c:pt idx="287">
                  <c:v>117.29443145660801</c:v>
                </c:pt>
                <c:pt idx="288">
                  <c:v>86.361135016609865</c:v>
                </c:pt>
                <c:pt idx="289">
                  <c:v>108.83671928660988</c:v>
                </c:pt>
                <c:pt idx="290">
                  <c:v>108.85996997060802</c:v>
                </c:pt>
                <c:pt idx="291">
                  <c:v>132.5377482022528</c:v>
                </c:pt>
                <c:pt idx="292">
                  <c:v>132.5377482022528</c:v>
                </c:pt>
                <c:pt idx="293">
                  <c:v>132.5377482022528</c:v>
                </c:pt>
                <c:pt idx="294">
                  <c:v>132.5377482022528</c:v>
                </c:pt>
                <c:pt idx="295">
                  <c:v>132.5377482022528</c:v>
                </c:pt>
                <c:pt idx="296">
                  <c:v>132.5377482022528</c:v>
                </c:pt>
                <c:pt idx="297">
                  <c:v>132.5377482022528</c:v>
                </c:pt>
                <c:pt idx="298">
                  <c:v>113.14840132969643</c:v>
                </c:pt>
                <c:pt idx="299">
                  <c:v>71.512896169694557</c:v>
                </c:pt>
                <c:pt idx="300">
                  <c:v>92.577012263694556</c:v>
                </c:pt>
                <c:pt idx="301">
                  <c:v>91.9930683596927</c:v>
                </c:pt>
                <c:pt idx="302">
                  <c:v>39.344796359696424</c:v>
                </c:pt>
                <c:pt idx="303">
                  <c:v>46.322949759694566</c:v>
                </c:pt>
                <c:pt idx="304">
                  <c:v>51.598566719692705</c:v>
                </c:pt>
                <c:pt idx="305">
                  <c:v>129.30997561700028</c:v>
                </c:pt>
                <c:pt idx="306">
                  <c:v>122.0069091599335</c:v>
                </c:pt>
                <c:pt idx="307">
                  <c:v>126.25075315593163</c:v>
                </c:pt>
                <c:pt idx="308">
                  <c:v>94.489316413935356</c:v>
                </c:pt>
                <c:pt idx="309">
                  <c:v>96.53956311593349</c:v>
                </c:pt>
                <c:pt idx="310">
                  <c:v>126.33065485393536</c:v>
                </c:pt>
                <c:pt idx="311">
                  <c:v>128.87499983592977</c:v>
                </c:pt>
                <c:pt idx="312">
                  <c:v>113.31731436710226</c:v>
                </c:pt>
                <c:pt idx="313">
                  <c:v>102.35404743509854</c:v>
                </c:pt>
                <c:pt idx="314">
                  <c:v>100.01533286510038</c:v>
                </c:pt>
                <c:pt idx="315">
                  <c:v>104.55949907910039</c:v>
                </c:pt>
                <c:pt idx="316">
                  <c:v>94.140893721100383</c:v>
                </c:pt>
                <c:pt idx="317">
                  <c:v>102.57515264509853</c:v>
                </c:pt>
                <c:pt idx="318">
                  <c:v>114.40299303509852</c:v>
                </c:pt>
                <c:pt idx="319">
                  <c:v>129.30997561700028</c:v>
                </c:pt>
                <c:pt idx="320">
                  <c:v>129.30997561700028</c:v>
                </c:pt>
                <c:pt idx="321">
                  <c:v>129.30997561700028</c:v>
                </c:pt>
                <c:pt idx="322">
                  <c:v>129.30997561700028</c:v>
                </c:pt>
                <c:pt idx="323">
                  <c:v>129.30997561700028</c:v>
                </c:pt>
                <c:pt idx="324">
                  <c:v>129.30997561700028</c:v>
                </c:pt>
                <c:pt idx="325">
                  <c:v>129.30997561700028</c:v>
                </c:pt>
                <c:pt idx="326">
                  <c:v>129.30997561700028</c:v>
                </c:pt>
                <c:pt idx="327">
                  <c:v>129.30997561700028</c:v>
                </c:pt>
                <c:pt idx="328">
                  <c:v>129.30997561700028</c:v>
                </c:pt>
                <c:pt idx="329">
                  <c:v>129.30997561700028</c:v>
                </c:pt>
                <c:pt idx="330">
                  <c:v>129.30997561700028</c:v>
                </c:pt>
                <c:pt idx="331">
                  <c:v>129.30997561700028</c:v>
                </c:pt>
                <c:pt idx="332">
                  <c:v>129.30997561700028</c:v>
                </c:pt>
                <c:pt idx="333">
                  <c:v>129.30997561700028</c:v>
                </c:pt>
                <c:pt idx="334">
                  <c:v>129.30997561700028</c:v>
                </c:pt>
                <c:pt idx="335">
                  <c:v>104.0249711788601</c:v>
                </c:pt>
                <c:pt idx="336">
                  <c:v>104.0249711788601</c:v>
                </c:pt>
                <c:pt idx="337">
                  <c:v>104.0249711788601</c:v>
                </c:pt>
                <c:pt idx="338">
                  <c:v>104.0249711788601</c:v>
                </c:pt>
                <c:pt idx="339">
                  <c:v>104.0249711788601</c:v>
                </c:pt>
                <c:pt idx="340">
                  <c:v>104.0249711788601</c:v>
                </c:pt>
                <c:pt idx="341">
                  <c:v>104.0249711788601</c:v>
                </c:pt>
                <c:pt idx="342">
                  <c:v>104.0249711788601</c:v>
                </c:pt>
                <c:pt idx="343">
                  <c:v>99.306320848533119</c:v>
                </c:pt>
                <c:pt idx="344">
                  <c:v>88.621139668533118</c:v>
                </c:pt>
                <c:pt idx="345">
                  <c:v>98.148724774531246</c:v>
                </c:pt>
                <c:pt idx="346">
                  <c:v>104.0249711788601</c:v>
                </c:pt>
                <c:pt idx="347">
                  <c:v>104.0249711788601</c:v>
                </c:pt>
                <c:pt idx="348">
                  <c:v>104.0249711788601</c:v>
                </c:pt>
                <c:pt idx="349">
                  <c:v>104.0249711788601</c:v>
                </c:pt>
                <c:pt idx="350">
                  <c:v>104.0249711788601</c:v>
                </c:pt>
                <c:pt idx="351">
                  <c:v>98.060554367951269</c:v>
                </c:pt>
                <c:pt idx="352">
                  <c:v>104.0249711788601</c:v>
                </c:pt>
                <c:pt idx="353">
                  <c:v>96.162140315954986</c:v>
                </c:pt>
                <c:pt idx="354">
                  <c:v>88.711018792280598</c:v>
                </c:pt>
                <c:pt idx="355">
                  <c:v>99.605993528282454</c:v>
                </c:pt>
                <c:pt idx="356">
                  <c:v>104.0249711788601</c:v>
                </c:pt>
                <c:pt idx="357">
                  <c:v>75.787325652276863</c:v>
                </c:pt>
                <c:pt idx="358">
                  <c:v>73.403829940284311</c:v>
                </c:pt>
                <c:pt idx="359">
                  <c:v>79.581358048282453</c:v>
                </c:pt>
                <c:pt idx="360">
                  <c:v>71.365785928278726</c:v>
                </c:pt>
                <c:pt idx="361">
                  <c:v>56.762920135005523</c:v>
                </c:pt>
                <c:pt idx="362">
                  <c:v>68.009082055005521</c:v>
                </c:pt>
                <c:pt idx="363">
                  <c:v>87.402901175001801</c:v>
                </c:pt>
                <c:pt idx="364">
                  <c:v>65.905893555003658</c:v>
                </c:pt>
                <c:pt idx="365">
                  <c:v>59.909888887001799</c:v>
                </c:pt>
                <c:pt idx="366">
                  <c:v>64.511433450997245</c:v>
                </c:pt>
                <c:pt idx="367">
                  <c:v>64.511433450997245</c:v>
                </c:pt>
                <c:pt idx="368">
                  <c:v>61.888562875254749</c:v>
                </c:pt>
                <c:pt idx="369">
                  <c:v>55.465177055258465</c:v>
                </c:pt>
                <c:pt idx="370">
                  <c:v>55.844170679258475</c:v>
                </c:pt>
                <c:pt idx="371">
                  <c:v>38.123493167256605</c:v>
                </c:pt>
                <c:pt idx="372">
                  <c:v>32.855440795254744</c:v>
                </c:pt>
                <c:pt idx="373">
                  <c:v>34.717291193256607</c:v>
                </c:pt>
                <c:pt idx="374">
                  <c:v>44.644914163258463</c:v>
                </c:pt>
                <c:pt idx="375">
                  <c:v>64.511433450997245</c:v>
                </c:pt>
                <c:pt idx="376">
                  <c:v>55.381475491908645</c:v>
                </c:pt>
                <c:pt idx="377">
                  <c:v>61.907993781908651</c:v>
                </c:pt>
                <c:pt idx="378">
                  <c:v>56.776512815908646</c:v>
                </c:pt>
                <c:pt idx="379">
                  <c:v>53.056478763908643</c:v>
                </c:pt>
                <c:pt idx="380">
                  <c:v>64.511433450997245</c:v>
                </c:pt>
                <c:pt idx="381">
                  <c:v>64.511433450997245</c:v>
                </c:pt>
                <c:pt idx="382">
                  <c:v>57.892689474405053</c:v>
                </c:pt>
                <c:pt idx="383">
                  <c:v>51.122678274410632</c:v>
                </c:pt>
                <c:pt idx="384">
                  <c:v>48.914195670403188</c:v>
                </c:pt>
                <c:pt idx="385">
                  <c:v>32.064781590408771</c:v>
                </c:pt>
                <c:pt idx="386">
                  <c:v>26.63667639040877</c:v>
                </c:pt>
                <c:pt idx="387">
                  <c:v>45.337350656406912</c:v>
                </c:pt>
                <c:pt idx="388">
                  <c:v>63.023296162406915</c:v>
                </c:pt>
                <c:pt idx="389">
                  <c:v>38.651200942582363</c:v>
                </c:pt>
                <c:pt idx="390">
                  <c:v>49.265841966587949</c:v>
                </c:pt>
                <c:pt idx="391">
                  <c:v>49.254547556584221</c:v>
                </c:pt>
                <c:pt idx="392">
                  <c:v>34.280048310582366</c:v>
                </c:pt>
                <c:pt idx="393">
                  <c:v>30.293784186584219</c:v>
                </c:pt>
                <c:pt idx="394">
                  <c:v>45.506989554586077</c:v>
                </c:pt>
                <c:pt idx="395">
                  <c:v>58.1017835585805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4.724409448818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2A-4205-82A2-EF60573E1FAD}"/>
                </c:ext>
              </c:extLst>
            </c:dLbl>
            <c:dLbl>
              <c:idx val="76"/>
              <c:layout>
                <c:manualLayout>
                  <c:x val="0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-6.633422540949358E-17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2A-4205-82A2-EF60573E1FAD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layout>
                <c:manualLayout>
                  <c:x val="-1.8091361374943465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A-4205-82A2-EF60573E1FA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3.773368880071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9"/>
              <c:layout>
                <c:manualLayout>
                  <c:x val="-3.6182722749888256E-3"/>
                  <c:y val="-0.183727034120735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65.277965296213353</c:v>
                </c:pt>
                <c:pt idx="44">
                  <c:v>28.803266986435492</c:v>
                </c:pt>
                <c:pt idx="75">
                  <c:v>17.69576376333022</c:v>
                </c:pt>
                <c:pt idx="106">
                  <c:v>22.281040209732421</c:v>
                </c:pt>
                <c:pt idx="136">
                  <c:v>44.550149357058011</c:v>
                </c:pt>
                <c:pt idx="167">
                  <c:v>83.137557492553753</c:v>
                </c:pt>
                <c:pt idx="197">
                  <c:v>104.08859355090497</c:v>
                </c:pt>
                <c:pt idx="228">
                  <c:v>120.61015823780208</c:v>
                </c:pt>
                <c:pt idx="259">
                  <c:v>123.04180331015149</c:v>
                </c:pt>
                <c:pt idx="288">
                  <c:v>132.5377482022528</c:v>
                </c:pt>
                <c:pt idx="319">
                  <c:v>129.30997561700028</c:v>
                </c:pt>
                <c:pt idx="349">
                  <c:v>104.0249711788601</c:v>
                </c:pt>
                <c:pt idx="380">
                  <c:v>64.511433450997245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3'!$F$46:$F$58</c:f>
              <c:numCache>
                <c:formatCode>#,##0\ _)</c:formatCode>
                <c:ptCount val="13"/>
                <c:pt idx="0">
                  <c:v>13746.724281450002</c:v>
                </c:pt>
                <c:pt idx="1">
                  <c:v>12260.387398049996</c:v>
                </c:pt>
                <c:pt idx="2">
                  <c:v>10934.703078450004</c:v>
                </c:pt>
                <c:pt idx="3">
                  <c:v>10145.245921199999</c:v>
                </c:pt>
                <c:pt idx="4">
                  <c:v>9771.2920444499996</c:v>
                </c:pt>
                <c:pt idx="5">
                  <c:v>11172.260412899997</c:v>
                </c:pt>
                <c:pt idx="6">
                  <c:v>13395.083468899993</c:v>
                </c:pt>
                <c:pt idx="7">
                  <c:v>13025.278086900002</c:v>
                </c:pt>
                <c:pt idx="8">
                  <c:v>13282.205454749997</c:v>
                </c:pt>
                <c:pt idx="9">
                  <c:v>13779.121679499998</c:v>
                </c:pt>
                <c:pt idx="10">
                  <c:v>13901.975652950001</c:v>
                </c:pt>
                <c:pt idx="11">
                  <c:v>14115.337503700002</c:v>
                </c:pt>
                <c:pt idx="12">
                  <c:v>13804.115890500001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3'!$G$46:$G$58</c:f>
              <c:numCache>
                <c:formatCode>#,##0\ _)</c:formatCode>
                <c:ptCount val="13"/>
                <c:pt idx="0">
                  <c:v>6538.4545967989416</c:v>
                </c:pt>
                <c:pt idx="1">
                  <c:v>5677.4335971347564</c:v>
                </c:pt>
                <c:pt idx="2">
                  <c:v>4963.102723832124</c:v>
                </c:pt>
                <c:pt idx="3">
                  <c:v>4679.6100847773832</c:v>
                </c:pt>
                <c:pt idx="4">
                  <c:v>4419.3227575624023</c:v>
                </c:pt>
                <c:pt idx="5">
                  <c:v>4800.2412517000002</c:v>
                </c:pt>
                <c:pt idx="6">
                  <c:v>5326.3089624999975</c:v>
                </c:pt>
                <c:pt idx="7">
                  <c:v>5458.8831046999985</c:v>
                </c:pt>
                <c:pt idx="8">
                  <c:v>5560.4723572999983</c:v>
                </c:pt>
                <c:pt idx="9">
                  <c:v>5822.9730064499981</c:v>
                </c:pt>
                <c:pt idx="10">
                  <c:v>7108.0951499999992</c:v>
                </c:pt>
                <c:pt idx="11">
                  <c:v>7120.6441199999972</c:v>
                </c:pt>
                <c:pt idx="12">
                  <c:v>6599.0676786489421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3'!$H$46:$H$58</c:f>
              <c:numCache>
                <c:formatCode>#,##0\ _)</c:formatCode>
                <c:ptCount val="13"/>
                <c:pt idx="0">
                  <c:v>10842.690741399472</c:v>
                </c:pt>
                <c:pt idx="1">
                  <c:v>9738.8161322836859</c:v>
                </c:pt>
                <c:pt idx="2">
                  <c:v>8674.1946441437685</c:v>
                </c:pt>
                <c:pt idx="3">
                  <c:v>7914.693031672703</c:v>
                </c:pt>
                <c:pt idx="4">
                  <c:v>7790.0287429473083</c:v>
                </c:pt>
                <c:pt idx="5">
                  <c:v>8146.8772984649422</c:v>
                </c:pt>
                <c:pt idx="6">
                  <c:v>8613.6806204130498</c:v>
                </c:pt>
                <c:pt idx="7">
                  <c:v>9322.7080025003343</c:v>
                </c:pt>
                <c:pt idx="8">
                  <c:v>9851.4627672801198</c:v>
                </c:pt>
                <c:pt idx="9">
                  <c:v>10516.451776491249</c:v>
                </c:pt>
                <c:pt idx="10">
                  <c:v>11159.497806794267</c:v>
                </c:pt>
                <c:pt idx="11">
                  <c:v>11373.399940146151</c:v>
                </c:pt>
                <c:pt idx="12">
                  <c:v>10842.247789768779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3'!$E$46:$E$58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3'!$D$46:$D$58</c:f>
              <c:numCache>
                <c:formatCode>#,##0</c:formatCode>
                <c:ptCount val="13"/>
                <c:pt idx="0">
                  <c:v>9327.57464738616</c:v>
                </c:pt>
                <c:pt idx="1">
                  <c:v>8160.8349135743301</c:v>
                </c:pt>
                <c:pt idx="2">
                  <c:v>7263.6708853984701</c:v>
                </c:pt>
                <c:pt idx="3">
                  <c:v>6466.33274064748</c:v>
                </c:pt>
                <c:pt idx="4">
                  <c:v>6358.0428308198098</c:v>
                </c:pt>
                <c:pt idx="5">
                  <c:v>7808.1870513850999</c:v>
                </c:pt>
                <c:pt idx="6">
                  <c:v>9451.9329261671392</c:v>
                </c:pt>
                <c:pt idx="7">
                  <c:v>10203.8438416341</c:v>
                </c:pt>
                <c:pt idx="8">
                  <c:v>10293.721620606701</c:v>
                </c:pt>
                <c:pt idx="9">
                  <c:v>10922.4629058602</c:v>
                </c:pt>
                <c:pt idx="10">
                  <c:v>12482.965359777099</c:v>
                </c:pt>
                <c:pt idx="11">
                  <c:v>12968.344471210001</c:v>
                </c:pt>
                <c:pt idx="12">
                  <c:v>12284.2351167291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243902439024390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9837398373983739"/>
                  <c:y val="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8536585365853658"/>
                  <c:y val="0.101828778755596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20813008130081301"/>
                  <c:y val="7.8746719160104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1382113821138211"/>
                  <c:y val="0.15379419484329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3333333333333333"/>
                  <c:y val="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528455284552846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821138211382114"/>
                  <c:y val="2.9411764705882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5365853658536586"/>
                  <c:y val="-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0.83002054006005577</c:v>
                </c:pt>
                <c:pt idx="1">
                  <c:v>19.723774922569213</c:v>
                </c:pt>
                <c:pt idx="2">
                  <c:v>1.9760909905466777</c:v>
                </c:pt>
                <c:pt idx="3">
                  <c:v>19.330376229496217</c:v>
                </c:pt>
                <c:pt idx="4">
                  <c:v>11.849779603440178</c:v>
                </c:pt>
                <c:pt idx="5">
                  <c:v>0.73113998140833969</c:v>
                </c:pt>
                <c:pt idx="6">
                  <c:v>0.14955090690933232</c:v>
                </c:pt>
                <c:pt idx="7">
                  <c:v>17.63054567160005</c:v>
                </c:pt>
                <c:pt idx="8">
                  <c:v>12.313587417987696</c:v>
                </c:pt>
                <c:pt idx="9">
                  <c:v>9.5266718629274028</c:v>
                </c:pt>
                <c:pt idx="10">
                  <c:v>3.8759691802051868</c:v>
                </c:pt>
                <c:pt idx="11">
                  <c:v>2.0624926928496441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47.410754944703392</c:v>
                </c:pt>
                <c:pt idx="1">
                  <c:v>52.589245055296594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54.441182267520674</c:v>
                </c:pt>
                <c:pt idx="1">
                  <c:v>45.558817732479312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12/06/2020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6504065040656"/>
                  <c:y val="9.934640522875812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5.228758169934650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39.474047197647707</c:v>
                </c:pt>
                <c:pt idx="1">
                  <c:v>60.525952802352286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9186991869918699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82677165354318"/>
                  <c:y val="2.3529411764705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234824915178274"/>
                  <c:y val="3.49371622664813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46137891300173"/>
                  <c:y val="0.11177438114353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1.9512195121951219E-2"/>
                  <c:y val="0.21434861818743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0.128104575163398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1.9296345179949863</c:v>
                </c:pt>
                <c:pt idx="1">
                  <c:v>17.656938393205348</c:v>
                </c:pt>
                <c:pt idx="2">
                  <c:v>1.3740209998004389</c:v>
                </c:pt>
                <c:pt idx="3">
                  <c:v>6.6847812495933177</c:v>
                </c:pt>
                <c:pt idx="4">
                  <c:v>11.180018461085298</c:v>
                </c:pt>
                <c:pt idx="5">
                  <c:v>0.64865357596831774</c:v>
                </c:pt>
                <c:pt idx="6">
                  <c:v>0.12308653078084977</c:v>
                </c:pt>
                <c:pt idx="7">
                  <c:v>38.732528697463444</c:v>
                </c:pt>
                <c:pt idx="8">
                  <c:v>10.415195107218246</c:v>
                </c:pt>
                <c:pt idx="9">
                  <c:v>7.6042539496393333</c:v>
                </c:pt>
                <c:pt idx="10">
                  <c:v>1.6083715952955429</c:v>
                </c:pt>
                <c:pt idx="11">
                  <c:v>2.0425169219548667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2.5805982745286327E-2"/>
                  <c:y val="0.12180065454781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3-44FF-A9BC-C54319CBE08A}"/>
                </c:ext>
              </c:extLst>
            </c:dLbl>
            <c:dLbl>
              <c:idx val="12"/>
              <c:layout>
                <c:manualLayout>
                  <c:x val="-2.9418373758454051E-2"/>
                  <c:y val="6.0072259486082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41-4E26-A159-99D2BF414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34.882001021984976</c:v>
                </c:pt>
                <c:pt idx="1">
                  <c:v>31.075193050984716</c:v>
                </c:pt>
                <c:pt idx="2">
                  <c:v>28.836188599801464</c:v>
                </c:pt>
                <c:pt idx="3">
                  <c:v>33.031878076988747</c:v>
                </c:pt>
                <c:pt idx="4">
                  <c:v>31.581968552791668</c:v>
                </c:pt>
                <c:pt idx="5">
                  <c:v>50.717713278085675</c:v>
                </c:pt>
                <c:pt idx="6">
                  <c:v>51.56604421069423</c:v>
                </c:pt>
                <c:pt idx="7">
                  <c:v>43.308843671590111</c:v>
                </c:pt>
                <c:pt idx="8">
                  <c:v>44.476092066111946</c:v>
                </c:pt>
                <c:pt idx="9">
                  <c:v>51.343519751466168</c:v>
                </c:pt>
                <c:pt idx="10">
                  <c:v>49.080184273119968</c:v>
                </c:pt>
                <c:pt idx="11">
                  <c:v>54.378366446637344</c:v>
                </c:pt>
                <c:pt idx="12">
                  <c:v>45.558817732479312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1224569265037715E-2"/>
                  <c:y val="-0.121800330514241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A3-44FF-A9BC-C54319CBE0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65.117998978015024</c:v>
                </c:pt>
                <c:pt idx="1">
                  <c:v>68.924806949015249</c:v>
                </c:pt>
                <c:pt idx="2">
                  <c:v>71.163811400198554</c:v>
                </c:pt>
                <c:pt idx="3">
                  <c:v>66.968121923011239</c:v>
                </c:pt>
                <c:pt idx="4">
                  <c:v>68.418031447208335</c:v>
                </c:pt>
                <c:pt idx="5">
                  <c:v>49.282286721914325</c:v>
                </c:pt>
                <c:pt idx="6">
                  <c:v>48.43395578930577</c:v>
                </c:pt>
                <c:pt idx="7">
                  <c:v>56.691156328409889</c:v>
                </c:pt>
                <c:pt idx="8">
                  <c:v>55.523907933888054</c:v>
                </c:pt>
                <c:pt idx="9">
                  <c:v>48.656480248533832</c:v>
                </c:pt>
                <c:pt idx="10">
                  <c:v>50.919815726880032</c:v>
                </c:pt>
                <c:pt idx="11">
                  <c:v>45.621633553362656</c:v>
                </c:pt>
                <c:pt idx="12">
                  <c:v>54.441182267520688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3248092.04691</c:v>
                </c:pt>
                <c:pt idx="1">
                  <c:v>4182216.4226500001</c:v>
                </c:pt>
                <c:pt idx="2">
                  <c:v>3875452.0642200001</c:v>
                </c:pt>
                <c:pt idx="3">
                  <c:v>3375172.6762799998</c:v>
                </c:pt>
                <c:pt idx="4">
                  <c:v>3717173.8139</c:v>
                </c:pt>
                <c:pt idx="5">
                  <c:v>2927806.0096300002</c:v>
                </c:pt>
                <c:pt idx="6">
                  <c:v>2317300.8648799998</c:v>
                </c:pt>
                <c:pt idx="7">
                  <c:v>2992626.6434999998</c:v>
                </c:pt>
                <c:pt idx="8">
                  <c:v>2552552.95493</c:v>
                </c:pt>
                <c:pt idx="9">
                  <c:v>1858866.4042499999</c:v>
                </c:pt>
                <c:pt idx="10">
                  <c:v>1705836.8358400001</c:v>
                </c:pt>
                <c:pt idx="11">
                  <c:v>1826526.10721</c:v>
                </c:pt>
                <c:pt idx="12">
                  <c:v>2528752.8167400002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58.798948026907055</c:v>
                </c:pt>
                <c:pt idx="1">
                  <c:v>54.134913406829419</c:v>
                </c:pt>
                <c:pt idx="2">
                  <c:v>53.161424052042435</c:v>
                </c:pt>
                <c:pt idx="3">
                  <c:v>58.309037640689034</c:v>
                </c:pt>
                <c:pt idx="4">
                  <c:v>54.944572041241379</c:v>
                </c:pt>
                <c:pt idx="5">
                  <c:v>67.42097002465097</c:v>
                </c:pt>
                <c:pt idx="6">
                  <c:v>73.515629469893028</c:v>
                </c:pt>
                <c:pt idx="7">
                  <c:v>68.851885984445104</c:v>
                </c:pt>
                <c:pt idx="8">
                  <c:v>70.968125060580917</c:v>
                </c:pt>
                <c:pt idx="9">
                  <c:v>78.714571913352486</c:v>
                </c:pt>
                <c:pt idx="10">
                  <c:v>75.505536755601838</c:v>
                </c:pt>
                <c:pt idx="11">
                  <c:v>73.799660556475004</c:v>
                </c:pt>
                <c:pt idx="12">
                  <c:v>66.11261319510858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41.201051973092959</c:v>
                </c:pt>
                <c:pt idx="1">
                  <c:v>45.86508659317056</c:v>
                </c:pt>
                <c:pt idx="2">
                  <c:v>46.838575947957573</c:v>
                </c:pt>
                <c:pt idx="3">
                  <c:v>41.690962359310959</c:v>
                </c:pt>
                <c:pt idx="4">
                  <c:v>45.055427958758642</c:v>
                </c:pt>
                <c:pt idx="5">
                  <c:v>32.579029975349016</c:v>
                </c:pt>
                <c:pt idx="6">
                  <c:v>26.484370530106958</c:v>
                </c:pt>
                <c:pt idx="7">
                  <c:v>31.148114015554896</c:v>
                </c:pt>
                <c:pt idx="8">
                  <c:v>29.031874939419097</c:v>
                </c:pt>
                <c:pt idx="9">
                  <c:v>21.285428086647528</c:v>
                </c:pt>
                <c:pt idx="10">
                  <c:v>24.49446324439819</c:v>
                </c:pt>
                <c:pt idx="11">
                  <c:v>26.200339443525003</c:v>
                </c:pt>
                <c:pt idx="12">
                  <c:v>33.887386804891413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1626.26904491</c:v>
                </c:pt>
                <c:pt idx="1">
                  <c:v>1579.960283826</c:v>
                </c:pt>
                <c:pt idx="2">
                  <c:v>1254.5406578279999</c:v>
                </c:pt>
                <c:pt idx="3">
                  <c:v>1224.795245668</c:v>
                </c:pt>
                <c:pt idx="4">
                  <c:v>1122.0242994600001</c:v>
                </c:pt>
                <c:pt idx="5">
                  <c:v>2661.9900573</c:v>
                </c:pt>
                <c:pt idx="6">
                  <c:v>4636.0918287759996</c:v>
                </c:pt>
                <c:pt idx="7">
                  <c:v>3725.7484249300001</c:v>
                </c:pt>
                <c:pt idx="8">
                  <c:v>2837.6434274379999</c:v>
                </c:pt>
                <c:pt idx="9">
                  <c:v>3112.4193944459998</c:v>
                </c:pt>
                <c:pt idx="10">
                  <c:v>2860.8422885260002</c:v>
                </c:pt>
                <c:pt idx="11">
                  <c:v>2857.7615056260001</c:v>
                </c:pt>
                <c:pt idx="12">
                  <c:v>2260.8347141499999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3212.1599219999998</c:v>
                </c:pt>
                <c:pt idx="1">
                  <c:v>3282.320815</c:v>
                </c:pt>
                <c:pt idx="2">
                  <c:v>2731.931869</c:v>
                </c:pt>
                <c:pt idx="3">
                  <c:v>3793.205336</c:v>
                </c:pt>
                <c:pt idx="4">
                  <c:v>3719.9108110000002</c:v>
                </c:pt>
                <c:pt idx="5">
                  <c:v>7330.0649590000003</c:v>
                </c:pt>
                <c:pt idx="6">
                  <c:v>5405.9702500000003</c:v>
                </c:pt>
                <c:pt idx="7">
                  <c:v>4563.1646540000002</c:v>
                </c:pt>
                <c:pt idx="8">
                  <c:v>4177.8230540000004</c:v>
                </c:pt>
                <c:pt idx="9">
                  <c:v>5496.5080340000004</c:v>
                </c:pt>
                <c:pt idx="10">
                  <c:v>3635.8080770000001</c:v>
                </c:pt>
                <c:pt idx="11">
                  <c:v>3889.9623360000001</c:v>
                </c:pt>
                <c:pt idx="12">
                  <c:v>3237.054185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896.78578300000004</c:v>
                </c:pt>
                <c:pt idx="1">
                  <c:v>960.17611099999999</c:v>
                </c:pt>
                <c:pt idx="2">
                  <c:v>972.99709299999995</c:v>
                </c:pt>
                <c:pt idx="3">
                  <c:v>826.34228099999996</c:v>
                </c:pt>
                <c:pt idx="4">
                  <c:v>763.60654399999999</c:v>
                </c:pt>
                <c:pt idx="5">
                  <c:v>499.57157699999999</c:v>
                </c:pt>
                <c:pt idx="6">
                  <c:v>492.12939599999999</c:v>
                </c:pt>
                <c:pt idx="7">
                  <c:v>600.07644300000004</c:v>
                </c:pt>
                <c:pt idx="8">
                  <c:v>944.520487</c:v>
                </c:pt>
                <c:pt idx="9">
                  <c:v>1035.4963729999999</c:v>
                </c:pt>
                <c:pt idx="10">
                  <c:v>1109.7213429999999</c:v>
                </c:pt>
                <c:pt idx="11">
                  <c:v>1586.7507559999999</c:v>
                </c:pt>
                <c:pt idx="12">
                  <c:v>1749.1434240000001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775.05760599999996</c:v>
                </c:pt>
                <c:pt idx="1">
                  <c:v>722.86748999999998</c:v>
                </c:pt>
                <c:pt idx="2">
                  <c:v>745.49877100000003</c:v>
                </c:pt>
                <c:pt idx="3">
                  <c:v>454.73186500000003</c:v>
                </c:pt>
                <c:pt idx="4">
                  <c:v>303.08525700000001</c:v>
                </c:pt>
                <c:pt idx="5">
                  <c:v>69.970612000000003</c:v>
                </c:pt>
                <c:pt idx="6">
                  <c:v>68.978174999999993</c:v>
                </c:pt>
                <c:pt idx="7">
                  <c:v>85.969313</c:v>
                </c:pt>
                <c:pt idx="8">
                  <c:v>227.955996</c:v>
                </c:pt>
                <c:pt idx="9">
                  <c:v>235.95704799999999</c:v>
                </c:pt>
                <c:pt idx="10">
                  <c:v>206.86543699999999</c:v>
                </c:pt>
                <c:pt idx="11">
                  <c:v>552.48475099999996</c:v>
                </c:pt>
                <c:pt idx="12">
                  <c:v>711.64684799999998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285.68225699999999</c:v>
                </c:pt>
                <c:pt idx="1">
                  <c:v>325.706703</c:v>
                </c:pt>
                <c:pt idx="2">
                  <c:v>320.61878899999999</c:v>
                </c:pt>
                <c:pt idx="3">
                  <c:v>301.51870000000002</c:v>
                </c:pt>
                <c:pt idx="4">
                  <c:v>310.891053</c:v>
                </c:pt>
                <c:pt idx="5">
                  <c:v>308.165526</c:v>
                </c:pt>
                <c:pt idx="6">
                  <c:v>299.93067000000002</c:v>
                </c:pt>
                <c:pt idx="7">
                  <c:v>334.20812999999998</c:v>
                </c:pt>
                <c:pt idx="8">
                  <c:v>344.25860499999999</c:v>
                </c:pt>
                <c:pt idx="9">
                  <c:v>344.921718</c:v>
                </c:pt>
                <c:pt idx="10">
                  <c:v>329.11393299999997</c:v>
                </c:pt>
                <c:pt idx="11">
                  <c:v>385.36587500000002</c:v>
                </c:pt>
                <c:pt idx="12">
                  <c:v>378.683719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62.621202500000003</c:v>
                </c:pt>
                <c:pt idx="1">
                  <c:v>65.608477500000006</c:v>
                </c:pt>
                <c:pt idx="2">
                  <c:v>66.150598000000002</c:v>
                </c:pt>
                <c:pt idx="3">
                  <c:v>63.723962499999999</c:v>
                </c:pt>
                <c:pt idx="4">
                  <c:v>61.976173000000003</c:v>
                </c:pt>
                <c:pt idx="5">
                  <c:v>60.149876499999998</c:v>
                </c:pt>
                <c:pt idx="6">
                  <c:v>65.337529000000004</c:v>
                </c:pt>
                <c:pt idx="7">
                  <c:v>55.184336000000002</c:v>
                </c:pt>
                <c:pt idx="8">
                  <c:v>55.978365500000002</c:v>
                </c:pt>
                <c:pt idx="9">
                  <c:v>51.389567499999998</c:v>
                </c:pt>
                <c:pt idx="10">
                  <c:v>29.749654499999998</c:v>
                </c:pt>
                <c:pt idx="11">
                  <c:v>30.791229000000001</c:v>
                </c:pt>
                <c:pt idx="12">
                  <c:v>27.458276000000001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0.5541</cdr:x>
      <cdr:y>0.06546</cdr:y>
    </cdr:from>
    <cdr:to>
      <cdr:x>0.56028</cdr:x>
      <cdr:y>0.89054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31397" y="238172"/>
          <a:ext cx="41617" cy="3002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0.54528</cdr:x>
      <cdr:y>0.10062</cdr:y>
    </cdr:from>
    <cdr:to>
      <cdr:x>0.54536</cdr:x>
      <cdr:y>0.76326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17457" y="30861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82650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47626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76451"/>
          <a:ext cx="238125" cy="2302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57150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085975"/>
          <a:ext cx="252000" cy="20714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5.480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6.805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12.284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19050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52900"/>
          <a:ext cx="292100" cy="19793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G18" sqref="G18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Junio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G21" sqref="G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Junio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Junio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Junio 2020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8">
        <v>13534</v>
      </c>
      <c r="G8" s="299" t="s">
        <v>636</v>
      </c>
      <c r="H8" s="116">
        <v>18879</v>
      </c>
      <c r="I8" s="117" t="s">
        <v>609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3">
        <v>56.3</v>
      </c>
      <c r="G9" s="294" t="s">
        <v>637</v>
      </c>
      <c r="H9" s="288">
        <v>75.900000000000006</v>
      </c>
      <c r="I9" s="289" t="s">
        <v>607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90"/>
      <c r="I10" s="292"/>
      <c r="J10" s="29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5"/>
      <c r="I11" s="29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Junio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618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G15" sqref="G1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Junio 2020</v>
      </c>
    </row>
    <row r="4" spans="2:22" ht="20.100000000000001" customHeight="1">
      <c r="B4" s="102" t="s">
        <v>572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75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Junio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-39.182452615476933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6" sqref="J2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Junio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8"/>
    </row>
    <row r="29" spans="2:9">
      <c r="E29" s="31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C39" sqref="C39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C5/$C$17*100</f>
        <v>3.1354335218731459</v>
      </c>
      <c r="E5" s="107"/>
      <c r="F5" s="108" t="s">
        <v>16</v>
      </c>
      <c r="G5" s="109">
        <f>SUM(D5:D10)</f>
        <v>47.410754944703392</v>
      </c>
    </row>
    <row r="6" spans="2:7">
      <c r="B6" s="108" t="s">
        <v>3</v>
      </c>
      <c r="C6" s="129">
        <f>Dat_01!B34</f>
        <v>7117.29</v>
      </c>
      <c r="D6" s="109">
        <f t="shared" ref="D6:D16" si="0">C6/$C$17*100</f>
        <v>6.7036728912317685</v>
      </c>
      <c r="E6" s="107"/>
      <c r="F6" s="214" t="s">
        <v>17</v>
      </c>
      <c r="G6" s="215">
        <f>SUM(D11:D16)</f>
        <v>52.589245055296594</v>
      </c>
    </row>
    <row r="7" spans="2:7">
      <c r="B7" s="108" t="s">
        <v>4</v>
      </c>
      <c r="C7" s="129">
        <f>Dat_01!B35</f>
        <v>9215.0449999999983</v>
      </c>
      <c r="D7" s="109">
        <f t="shared" si="0"/>
        <v>8.6795180971944141</v>
      </c>
      <c r="E7" s="107"/>
    </row>
    <row r="8" spans="2:7">
      <c r="B8" s="108" t="s">
        <v>11</v>
      </c>
      <c r="C8" s="129">
        <f>Dat_01!B36</f>
        <v>24561.86</v>
      </c>
      <c r="D8" s="109">
        <f t="shared" si="0"/>
        <v>23.134461998911089</v>
      </c>
      <c r="E8" s="107"/>
    </row>
    <row r="9" spans="2:7">
      <c r="B9" s="108" t="s">
        <v>9</v>
      </c>
      <c r="C9" s="129">
        <f>Dat_01!B37</f>
        <v>5661.7895000000008</v>
      </c>
      <c r="D9" s="109">
        <f t="shared" si="0"/>
        <v>5.3327579439661257</v>
      </c>
      <c r="E9" s="107"/>
    </row>
    <row r="10" spans="2:7">
      <c r="B10" s="108" t="s">
        <v>70</v>
      </c>
      <c r="C10" s="129">
        <f>Dat_01!B38</f>
        <v>451.1275</v>
      </c>
      <c r="D10" s="109">
        <f t="shared" si="0"/>
        <v>0.42491049152685356</v>
      </c>
      <c r="E10" s="107"/>
    </row>
    <row r="11" spans="2:7">
      <c r="B11" s="108" t="s">
        <v>69</v>
      </c>
      <c r="C11" s="129">
        <f>Dat_01!B39</f>
        <v>121.7915</v>
      </c>
      <c r="D11" s="109">
        <f t="shared" si="0"/>
        <v>0.114713658840999</v>
      </c>
      <c r="E11" s="107"/>
    </row>
    <row r="12" spans="2:7">
      <c r="B12" s="108" t="s">
        <v>5</v>
      </c>
      <c r="C12" s="129">
        <f>Dat_01!B40</f>
        <v>25810.602000000003</v>
      </c>
      <c r="D12" s="109">
        <f t="shared" si="0"/>
        <v>24.31063409440566</v>
      </c>
      <c r="E12" s="107"/>
    </row>
    <row r="13" spans="2:7">
      <c r="B13" s="108" t="s">
        <v>2</v>
      </c>
      <c r="C13" s="129">
        <f>Dat_01!B41</f>
        <v>17082.753229999998</v>
      </c>
      <c r="D13" s="109">
        <f t="shared" si="0"/>
        <v>16.089999105776624</v>
      </c>
      <c r="E13" s="107"/>
    </row>
    <row r="14" spans="2:7">
      <c r="B14" s="108" t="s">
        <v>6</v>
      </c>
      <c r="C14" s="129">
        <f>Dat_01!B42</f>
        <v>9444.7046000001264</v>
      </c>
      <c r="D14" s="109">
        <f t="shared" si="0"/>
        <v>8.8958311650519839</v>
      </c>
      <c r="E14" s="107"/>
    </row>
    <row r="15" spans="2:7">
      <c r="B15" s="108" t="s">
        <v>7</v>
      </c>
      <c r="C15" s="129">
        <f>Dat_01!B43</f>
        <v>2304.0129999999999</v>
      </c>
      <c r="D15" s="109">
        <f t="shared" si="0"/>
        <v>2.1701166439958999</v>
      </c>
      <c r="E15" s="107"/>
    </row>
    <row r="16" spans="2:7">
      <c r="B16" s="108" t="s">
        <v>8</v>
      </c>
      <c r="C16" s="129">
        <f>Dat_01!B44</f>
        <v>1070.1409999999998</v>
      </c>
      <c r="D16" s="109">
        <f t="shared" si="0"/>
        <v>1.0079503872254263</v>
      </c>
      <c r="E16" s="107"/>
    </row>
    <row r="17" spans="2:7">
      <c r="B17" s="110" t="s">
        <v>15</v>
      </c>
      <c r="C17" s="130">
        <f>SUM(C5:C16)</f>
        <v>106170.00733000014</v>
      </c>
      <c r="D17" s="111">
        <f>SUM(D5:D16)</f>
        <v>99.999999999999986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152.39581989600001</v>
      </c>
      <c r="D21" s="109">
        <f>C21/$C$33*100</f>
        <v>0.83002054006005577</v>
      </c>
      <c r="E21" s="107"/>
      <c r="F21" s="108" t="s">
        <v>16</v>
      </c>
      <c r="G21" s="109">
        <f>SUM(D21:D26)</f>
        <v>54.441182267520674</v>
      </c>
    </row>
    <row r="22" spans="2:7">
      <c r="B22" s="108" t="s">
        <v>3</v>
      </c>
      <c r="C22" s="129">
        <f>Dat_01!B51</f>
        <v>3621.3812859999998</v>
      </c>
      <c r="D22" s="109">
        <f t="shared" ref="D22:D24" si="1">C22/$C$33*100</f>
        <v>19.723774922569213</v>
      </c>
      <c r="E22" s="131"/>
      <c r="F22" s="214" t="s">
        <v>17</v>
      </c>
      <c r="G22" s="215">
        <f>SUM(D27:D32)</f>
        <v>45.558817732479312</v>
      </c>
    </row>
    <row r="23" spans="2:7">
      <c r="B23" s="108" t="s">
        <v>4</v>
      </c>
      <c r="C23" s="129">
        <f>Dat_01!B52</f>
        <v>362.81994500000002</v>
      </c>
      <c r="D23" s="109">
        <f t="shared" si="1"/>
        <v>1.9760909905466777</v>
      </c>
      <c r="E23" s="131"/>
    </row>
    <row r="24" spans="2:7">
      <c r="B24" s="108" t="s">
        <v>11</v>
      </c>
      <c r="C24" s="129">
        <f>Dat_01!B53</f>
        <v>3549.1513669999999</v>
      </c>
      <c r="D24" s="109">
        <f t="shared" si="1"/>
        <v>19.330376229496217</v>
      </c>
      <c r="E24" s="131"/>
    </row>
    <row r="25" spans="2:7">
      <c r="B25" s="108" t="s">
        <v>9</v>
      </c>
      <c r="C25" s="129">
        <f>Dat_01!B54</f>
        <v>2175.6773369999996</v>
      </c>
      <c r="D25" s="109">
        <f>C25/$C$33*100</f>
        <v>11.849779603440178</v>
      </c>
      <c r="E25" s="131"/>
    </row>
    <row r="26" spans="2:7">
      <c r="B26" s="108" t="s">
        <v>70</v>
      </c>
      <c r="C26" s="129">
        <f>Dat_01!B55</f>
        <v>134.24086700000001</v>
      </c>
      <c r="D26" s="109">
        <f>C26/$C$33*100</f>
        <v>0.73113998140833969</v>
      </c>
      <c r="E26" s="131"/>
    </row>
    <row r="27" spans="2:7">
      <c r="B27" s="108" t="s">
        <v>69</v>
      </c>
      <c r="C27" s="129">
        <f>Dat_01!B56</f>
        <v>27.458276000000001</v>
      </c>
      <c r="D27" s="109">
        <f t="shared" ref="D27:D28" si="2">C27/$C$33*100</f>
        <v>0.14955090690933232</v>
      </c>
      <c r="E27" s="131"/>
    </row>
    <row r="28" spans="2:7">
      <c r="B28" s="108" t="s">
        <v>5</v>
      </c>
      <c r="C28" s="129">
        <f>Dat_01!B57</f>
        <v>3237.054185</v>
      </c>
      <c r="D28" s="109">
        <f t="shared" si="2"/>
        <v>17.63054567160005</v>
      </c>
      <c r="E28" s="131"/>
    </row>
    <row r="29" spans="2:7">
      <c r="B29" s="108" t="s">
        <v>2</v>
      </c>
      <c r="C29" s="129">
        <f>Dat_01!B58</f>
        <v>2260.8347141499999</v>
      </c>
      <c r="D29" s="109">
        <f>C29/$C$33*100</f>
        <v>12.313587417987696</v>
      </c>
      <c r="E29" s="131"/>
    </row>
    <row r="30" spans="2:7">
      <c r="B30" s="108" t="s">
        <v>6</v>
      </c>
      <c r="C30" s="129">
        <f>Dat_01!B59</f>
        <v>1749.1434240000001</v>
      </c>
      <c r="D30" s="109">
        <f t="shared" ref="D30:D32" si="3">C30/$C$33*100</f>
        <v>9.5266718629274028</v>
      </c>
      <c r="E30" s="131"/>
    </row>
    <row r="31" spans="2:7">
      <c r="B31" s="108" t="s">
        <v>7</v>
      </c>
      <c r="C31" s="129">
        <f>Dat_01!B60</f>
        <v>711.64684799999998</v>
      </c>
      <c r="D31" s="109">
        <f t="shared" si="3"/>
        <v>3.8759691802051868</v>
      </c>
      <c r="E31" s="131"/>
    </row>
    <row r="32" spans="2:7">
      <c r="B32" s="108" t="s">
        <v>8</v>
      </c>
      <c r="C32" s="129">
        <f>Dat_01!B61</f>
        <v>378.683719</v>
      </c>
      <c r="D32" s="109">
        <f t="shared" si="3"/>
        <v>2.0624926928496441</v>
      </c>
      <c r="E32" s="131"/>
    </row>
    <row r="33" spans="2:6">
      <c r="B33" s="110" t="s">
        <v>15</v>
      </c>
      <c r="C33" s="130">
        <f>SUM(C21:C32)</f>
        <v>18360.487788046001</v>
      </c>
      <c r="D33" s="111">
        <f>SUM(D21:D32)</f>
        <v>99.999999999999986</v>
      </c>
    </row>
    <row r="34" spans="2:6">
      <c r="B34" s="151"/>
      <c r="C34" s="167"/>
      <c r="D34" s="167"/>
      <c r="E34" s="167"/>
      <c r="F34" s="167"/>
    </row>
    <row r="35" spans="2:6">
      <c r="B35" s="151" t="s">
        <v>529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1.9296345179949863</v>
      </c>
      <c r="D37" s="107"/>
      <c r="E37" s="108" t="s">
        <v>16</v>
      </c>
      <c r="F37" s="109">
        <f>SUM(C37:C42)</f>
        <v>39.474047197647707</v>
      </c>
    </row>
    <row r="38" spans="2:6">
      <c r="B38" s="108" t="s">
        <v>3</v>
      </c>
      <c r="C38" s="109">
        <f>Dat_01!B95</f>
        <v>17.656938393205348</v>
      </c>
      <c r="D38" s="107"/>
      <c r="E38" s="214" t="s">
        <v>17</v>
      </c>
      <c r="F38" s="215">
        <f>SUM(C43:C48)</f>
        <v>60.525952802352286</v>
      </c>
    </row>
    <row r="39" spans="2:6">
      <c r="B39" s="108" t="s">
        <v>4</v>
      </c>
      <c r="C39" s="109">
        <f>Dat_01!B96</f>
        <v>1.3740209998004389</v>
      </c>
      <c r="D39" s="107"/>
    </row>
    <row r="40" spans="2:6">
      <c r="B40" s="108" t="s">
        <v>11</v>
      </c>
      <c r="C40" s="109">
        <f>Dat_01!B97</f>
        <v>6.6847812495933177</v>
      </c>
      <c r="D40" s="107"/>
    </row>
    <row r="41" spans="2:6">
      <c r="B41" s="108" t="s">
        <v>9</v>
      </c>
      <c r="C41" s="109">
        <f>Dat_01!B98</f>
        <v>11.180018461085298</v>
      </c>
      <c r="D41" s="107"/>
      <c r="E41" s="107"/>
      <c r="F41" s="107"/>
    </row>
    <row r="42" spans="2:6">
      <c r="B42" s="108" t="s">
        <v>70</v>
      </c>
      <c r="C42" s="109">
        <f>Dat_01!B99</f>
        <v>0.64865357596831774</v>
      </c>
      <c r="D42" s="107"/>
      <c r="E42" s="107"/>
      <c r="F42" s="107"/>
    </row>
    <row r="43" spans="2:6">
      <c r="B43" s="108" t="s">
        <v>69</v>
      </c>
      <c r="C43" s="109">
        <f>Dat_01!B100</f>
        <v>0.12308653078084977</v>
      </c>
      <c r="D43" s="107"/>
      <c r="E43" s="107"/>
      <c r="F43" s="107"/>
    </row>
    <row r="44" spans="2:6">
      <c r="B44" s="108" t="s">
        <v>5</v>
      </c>
      <c r="C44" s="109">
        <f>Dat_01!B101</f>
        <v>38.732528697463444</v>
      </c>
      <c r="D44" s="107"/>
      <c r="E44" s="107"/>
      <c r="F44" s="107"/>
    </row>
    <row r="45" spans="2:6">
      <c r="B45" s="108" t="s">
        <v>2</v>
      </c>
      <c r="C45" s="109">
        <f>Dat_01!B102</f>
        <v>10.415195107218246</v>
      </c>
      <c r="D45" s="107"/>
      <c r="E45" s="107"/>
      <c r="F45" s="107"/>
    </row>
    <row r="46" spans="2:6">
      <c r="B46" s="108" t="s">
        <v>6</v>
      </c>
      <c r="C46" s="109">
        <f>Dat_01!B103</f>
        <v>7.6042539496393333</v>
      </c>
      <c r="D46" s="107"/>
      <c r="E46" s="107"/>
      <c r="F46" s="107"/>
    </row>
    <row r="47" spans="2:6">
      <c r="B47" s="108" t="s">
        <v>7</v>
      </c>
      <c r="C47" s="109">
        <f>Dat_01!B104</f>
        <v>1.6083715952955429</v>
      </c>
      <c r="D47" s="107"/>
      <c r="E47" s="107"/>
      <c r="F47" s="107"/>
    </row>
    <row r="48" spans="2:6">
      <c r="B48" s="108" t="s">
        <v>8</v>
      </c>
      <c r="C48" s="109">
        <f>Dat_01!B105</f>
        <v>2.0425169219548667</v>
      </c>
      <c r="D48" s="167"/>
      <c r="E48" s="167"/>
      <c r="F48" s="167"/>
    </row>
    <row r="49" spans="2:6">
      <c r="B49" s="110" t="s">
        <v>15</v>
      </c>
      <c r="C49" s="111">
        <f>SUM(C37:C48)</f>
        <v>99.999999999999972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133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J</v>
      </c>
      <c r="D68" s="219" t="str">
        <f>Dat_01!C140</f>
        <v>J</v>
      </c>
      <c r="E68" s="219" t="str">
        <f>Dat_01!D140</f>
        <v>A</v>
      </c>
      <c r="F68" s="219" t="str">
        <f>Dat_01!E140</f>
        <v>S</v>
      </c>
      <c r="G68" s="219" t="str">
        <f>Dat_01!F140</f>
        <v>O</v>
      </c>
      <c r="H68" s="219" t="str">
        <f>Dat_01!G140</f>
        <v>N</v>
      </c>
      <c r="I68" s="219" t="str">
        <f>Dat_01!H140</f>
        <v>D</v>
      </c>
      <c r="J68" s="219" t="str">
        <f>Dat_01!I140</f>
        <v>E</v>
      </c>
      <c r="K68" s="219" t="str">
        <f>Dat_01!J140</f>
        <v>F</v>
      </c>
      <c r="L68" s="219" t="str">
        <f>Dat_01!K140</f>
        <v>M</v>
      </c>
      <c r="M68" s="219" t="str">
        <f>Dat_01!L140</f>
        <v>A</v>
      </c>
      <c r="N68" s="219" t="str">
        <f>Dat_01!M140</f>
        <v>M</v>
      </c>
      <c r="O68" s="219" t="str">
        <f>Dat_01!N140</f>
        <v>J</v>
      </c>
      <c r="P68" s="220"/>
    </row>
    <row r="69" spans="2:16">
      <c r="B69" s="221" t="s">
        <v>2</v>
      </c>
      <c r="C69" s="222">
        <f>Dat_01!B142</f>
        <v>1626.26904491</v>
      </c>
      <c r="D69" s="222">
        <f>Dat_01!C142</f>
        <v>1579.960283826</v>
      </c>
      <c r="E69" s="222">
        <f>Dat_01!D142</f>
        <v>1254.5406578279999</v>
      </c>
      <c r="F69" s="222">
        <f>Dat_01!E142</f>
        <v>1224.795245668</v>
      </c>
      <c r="G69" s="222">
        <f>Dat_01!F142</f>
        <v>1122.0242994600001</v>
      </c>
      <c r="H69" s="222">
        <f>Dat_01!G142</f>
        <v>2661.9900573</v>
      </c>
      <c r="I69" s="222">
        <f>Dat_01!H142</f>
        <v>4636.0918287759996</v>
      </c>
      <c r="J69" s="222">
        <f>Dat_01!I142</f>
        <v>3725.7484249300001</v>
      </c>
      <c r="K69" s="222">
        <f>Dat_01!J142</f>
        <v>2837.6434274379999</v>
      </c>
      <c r="L69" s="222">
        <f>Dat_01!K142</f>
        <v>3112.4193944459998</v>
      </c>
      <c r="M69" s="222">
        <f>Dat_01!L142</f>
        <v>2860.8422885260002</v>
      </c>
      <c r="N69" s="222">
        <f>Dat_01!M142</f>
        <v>2857.7615056260001</v>
      </c>
      <c r="O69" s="222">
        <f>Dat_01!N142</f>
        <v>2260.8347141499999</v>
      </c>
    </row>
    <row r="70" spans="2:16">
      <c r="B70" s="221" t="s">
        <v>81</v>
      </c>
      <c r="C70" s="222">
        <f>Dat_01!B143</f>
        <v>54.725804748000002</v>
      </c>
      <c r="D70" s="222">
        <f>Dat_01!C143</f>
        <v>24.305235333999999</v>
      </c>
      <c r="E70" s="222">
        <f>Dat_01!D143</f>
        <v>70.640000060000006</v>
      </c>
      <c r="F70" s="222">
        <f>Dat_01!E143</f>
        <v>104.26472390000001</v>
      </c>
      <c r="G70" s="222">
        <f>Dat_01!F143</f>
        <v>116.03515081</v>
      </c>
      <c r="H70" s="222">
        <f>Dat_01!G143</f>
        <v>172.10635217000001</v>
      </c>
      <c r="I70" s="222">
        <f>Dat_01!H143</f>
        <v>318.75078227400002</v>
      </c>
      <c r="J70" s="222">
        <f>Dat_01!I143</f>
        <v>233.77888705199999</v>
      </c>
      <c r="K70" s="222">
        <f>Dat_01!J143</f>
        <v>229.83714941400001</v>
      </c>
      <c r="L70" s="222">
        <f>Dat_01!K143</f>
        <v>303.52379088800001</v>
      </c>
      <c r="M70" s="222">
        <f>Dat_01!L143</f>
        <v>314.35098405000002</v>
      </c>
      <c r="N70" s="222">
        <f>Dat_01!M143</f>
        <v>243.63992918599999</v>
      </c>
      <c r="O70" s="222">
        <f>Dat_01!N143</f>
        <v>152.39581989600001</v>
      </c>
    </row>
    <row r="71" spans="2:16">
      <c r="B71" s="221" t="s">
        <v>3</v>
      </c>
      <c r="C71" s="222">
        <f>Dat_01!B144</f>
        <v>4647.8769560000001</v>
      </c>
      <c r="D71" s="222">
        <f>Dat_01!C144</f>
        <v>5123.1117279999999</v>
      </c>
      <c r="E71" s="222">
        <f>Dat_01!D144</f>
        <v>5068.1443870000003</v>
      </c>
      <c r="F71" s="222">
        <f>Dat_01!E144</f>
        <v>4995.5062809999999</v>
      </c>
      <c r="G71" s="222">
        <f>Dat_01!F144</f>
        <v>4530.6687620000002</v>
      </c>
      <c r="H71" s="222">
        <f>Dat_01!G144</f>
        <v>3427.5262950000001</v>
      </c>
      <c r="I71" s="222">
        <f>Dat_01!H144</f>
        <v>4350.070831</v>
      </c>
      <c r="J71" s="222">
        <f>Dat_01!I144</f>
        <v>5289.2044400000004</v>
      </c>
      <c r="K71" s="222">
        <f>Dat_01!J144</f>
        <v>4885.6830239999999</v>
      </c>
      <c r="L71" s="222">
        <f>Dat_01!K144</f>
        <v>5174.9451150000004</v>
      </c>
      <c r="M71" s="222">
        <f>Dat_01!L144</f>
        <v>4085.6048350000001</v>
      </c>
      <c r="N71" s="222">
        <f>Dat_01!M144</f>
        <v>3078.9784679999998</v>
      </c>
      <c r="O71" s="222">
        <f>Dat_01!N144</f>
        <v>3621.3812859999998</v>
      </c>
    </row>
    <row r="72" spans="2:16">
      <c r="B72" s="221" t="s">
        <v>4</v>
      </c>
      <c r="C72" s="222">
        <f>Dat_01!B145</f>
        <v>416.30111399999998</v>
      </c>
      <c r="D72" s="222">
        <f>Dat_01!C145</f>
        <v>661.90379600000006</v>
      </c>
      <c r="E72" s="222">
        <f>Dat_01!D145</f>
        <v>341.25626699999998</v>
      </c>
      <c r="F72" s="222">
        <f>Dat_01!E145</f>
        <v>443.18280800000002</v>
      </c>
      <c r="G72" s="222">
        <f>Dat_01!F145</f>
        <v>675.55828299999996</v>
      </c>
      <c r="H72" s="222">
        <f>Dat_01!G145</f>
        <v>548.21677799999998</v>
      </c>
      <c r="I72" s="222">
        <f>Dat_01!H145</f>
        <v>374.11575099999999</v>
      </c>
      <c r="J72" s="222">
        <f>Dat_01!I145</f>
        <v>869.07579999999996</v>
      </c>
      <c r="K72" s="222">
        <f>Dat_01!J145</f>
        <v>822.66154500000005</v>
      </c>
      <c r="L72" s="222">
        <f>Dat_01!K145</f>
        <v>476.52099399999997</v>
      </c>
      <c r="M72" s="222">
        <f>Dat_01!L145</f>
        <v>306.838932</v>
      </c>
      <c r="N72" s="222">
        <f>Dat_01!M145</f>
        <v>244.594357</v>
      </c>
      <c r="O72" s="222">
        <f>Dat_01!N145</f>
        <v>362.81994500000002</v>
      </c>
    </row>
    <row r="73" spans="2:16">
      <c r="B73" s="221" t="s">
        <v>134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135</v>
      </c>
      <c r="C74" s="222">
        <f>Dat_01!B146</f>
        <v>5107.4552830000002</v>
      </c>
      <c r="D74" s="222">
        <f>Dat_01!C146</f>
        <v>6956.6262459999998</v>
      </c>
      <c r="E74" s="222">
        <f>Dat_01!D146</f>
        <v>7016.5746319999998</v>
      </c>
      <c r="F74" s="222">
        <f>Dat_01!E146</f>
        <v>5427.2651390000001</v>
      </c>
      <c r="G74" s="222">
        <f>Dat_01!F146</f>
        <v>5623.0261039999996</v>
      </c>
      <c r="H74" s="222">
        <f>Dat_01!G146</f>
        <v>3859.056505</v>
      </c>
      <c r="I74" s="222">
        <f>Dat_01!H146</f>
        <v>2755.5529339999998</v>
      </c>
      <c r="J74" s="222">
        <f>Dat_01!I146</f>
        <v>3272.2781949999999</v>
      </c>
      <c r="K74" s="222">
        <f>Dat_01!J146</f>
        <v>2388.4234710000001</v>
      </c>
      <c r="L74" s="222">
        <f>Dat_01!K146</f>
        <v>1386.626039</v>
      </c>
      <c r="M74" s="222">
        <f>Dat_01!L146</f>
        <v>1731.0454139999999</v>
      </c>
      <c r="N74" s="222">
        <f>Dat_01!M146</f>
        <v>2018.1721660000001</v>
      </c>
      <c r="O74" s="222">
        <f>Dat_01!N146</f>
        <v>3549.1513669999999</v>
      </c>
    </row>
    <row r="75" spans="2:16">
      <c r="B75" s="221" t="s">
        <v>5</v>
      </c>
      <c r="C75" s="222">
        <f>Dat_01!B147</f>
        <v>3212.1599219999998</v>
      </c>
      <c r="D75" s="222">
        <f>Dat_01!C147</f>
        <v>3282.320815</v>
      </c>
      <c r="E75" s="222">
        <f>Dat_01!D147</f>
        <v>2731.931869</v>
      </c>
      <c r="F75" s="222">
        <f>Dat_01!E147</f>
        <v>3793.205336</v>
      </c>
      <c r="G75" s="222">
        <f>Dat_01!F147</f>
        <v>3719.9108110000002</v>
      </c>
      <c r="H75" s="222">
        <f>Dat_01!G147</f>
        <v>7330.0649590000003</v>
      </c>
      <c r="I75" s="222">
        <f>Dat_01!H147</f>
        <v>5405.9702500000003</v>
      </c>
      <c r="J75" s="222">
        <f>Dat_01!I147</f>
        <v>4563.1646540000002</v>
      </c>
      <c r="K75" s="222">
        <f>Dat_01!J147</f>
        <v>4177.8230540000004</v>
      </c>
      <c r="L75" s="222">
        <f>Dat_01!K147</f>
        <v>5496.5080340000004</v>
      </c>
      <c r="M75" s="222">
        <f>Dat_01!L147</f>
        <v>3635.8080770000001</v>
      </c>
      <c r="N75" s="222">
        <f>Dat_01!M147</f>
        <v>3889.9623360000001</v>
      </c>
      <c r="O75" s="222">
        <f>Dat_01!N147</f>
        <v>3237.054185</v>
      </c>
    </row>
    <row r="76" spans="2:16">
      <c r="B76" s="221" t="s">
        <v>136</v>
      </c>
      <c r="C76" s="222">
        <f>Dat_01!B148</f>
        <v>896.78578300000004</v>
      </c>
      <c r="D76" s="222">
        <f>Dat_01!C148</f>
        <v>960.17611099999999</v>
      </c>
      <c r="E76" s="222">
        <f>Dat_01!D148</f>
        <v>972.99709299999995</v>
      </c>
      <c r="F76" s="222">
        <f>Dat_01!E148</f>
        <v>826.34228099999996</v>
      </c>
      <c r="G76" s="222">
        <f>Dat_01!F148</f>
        <v>763.60654399999999</v>
      </c>
      <c r="H76" s="222">
        <f>Dat_01!G148</f>
        <v>499.57157699999999</v>
      </c>
      <c r="I76" s="222">
        <f>Dat_01!H148</f>
        <v>492.12939599999999</v>
      </c>
      <c r="J76" s="222">
        <f>Dat_01!I148</f>
        <v>600.07644300000004</v>
      </c>
      <c r="K76" s="222">
        <f>Dat_01!J148</f>
        <v>944.520487</v>
      </c>
      <c r="L76" s="222">
        <f>Dat_01!K148</f>
        <v>1035.4963729999999</v>
      </c>
      <c r="M76" s="222">
        <f>Dat_01!L148</f>
        <v>1109.7213429999999</v>
      </c>
      <c r="N76" s="222">
        <f>Dat_01!M148</f>
        <v>1586.7507559999999</v>
      </c>
      <c r="O76" s="222">
        <f>Dat_01!N148</f>
        <v>1749.1434240000001</v>
      </c>
    </row>
    <row r="77" spans="2:16">
      <c r="B77" s="221" t="s">
        <v>137</v>
      </c>
      <c r="C77" s="222">
        <f>Dat_01!B149</f>
        <v>775.05760599999996</v>
      </c>
      <c r="D77" s="222">
        <f>Dat_01!C149</f>
        <v>722.86748999999998</v>
      </c>
      <c r="E77" s="222">
        <f>Dat_01!D149</f>
        <v>745.49877100000003</v>
      </c>
      <c r="F77" s="222">
        <f>Dat_01!E149</f>
        <v>454.73186500000003</v>
      </c>
      <c r="G77" s="222">
        <f>Dat_01!F149</f>
        <v>303.08525700000001</v>
      </c>
      <c r="H77" s="222">
        <f>Dat_01!G149</f>
        <v>69.970612000000003</v>
      </c>
      <c r="I77" s="222">
        <f>Dat_01!H149</f>
        <v>68.978174999999993</v>
      </c>
      <c r="J77" s="222">
        <f>Dat_01!I149</f>
        <v>85.969313</v>
      </c>
      <c r="K77" s="222">
        <f>Dat_01!J149</f>
        <v>227.955996</v>
      </c>
      <c r="L77" s="222">
        <f>Dat_01!K149</f>
        <v>235.95704799999999</v>
      </c>
      <c r="M77" s="222">
        <f>Dat_01!L149</f>
        <v>206.86543699999999</v>
      </c>
      <c r="N77" s="222">
        <f>Dat_01!M149</f>
        <v>552.48475099999996</v>
      </c>
      <c r="O77" s="222">
        <f>Dat_01!N149</f>
        <v>711.64684799999998</v>
      </c>
    </row>
    <row r="78" spans="2:16">
      <c r="B78" s="221" t="s">
        <v>9</v>
      </c>
      <c r="C78" s="222">
        <f>Dat_01!B151</f>
        <v>2420.3906200000001</v>
      </c>
      <c r="D78" s="222">
        <f>Dat_01!C151</f>
        <v>2458.2190430000001</v>
      </c>
      <c r="E78" s="222">
        <f>Dat_01!D151</f>
        <v>2354.658089</v>
      </c>
      <c r="F78" s="222">
        <f>Dat_01!E151</f>
        <v>2352.8584179999998</v>
      </c>
      <c r="G78" s="222">
        <f>Dat_01!F151</f>
        <v>2493.3366209999999</v>
      </c>
      <c r="H78" s="222">
        <f>Dat_01!G151</f>
        <v>2469.0819270000002</v>
      </c>
      <c r="I78" s="222">
        <f>Dat_01!H151</f>
        <v>2342.7392070000001</v>
      </c>
      <c r="J78" s="222">
        <f>Dat_01!I151</f>
        <v>2435.5959750000002</v>
      </c>
      <c r="K78" s="222">
        <f>Dat_01!J151</f>
        <v>2231.3244639999998</v>
      </c>
      <c r="L78" s="222">
        <f>Dat_01!K151</f>
        <v>2231.1518390000001</v>
      </c>
      <c r="M78" s="222">
        <f>Dat_01!L151</f>
        <v>1906.6885179999999</v>
      </c>
      <c r="N78" s="222">
        <f>Dat_01!M151</f>
        <v>2080.1160319999999</v>
      </c>
      <c r="O78" s="222">
        <f>Dat_01!N151</f>
        <v>2175.6773370000001</v>
      </c>
    </row>
    <row r="79" spans="2:16">
      <c r="B79" s="221" t="s">
        <v>138</v>
      </c>
      <c r="C79" s="222">
        <f>Dat_01!B152</f>
        <v>156.89450450000001</v>
      </c>
      <c r="D79" s="222">
        <f>Dat_01!C152</f>
        <v>161.3076265</v>
      </c>
      <c r="E79" s="222">
        <f>Dat_01!D152</f>
        <v>182.311137</v>
      </c>
      <c r="F79" s="222">
        <f>Dat_01!E152</f>
        <v>188.01692750000001</v>
      </c>
      <c r="G79" s="222">
        <f>Dat_01!F152</f>
        <v>169.37619900000001</v>
      </c>
      <c r="H79" s="222">
        <f>Dat_01!G152</f>
        <v>144.5833825</v>
      </c>
      <c r="I79" s="222">
        <f>Dat_01!H152</f>
        <v>160.99247</v>
      </c>
      <c r="J79" s="222">
        <f>Dat_01!I152</f>
        <v>157.97660099999999</v>
      </c>
      <c r="K79" s="222">
        <f>Dat_01!J152</f>
        <v>163.5454105</v>
      </c>
      <c r="L79" s="222">
        <f>Dat_01!K152</f>
        <v>166.0983985</v>
      </c>
      <c r="M79" s="222">
        <f>Dat_01!L152</f>
        <v>133.88005949999999</v>
      </c>
      <c r="N79" s="222">
        <f>Dat_01!M152</f>
        <v>139.503086</v>
      </c>
      <c r="O79" s="222">
        <f>Dat_01!N152</f>
        <v>134.24086700000001</v>
      </c>
    </row>
    <row r="80" spans="2:16">
      <c r="B80" s="221" t="s">
        <v>139</v>
      </c>
      <c r="C80" s="222">
        <f>Dat_01!B153</f>
        <v>62.621202500000003</v>
      </c>
      <c r="D80" s="222">
        <f>Dat_01!C153</f>
        <v>65.608477500000006</v>
      </c>
      <c r="E80" s="222">
        <f>Dat_01!D153</f>
        <v>66.150598000000002</v>
      </c>
      <c r="F80" s="222">
        <f>Dat_01!E153</f>
        <v>63.723962499999999</v>
      </c>
      <c r="G80" s="222">
        <f>Dat_01!F153</f>
        <v>61.976173000000003</v>
      </c>
      <c r="H80" s="222">
        <f>Dat_01!G153</f>
        <v>60.149876499999998</v>
      </c>
      <c r="I80" s="222">
        <f>Dat_01!H153</f>
        <v>65.337529000000004</v>
      </c>
      <c r="J80" s="222">
        <f>Dat_01!I153</f>
        <v>55.184336000000002</v>
      </c>
      <c r="K80" s="222">
        <f>Dat_01!J153</f>
        <v>55.978365500000002</v>
      </c>
      <c r="L80" s="222">
        <f>Dat_01!K153</f>
        <v>51.389567499999998</v>
      </c>
      <c r="M80" s="222">
        <f>Dat_01!L153</f>
        <v>29.749654499999998</v>
      </c>
      <c r="N80" s="222">
        <f>Dat_01!M153</f>
        <v>30.791229000000001</v>
      </c>
      <c r="O80" s="222">
        <f>Dat_01!N153</f>
        <v>27.458276000000001</v>
      </c>
    </row>
    <row r="81" spans="2:15">
      <c r="B81" s="221" t="s">
        <v>140</v>
      </c>
      <c r="C81" s="222">
        <f>Dat_01!B150</f>
        <v>285.68225699999999</v>
      </c>
      <c r="D81" s="222">
        <f>Dat_01!C150</f>
        <v>325.706703</v>
      </c>
      <c r="E81" s="222">
        <f>Dat_01!D150</f>
        <v>320.61878899999999</v>
      </c>
      <c r="F81" s="222">
        <f>Dat_01!E150</f>
        <v>301.51870000000002</v>
      </c>
      <c r="G81" s="222">
        <f>Dat_01!F150</f>
        <v>310.891053</v>
      </c>
      <c r="H81" s="222">
        <f>Dat_01!G150</f>
        <v>308.165526</v>
      </c>
      <c r="I81" s="222">
        <f>Dat_01!H150</f>
        <v>299.93067000000002</v>
      </c>
      <c r="J81" s="222">
        <f>Dat_01!I150</f>
        <v>334.20812999999998</v>
      </c>
      <c r="K81" s="222">
        <f>Dat_01!J150</f>
        <v>344.25860499999999</v>
      </c>
      <c r="L81" s="222">
        <f>Dat_01!K150</f>
        <v>344.921718</v>
      </c>
      <c r="M81" s="222">
        <f>Dat_01!L150</f>
        <v>329.11393299999997</v>
      </c>
      <c r="N81" s="222">
        <f>Dat_01!M150</f>
        <v>385.36587500000002</v>
      </c>
      <c r="O81" s="222">
        <f>Dat_01!N150</f>
        <v>378.683719</v>
      </c>
    </row>
    <row r="82" spans="2:15">
      <c r="B82" s="221" t="s">
        <v>141</v>
      </c>
      <c r="C82" s="222">
        <f>Dat_01!B154</f>
        <v>19662.220097657999</v>
      </c>
      <c r="D82" s="222">
        <f>Dat_01!C154</f>
        <v>22322.113555160005</v>
      </c>
      <c r="E82" s="222">
        <f>Dat_01!D154</f>
        <v>21125.322289887998</v>
      </c>
      <c r="F82" s="222">
        <f>Dat_01!E154</f>
        <v>20175.411687568005</v>
      </c>
      <c r="G82" s="222">
        <f>Dat_01!F154</f>
        <v>19889.495257269995</v>
      </c>
      <c r="H82" s="222">
        <f>Dat_01!G154</f>
        <v>21550.483847470001</v>
      </c>
      <c r="I82" s="222">
        <f>Dat_01!H154</f>
        <v>21270.659824050002</v>
      </c>
      <c r="J82" s="222">
        <f>Dat_01!I154</f>
        <v>21622.261198982</v>
      </c>
      <c r="K82" s="222">
        <f>Dat_01!J154</f>
        <v>19309.654998851998</v>
      </c>
      <c r="L82" s="222">
        <f>Dat_01!K154</f>
        <v>20015.558311334</v>
      </c>
      <c r="M82" s="222">
        <f>Dat_01!L154</f>
        <v>16650.509475575996</v>
      </c>
      <c r="N82" s="222">
        <f>Dat_01!M154</f>
        <v>17108.120490811998</v>
      </c>
      <c r="O82" s="222">
        <f>Dat_01!N154</f>
        <v>18360.487788046001</v>
      </c>
    </row>
    <row r="83" spans="2:15">
      <c r="B83" s="221" t="s">
        <v>142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143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144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145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4">SUM(C69,C75:C77,C80:C81)</f>
        <v>6858.5758154100013</v>
      </c>
      <c r="D88" s="226">
        <f t="shared" si="4"/>
        <v>6936.639880325999</v>
      </c>
      <c r="E88" s="226">
        <f t="shared" si="4"/>
        <v>6091.7377778280006</v>
      </c>
      <c r="F88" s="226">
        <f t="shared" si="4"/>
        <v>6664.3173901680002</v>
      </c>
      <c r="G88" s="226">
        <f t="shared" si="4"/>
        <v>6281.4941374600003</v>
      </c>
      <c r="H88" s="226">
        <f t="shared" si="4"/>
        <v>10929.912607800001</v>
      </c>
      <c r="I88" s="226">
        <f t="shared" si="4"/>
        <v>10968.437848776</v>
      </c>
      <c r="J88" s="226">
        <f t="shared" si="4"/>
        <v>9364.3513009300004</v>
      </c>
      <c r="K88" s="226">
        <f t="shared" si="4"/>
        <v>8588.179934937998</v>
      </c>
      <c r="L88" s="226">
        <f t="shared" si="4"/>
        <v>10276.692134946001</v>
      </c>
      <c r="M88" s="226">
        <f t="shared" si="4"/>
        <v>8172.1007330260009</v>
      </c>
      <c r="N88" s="226">
        <f t="shared" si="4"/>
        <v>9303.116452626</v>
      </c>
      <c r="O88" s="226">
        <f t="shared" si="4"/>
        <v>8364.8211661500009</v>
      </c>
    </row>
    <row r="89" spans="2:15">
      <c r="B89" s="223" t="s">
        <v>16</v>
      </c>
      <c r="C89" s="224">
        <f t="shared" ref="C89:O89" si="5">SUM(C70:C74,C78:C79)</f>
        <v>12803.644282248</v>
      </c>
      <c r="D89" s="224">
        <f t="shared" si="5"/>
        <v>15385.473674833998</v>
      </c>
      <c r="E89" s="224">
        <f t="shared" si="5"/>
        <v>15033.584512060001</v>
      </c>
      <c r="F89" s="224">
        <f t="shared" si="5"/>
        <v>13511.094297399999</v>
      </c>
      <c r="G89" s="224">
        <f t="shared" si="5"/>
        <v>13608.00111981</v>
      </c>
      <c r="H89" s="224">
        <f t="shared" si="5"/>
        <v>10620.57123967</v>
      </c>
      <c r="I89" s="224">
        <f t="shared" si="5"/>
        <v>10302.221975274</v>
      </c>
      <c r="J89" s="224">
        <f t="shared" si="5"/>
        <v>12257.909898052001</v>
      </c>
      <c r="K89" s="224">
        <f t="shared" si="5"/>
        <v>10721.475063914</v>
      </c>
      <c r="L89" s="224">
        <f t="shared" si="5"/>
        <v>9738.8661763879991</v>
      </c>
      <c r="M89" s="224">
        <f t="shared" si="5"/>
        <v>8478.4087425500002</v>
      </c>
      <c r="N89" s="224">
        <f t="shared" si="5"/>
        <v>7805.004038185999</v>
      </c>
      <c r="O89" s="224">
        <f t="shared" si="5"/>
        <v>9995.6666218960017</v>
      </c>
    </row>
    <row r="91" spans="2:15">
      <c r="B91" s="225" t="s">
        <v>17</v>
      </c>
      <c r="C91" s="227">
        <f>SUM(ROUND(C69/SUM(C88:C89)*100,1),ROUND(C75/SUM(C88:C89)*100,1),ROUND(C76/SUM(C88:C89)*100,1),ROUND(C77/SUM(C88:C89)*100,1),ROUND(C80/SUM(C88:C89)*100,1),ROUND(C81/SUM(C88:C89)*100,1))</f>
        <v>34.9</v>
      </c>
      <c r="D91" s="227">
        <f t="shared" ref="D91:N91" si="6">SUM(ROUND(D69/SUM(D88:D89)*100,1),ROUND(D75/SUM(D88:D89)*100,1),ROUND(D76/SUM(D88:D89)*100,1),ROUND(D77/SUM(D88:D89)*100,1),ROUND(D80/SUM(D88:D89)*100,1),ROUND(D81/SUM(D88:D89)*100,1))</f>
        <v>31.099999999999998</v>
      </c>
      <c r="E91" s="227">
        <f t="shared" si="6"/>
        <v>28.7</v>
      </c>
      <c r="F91" s="227">
        <f t="shared" si="6"/>
        <v>33.1</v>
      </c>
      <c r="G91" s="227">
        <f t="shared" si="6"/>
        <v>31.5</v>
      </c>
      <c r="H91" s="227">
        <f t="shared" si="6"/>
        <v>50.699999999999989</v>
      </c>
      <c r="I91" s="227">
        <f t="shared" si="6"/>
        <v>51.499999999999993</v>
      </c>
      <c r="J91" s="227">
        <f t="shared" si="6"/>
        <v>43.29999999999999</v>
      </c>
      <c r="K91" s="227">
        <f t="shared" si="6"/>
        <v>44.499999999999993</v>
      </c>
      <c r="L91" s="227">
        <f t="shared" si="6"/>
        <v>51.500000000000007</v>
      </c>
      <c r="M91" s="227">
        <f t="shared" si="6"/>
        <v>49.100000000000009</v>
      </c>
      <c r="N91" s="227">
        <f t="shared" si="6"/>
        <v>54.400000000000006</v>
      </c>
      <c r="O91" s="227">
        <f>SUM(ROUND(O69/SUM(O88:O89)*100,1),ROUND(O75/SUM(O88:O89)*100,1),ROUND(O76/SUM(O88:O89)*100,1),ROUND(O77/SUM(O88:O89)*100,1),ROUND(O80/SUM(O88:O89)*100,1),ROUND(O81/SUM(O88:O89)*100,1))</f>
        <v>45.500000000000007</v>
      </c>
    </row>
    <row r="92" spans="2:15">
      <c r="B92" s="223" t="s">
        <v>16</v>
      </c>
      <c r="C92" s="228">
        <f t="shared" ref="C92:O92" si="7">100-C91</f>
        <v>65.099999999999994</v>
      </c>
      <c r="D92" s="228">
        <f t="shared" si="7"/>
        <v>68.900000000000006</v>
      </c>
      <c r="E92" s="228">
        <f t="shared" si="7"/>
        <v>71.3</v>
      </c>
      <c r="F92" s="228">
        <f t="shared" si="7"/>
        <v>66.900000000000006</v>
      </c>
      <c r="G92" s="228">
        <f t="shared" si="7"/>
        <v>68.5</v>
      </c>
      <c r="H92" s="228">
        <f t="shared" si="7"/>
        <v>49.300000000000011</v>
      </c>
      <c r="I92" s="228">
        <f t="shared" si="7"/>
        <v>48.500000000000007</v>
      </c>
      <c r="J92" s="228">
        <f t="shared" si="7"/>
        <v>56.70000000000001</v>
      </c>
      <c r="K92" s="228">
        <f t="shared" si="7"/>
        <v>55.500000000000007</v>
      </c>
      <c r="L92" s="228">
        <f t="shared" si="7"/>
        <v>48.499999999999993</v>
      </c>
      <c r="M92" s="228">
        <f t="shared" si="7"/>
        <v>50.899999999999991</v>
      </c>
      <c r="N92" s="228">
        <f t="shared" si="7"/>
        <v>45.599999999999994</v>
      </c>
      <c r="O92" s="228">
        <f t="shared" si="7"/>
        <v>54.499999999999993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146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J</v>
      </c>
      <c r="D98" s="219" t="str">
        <f>Dat_01!C140</f>
        <v>J</v>
      </c>
      <c r="E98" s="219" t="str">
        <f>Dat_01!D140</f>
        <v>A</v>
      </c>
      <c r="F98" s="219" t="str">
        <f>Dat_01!E140</f>
        <v>S</v>
      </c>
      <c r="G98" s="219" t="str">
        <f>Dat_01!F140</f>
        <v>O</v>
      </c>
      <c r="H98" s="219" t="str">
        <f>Dat_01!G140</f>
        <v>N</v>
      </c>
      <c r="I98" s="219" t="str">
        <f>Dat_01!H140</f>
        <v>D</v>
      </c>
      <c r="J98" s="219" t="str">
        <f>Dat_01!I140</f>
        <v>E</v>
      </c>
      <c r="K98" s="219" t="str">
        <f>Dat_01!J140</f>
        <v>F</v>
      </c>
      <c r="L98" s="219" t="str">
        <f>Dat_01!K140</f>
        <v>M</v>
      </c>
      <c r="M98" s="219" t="str">
        <f>Dat_01!L140</f>
        <v>A</v>
      </c>
      <c r="N98" s="219" t="str">
        <f>Dat_01!M140</f>
        <v>M</v>
      </c>
      <c r="O98" s="219" t="str">
        <f>Dat_01!N140</f>
        <v>J</v>
      </c>
      <c r="P98" s="220"/>
    </row>
    <row r="99" spans="2:16">
      <c r="B99" s="221" t="s">
        <v>2</v>
      </c>
      <c r="C99" s="222">
        <f>C69</f>
        <v>1626.26904491</v>
      </c>
      <c r="D99" s="222">
        <f t="shared" ref="D99:O99" si="8">D69</f>
        <v>1579.960283826</v>
      </c>
      <c r="E99" s="222">
        <f t="shared" si="8"/>
        <v>1254.5406578279999</v>
      </c>
      <c r="F99" s="222">
        <f t="shared" si="8"/>
        <v>1224.795245668</v>
      </c>
      <c r="G99" s="222">
        <f t="shared" si="8"/>
        <v>1122.0242994600001</v>
      </c>
      <c r="H99" s="222">
        <f t="shared" si="8"/>
        <v>2661.9900573</v>
      </c>
      <c r="I99" s="222">
        <f t="shared" si="8"/>
        <v>4636.0918287759996</v>
      </c>
      <c r="J99" s="222">
        <f t="shared" si="8"/>
        <v>3725.7484249300001</v>
      </c>
      <c r="K99" s="222">
        <f t="shared" si="8"/>
        <v>2837.6434274379999</v>
      </c>
      <c r="L99" s="222">
        <f t="shared" si="8"/>
        <v>3112.4193944459998</v>
      </c>
      <c r="M99" s="222">
        <f t="shared" si="8"/>
        <v>2860.8422885260002</v>
      </c>
      <c r="N99" s="222">
        <f t="shared" si="8"/>
        <v>2857.7615056260001</v>
      </c>
      <c r="O99" s="222">
        <f t="shared" si="8"/>
        <v>2260.8347141499999</v>
      </c>
    </row>
    <row r="100" spans="2:16">
      <c r="B100" s="221" t="s">
        <v>81</v>
      </c>
      <c r="C100" s="222">
        <f t="shared" ref="C100:O112" si="9">C70</f>
        <v>54.725804748000002</v>
      </c>
      <c r="D100" s="222">
        <f t="shared" si="9"/>
        <v>24.305235333999999</v>
      </c>
      <c r="E100" s="222">
        <f t="shared" si="9"/>
        <v>70.640000060000006</v>
      </c>
      <c r="F100" s="222">
        <f t="shared" si="9"/>
        <v>104.26472390000001</v>
      </c>
      <c r="G100" s="222">
        <f t="shared" si="9"/>
        <v>116.03515081</v>
      </c>
      <c r="H100" s="222">
        <f t="shared" si="9"/>
        <v>172.10635217000001</v>
      </c>
      <c r="I100" s="222">
        <f t="shared" si="9"/>
        <v>318.75078227400002</v>
      </c>
      <c r="J100" s="222">
        <f t="shared" si="9"/>
        <v>233.77888705199999</v>
      </c>
      <c r="K100" s="222">
        <f t="shared" si="9"/>
        <v>229.83714941400001</v>
      </c>
      <c r="L100" s="222">
        <f t="shared" si="9"/>
        <v>303.52379088800001</v>
      </c>
      <c r="M100" s="222">
        <f t="shared" si="9"/>
        <v>314.35098405000002</v>
      </c>
      <c r="N100" s="222">
        <f t="shared" si="9"/>
        <v>243.63992918599999</v>
      </c>
      <c r="O100" s="222">
        <f t="shared" si="9"/>
        <v>152.39581989600001</v>
      </c>
    </row>
    <row r="101" spans="2:16">
      <c r="B101" s="221" t="s">
        <v>3</v>
      </c>
      <c r="C101" s="222">
        <f t="shared" si="9"/>
        <v>4647.8769560000001</v>
      </c>
      <c r="D101" s="222">
        <f t="shared" si="9"/>
        <v>5123.1117279999999</v>
      </c>
      <c r="E101" s="222">
        <f t="shared" si="9"/>
        <v>5068.1443870000003</v>
      </c>
      <c r="F101" s="222">
        <f t="shared" si="9"/>
        <v>4995.5062809999999</v>
      </c>
      <c r="G101" s="222">
        <f t="shared" si="9"/>
        <v>4530.6687620000002</v>
      </c>
      <c r="H101" s="222">
        <f t="shared" si="9"/>
        <v>3427.5262950000001</v>
      </c>
      <c r="I101" s="222">
        <f t="shared" si="9"/>
        <v>4350.070831</v>
      </c>
      <c r="J101" s="222">
        <f t="shared" si="9"/>
        <v>5289.2044400000004</v>
      </c>
      <c r="K101" s="222">
        <f t="shared" si="9"/>
        <v>4885.6830239999999</v>
      </c>
      <c r="L101" s="222">
        <f t="shared" si="9"/>
        <v>5174.9451150000004</v>
      </c>
      <c r="M101" s="222">
        <f t="shared" si="9"/>
        <v>4085.6048350000001</v>
      </c>
      <c r="N101" s="222">
        <f t="shared" si="9"/>
        <v>3078.9784679999998</v>
      </c>
      <c r="O101" s="222">
        <f t="shared" si="9"/>
        <v>3621.3812859999998</v>
      </c>
    </row>
    <row r="102" spans="2:16">
      <c r="B102" s="221" t="s">
        <v>4</v>
      </c>
      <c r="C102" s="222">
        <f t="shared" si="9"/>
        <v>416.30111399999998</v>
      </c>
      <c r="D102" s="222">
        <f t="shared" si="9"/>
        <v>661.90379600000006</v>
      </c>
      <c r="E102" s="222">
        <f t="shared" si="9"/>
        <v>341.25626699999998</v>
      </c>
      <c r="F102" s="222">
        <f t="shared" si="9"/>
        <v>443.18280800000002</v>
      </c>
      <c r="G102" s="222">
        <f t="shared" si="9"/>
        <v>675.55828299999996</v>
      </c>
      <c r="H102" s="222">
        <f t="shared" si="9"/>
        <v>548.21677799999998</v>
      </c>
      <c r="I102" s="222">
        <f t="shared" si="9"/>
        <v>374.11575099999999</v>
      </c>
      <c r="J102" s="222">
        <f t="shared" si="9"/>
        <v>869.07579999999996</v>
      </c>
      <c r="K102" s="222">
        <f t="shared" si="9"/>
        <v>822.66154500000005</v>
      </c>
      <c r="L102" s="222">
        <f t="shared" si="9"/>
        <v>476.52099399999997</v>
      </c>
      <c r="M102" s="222">
        <f t="shared" si="9"/>
        <v>306.838932</v>
      </c>
      <c r="N102" s="222">
        <f t="shared" si="9"/>
        <v>244.594357</v>
      </c>
      <c r="O102" s="222">
        <f t="shared" si="9"/>
        <v>362.81994500000002</v>
      </c>
    </row>
    <row r="103" spans="2:16">
      <c r="B103" s="221" t="s">
        <v>134</v>
      </c>
      <c r="C103" s="222">
        <f t="shared" si="9"/>
        <v>0</v>
      </c>
      <c r="D103" s="222">
        <f t="shared" si="9"/>
        <v>0</v>
      </c>
      <c r="E103" s="222">
        <f t="shared" si="9"/>
        <v>0</v>
      </c>
      <c r="F103" s="222">
        <f t="shared" si="9"/>
        <v>0</v>
      </c>
      <c r="G103" s="222">
        <f t="shared" si="9"/>
        <v>0</v>
      </c>
      <c r="H103" s="222">
        <f t="shared" si="9"/>
        <v>0</v>
      </c>
      <c r="I103" s="222">
        <f t="shared" si="9"/>
        <v>0</v>
      </c>
      <c r="J103" s="222">
        <f t="shared" si="9"/>
        <v>0</v>
      </c>
      <c r="K103" s="222">
        <f t="shared" si="9"/>
        <v>0</v>
      </c>
      <c r="L103" s="222">
        <f t="shared" si="9"/>
        <v>0</v>
      </c>
      <c r="M103" s="222">
        <f t="shared" si="9"/>
        <v>0</v>
      </c>
      <c r="N103" s="222">
        <f t="shared" si="9"/>
        <v>0</v>
      </c>
      <c r="O103" s="222">
        <f t="shared" si="9"/>
        <v>0</v>
      </c>
    </row>
    <row r="104" spans="2:16">
      <c r="B104" s="221" t="s">
        <v>135</v>
      </c>
      <c r="C104" s="222">
        <f t="shared" si="9"/>
        <v>5107.4552830000002</v>
      </c>
      <c r="D104" s="222">
        <f t="shared" si="9"/>
        <v>6956.6262459999998</v>
      </c>
      <c r="E104" s="222">
        <f t="shared" si="9"/>
        <v>7016.5746319999998</v>
      </c>
      <c r="F104" s="222">
        <f t="shared" si="9"/>
        <v>5427.2651390000001</v>
      </c>
      <c r="G104" s="222">
        <f t="shared" si="9"/>
        <v>5623.0261039999996</v>
      </c>
      <c r="H104" s="222">
        <f t="shared" si="9"/>
        <v>3859.056505</v>
      </c>
      <c r="I104" s="222">
        <f t="shared" si="9"/>
        <v>2755.5529339999998</v>
      </c>
      <c r="J104" s="222">
        <f t="shared" si="9"/>
        <v>3272.2781949999999</v>
      </c>
      <c r="K104" s="222">
        <f t="shared" si="9"/>
        <v>2388.4234710000001</v>
      </c>
      <c r="L104" s="222">
        <f t="shared" si="9"/>
        <v>1386.626039</v>
      </c>
      <c r="M104" s="222">
        <f t="shared" si="9"/>
        <v>1731.0454139999999</v>
      </c>
      <c r="N104" s="222">
        <f t="shared" si="9"/>
        <v>2018.1721660000001</v>
      </c>
      <c r="O104" s="222">
        <f t="shared" si="9"/>
        <v>3549.1513669999999</v>
      </c>
    </row>
    <row r="105" spans="2:16">
      <c r="B105" s="221" t="s">
        <v>5</v>
      </c>
      <c r="C105" s="222">
        <f t="shared" si="9"/>
        <v>3212.1599219999998</v>
      </c>
      <c r="D105" s="222">
        <f t="shared" si="9"/>
        <v>3282.320815</v>
      </c>
      <c r="E105" s="222">
        <f t="shared" si="9"/>
        <v>2731.931869</v>
      </c>
      <c r="F105" s="222">
        <f t="shared" si="9"/>
        <v>3793.205336</v>
      </c>
      <c r="G105" s="222">
        <f t="shared" si="9"/>
        <v>3719.9108110000002</v>
      </c>
      <c r="H105" s="222">
        <f t="shared" si="9"/>
        <v>7330.0649590000003</v>
      </c>
      <c r="I105" s="222">
        <f t="shared" si="9"/>
        <v>5405.9702500000003</v>
      </c>
      <c r="J105" s="222">
        <f t="shared" si="9"/>
        <v>4563.1646540000002</v>
      </c>
      <c r="K105" s="222">
        <f t="shared" si="9"/>
        <v>4177.8230540000004</v>
      </c>
      <c r="L105" s="222">
        <f t="shared" si="9"/>
        <v>5496.5080340000004</v>
      </c>
      <c r="M105" s="222">
        <f t="shared" si="9"/>
        <v>3635.8080770000001</v>
      </c>
      <c r="N105" s="222">
        <f t="shared" si="9"/>
        <v>3889.9623360000001</v>
      </c>
      <c r="O105" s="222">
        <f t="shared" si="9"/>
        <v>3237.054185</v>
      </c>
    </row>
    <row r="106" spans="2:16">
      <c r="B106" s="221" t="s">
        <v>136</v>
      </c>
      <c r="C106" s="222">
        <f t="shared" si="9"/>
        <v>896.78578300000004</v>
      </c>
      <c r="D106" s="222">
        <f t="shared" si="9"/>
        <v>960.17611099999999</v>
      </c>
      <c r="E106" s="222">
        <f t="shared" si="9"/>
        <v>972.99709299999995</v>
      </c>
      <c r="F106" s="222">
        <f t="shared" si="9"/>
        <v>826.34228099999996</v>
      </c>
      <c r="G106" s="222">
        <f t="shared" si="9"/>
        <v>763.60654399999999</v>
      </c>
      <c r="H106" s="222">
        <f t="shared" si="9"/>
        <v>499.57157699999999</v>
      </c>
      <c r="I106" s="222">
        <f t="shared" si="9"/>
        <v>492.12939599999999</v>
      </c>
      <c r="J106" s="222">
        <f t="shared" si="9"/>
        <v>600.07644300000004</v>
      </c>
      <c r="K106" s="222">
        <f t="shared" si="9"/>
        <v>944.520487</v>
      </c>
      <c r="L106" s="222">
        <f t="shared" si="9"/>
        <v>1035.4963729999999</v>
      </c>
      <c r="M106" s="222">
        <f t="shared" si="9"/>
        <v>1109.7213429999999</v>
      </c>
      <c r="N106" s="222">
        <f t="shared" si="9"/>
        <v>1586.7507559999999</v>
      </c>
      <c r="O106" s="222">
        <f t="shared" si="9"/>
        <v>1749.1434240000001</v>
      </c>
    </row>
    <row r="107" spans="2:16">
      <c r="B107" s="221" t="s">
        <v>137</v>
      </c>
      <c r="C107" s="222">
        <f t="shared" si="9"/>
        <v>775.05760599999996</v>
      </c>
      <c r="D107" s="222">
        <f t="shared" si="9"/>
        <v>722.86748999999998</v>
      </c>
      <c r="E107" s="222">
        <f t="shared" si="9"/>
        <v>745.49877100000003</v>
      </c>
      <c r="F107" s="222">
        <f t="shared" si="9"/>
        <v>454.73186500000003</v>
      </c>
      <c r="G107" s="222">
        <f t="shared" si="9"/>
        <v>303.08525700000001</v>
      </c>
      <c r="H107" s="222">
        <f t="shared" si="9"/>
        <v>69.970612000000003</v>
      </c>
      <c r="I107" s="222">
        <f t="shared" si="9"/>
        <v>68.978174999999993</v>
      </c>
      <c r="J107" s="222">
        <f t="shared" si="9"/>
        <v>85.969313</v>
      </c>
      <c r="K107" s="222">
        <f t="shared" si="9"/>
        <v>227.955996</v>
      </c>
      <c r="L107" s="222">
        <f t="shared" si="9"/>
        <v>235.95704799999999</v>
      </c>
      <c r="M107" s="222">
        <f t="shared" si="9"/>
        <v>206.86543699999999</v>
      </c>
      <c r="N107" s="222">
        <f t="shared" si="9"/>
        <v>552.48475099999996</v>
      </c>
      <c r="O107" s="222">
        <f t="shared" si="9"/>
        <v>711.64684799999998</v>
      </c>
    </row>
    <row r="108" spans="2:16">
      <c r="B108" s="221" t="s">
        <v>9</v>
      </c>
      <c r="C108" s="222">
        <f t="shared" si="9"/>
        <v>2420.3906200000001</v>
      </c>
      <c r="D108" s="222">
        <f t="shared" si="9"/>
        <v>2458.2190430000001</v>
      </c>
      <c r="E108" s="222">
        <f t="shared" si="9"/>
        <v>2354.658089</v>
      </c>
      <c r="F108" s="222">
        <f t="shared" si="9"/>
        <v>2352.8584179999998</v>
      </c>
      <c r="G108" s="222">
        <f t="shared" si="9"/>
        <v>2493.3366209999999</v>
      </c>
      <c r="H108" s="222">
        <f t="shared" si="9"/>
        <v>2469.0819270000002</v>
      </c>
      <c r="I108" s="222">
        <f t="shared" si="9"/>
        <v>2342.7392070000001</v>
      </c>
      <c r="J108" s="222">
        <f t="shared" si="9"/>
        <v>2435.5959750000002</v>
      </c>
      <c r="K108" s="222">
        <f t="shared" si="9"/>
        <v>2231.3244639999998</v>
      </c>
      <c r="L108" s="222">
        <f t="shared" si="9"/>
        <v>2231.1518390000001</v>
      </c>
      <c r="M108" s="222">
        <f t="shared" si="9"/>
        <v>1906.6885179999999</v>
      </c>
      <c r="N108" s="222">
        <f t="shared" si="9"/>
        <v>2080.1160319999999</v>
      </c>
      <c r="O108" s="222">
        <f t="shared" si="9"/>
        <v>2175.6773370000001</v>
      </c>
    </row>
    <row r="109" spans="2:16">
      <c r="B109" s="221" t="s">
        <v>138</v>
      </c>
      <c r="C109" s="222">
        <f t="shared" si="9"/>
        <v>156.89450450000001</v>
      </c>
      <c r="D109" s="222">
        <f t="shared" si="9"/>
        <v>161.3076265</v>
      </c>
      <c r="E109" s="222">
        <f t="shared" si="9"/>
        <v>182.311137</v>
      </c>
      <c r="F109" s="222">
        <f t="shared" si="9"/>
        <v>188.01692750000001</v>
      </c>
      <c r="G109" s="222">
        <f t="shared" si="9"/>
        <v>169.37619900000001</v>
      </c>
      <c r="H109" s="222">
        <f t="shared" si="9"/>
        <v>144.5833825</v>
      </c>
      <c r="I109" s="222">
        <f t="shared" si="9"/>
        <v>160.99247</v>
      </c>
      <c r="J109" s="222">
        <f t="shared" si="9"/>
        <v>157.97660099999999</v>
      </c>
      <c r="K109" s="222">
        <f t="shared" si="9"/>
        <v>163.5454105</v>
      </c>
      <c r="L109" s="222">
        <f t="shared" si="9"/>
        <v>166.0983985</v>
      </c>
      <c r="M109" s="222">
        <f t="shared" si="9"/>
        <v>133.88005949999999</v>
      </c>
      <c r="N109" s="222">
        <f t="shared" si="9"/>
        <v>139.503086</v>
      </c>
      <c r="O109" s="222">
        <f t="shared" si="9"/>
        <v>134.24086700000001</v>
      </c>
    </row>
    <row r="110" spans="2:16">
      <c r="B110" s="221" t="s">
        <v>139</v>
      </c>
      <c r="C110" s="222">
        <f t="shared" si="9"/>
        <v>62.621202500000003</v>
      </c>
      <c r="D110" s="222">
        <f t="shared" si="9"/>
        <v>65.608477500000006</v>
      </c>
      <c r="E110" s="222">
        <f t="shared" si="9"/>
        <v>66.150598000000002</v>
      </c>
      <c r="F110" s="222">
        <f t="shared" si="9"/>
        <v>63.723962499999999</v>
      </c>
      <c r="G110" s="222">
        <f t="shared" si="9"/>
        <v>61.976173000000003</v>
      </c>
      <c r="H110" s="222">
        <f t="shared" si="9"/>
        <v>60.149876499999998</v>
      </c>
      <c r="I110" s="222">
        <f t="shared" si="9"/>
        <v>65.337529000000004</v>
      </c>
      <c r="J110" s="222">
        <f t="shared" si="9"/>
        <v>55.184336000000002</v>
      </c>
      <c r="K110" s="222">
        <f t="shared" si="9"/>
        <v>55.978365500000002</v>
      </c>
      <c r="L110" s="222">
        <f t="shared" si="9"/>
        <v>51.389567499999998</v>
      </c>
      <c r="M110" s="222">
        <f t="shared" si="9"/>
        <v>29.749654499999998</v>
      </c>
      <c r="N110" s="222">
        <f t="shared" si="9"/>
        <v>30.791229000000001</v>
      </c>
      <c r="O110" s="222">
        <f t="shared" si="9"/>
        <v>27.458276000000001</v>
      </c>
    </row>
    <row r="111" spans="2:16">
      <c r="B111" s="221" t="s">
        <v>140</v>
      </c>
      <c r="C111" s="222">
        <f t="shared" si="9"/>
        <v>285.68225699999999</v>
      </c>
      <c r="D111" s="222">
        <f t="shared" si="9"/>
        <v>325.706703</v>
      </c>
      <c r="E111" s="222">
        <f t="shared" si="9"/>
        <v>320.61878899999999</v>
      </c>
      <c r="F111" s="222">
        <f t="shared" si="9"/>
        <v>301.51870000000002</v>
      </c>
      <c r="G111" s="222">
        <f t="shared" si="9"/>
        <v>310.891053</v>
      </c>
      <c r="H111" s="222">
        <f t="shared" si="9"/>
        <v>308.165526</v>
      </c>
      <c r="I111" s="222">
        <f t="shared" si="9"/>
        <v>299.93067000000002</v>
      </c>
      <c r="J111" s="222">
        <f t="shared" si="9"/>
        <v>334.20812999999998</v>
      </c>
      <c r="K111" s="222">
        <f t="shared" si="9"/>
        <v>344.25860499999999</v>
      </c>
      <c r="L111" s="222">
        <f t="shared" si="9"/>
        <v>344.921718</v>
      </c>
      <c r="M111" s="222">
        <f t="shared" si="9"/>
        <v>329.11393299999997</v>
      </c>
      <c r="N111" s="222">
        <f t="shared" si="9"/>
        <v>385.36587500000002</v>
      </c>
      <c r="O111" s="222">
        <f t="shared" si="9"/>
        <v>378.683719</v>
      </c>
    </row>
    <row r="112" spans="2:16">
      <c r="B112" s="221" t="s">
        <v>141</v>
      </c>
      <c r="C112" s="222">
        <f t="shared" si="9"/>
        <v>19662.220097657999</v>
      </c>
      <c r="D112" s="222">
        <f t="shared" si="9"/>
        <v>22322.113555160005</v>
      </c>
      <c r="E112" s="222">
        <f t="shared" si="9"/>
        <v>21125.322289887998</v>
      </c>
      <c r="F112" s="222">
        <f t="shared" si="9"/>
        <v>20175.411687568005</v>
      </c>
      <c r="G112" s="222">
        <f t="shared" si="9"/>
        <v>19889.495257269995</v>
      </c>
      <c r="H112" s="222">
        <f t="shared" si="9"/>
        <v>21550.483847470001</v>
      </c>
      <c r="I112" s="222">
        <f t="shared" si="9"/>
        <v>21270.659824050002</v>
      </c>
      <c r="J112" s="222">
        <f t="shared" si="9"/>
        <v>21622.261198982</v>
      </c>
      <c r="K112" s="222">
        <f t="shared" si="9"/>
        <v>19309.654998851998</v>
      </c>
      <c r="L112" s="222">
        <f t="shared" si="9"/>
        <v>20015.558311334</v>
      </c>
      <c r="M112" s="222">
        <f t="shared" si="9"/>
        <v>16650.509475575996</v>
      </c>
      <c r="N112" s="222">
        <f t="shared" si="9"/>
        <v>17108.120490811998</v>
      </c>
      <c r="O112" s="222">
        <f t="shared" si="9"/>
        <v>18360.487788046001</v>
      </c>
    </row>
    <row r="113" spans="2:18">
      <c r="B113" s="221" t="s">
        <v>142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143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144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145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597</v>
      </c>
      <c r="C118" s="226">
        <f>SUM(C99:C101,C105:C107,C110:C111)</f>
        <v>11561.178576157999</v>
      </c>
      <c r="D118" s="226">
        <f t="shared" ref="D118:O118" si="10">SUM(D99:D101,D105:D107,D110:D111)</f>
        <v>12084.056843660001</v>
      </c>
      <c r="E118" s="226">
        <f t="shared" si="10"/>
        <v>11230.522164888</v>
      </c>
      <c r="F118" s="226">
        <f t="shared" si="10"/>
        <v>11764.088395068</v>
      </c>
      <c r="G118" s="226">
        <f t="shared" si="10"/>
        <v>10928.198050269999</v>
      </c>
      <c r="H118" s="226">
        <f t="shared" si="10"/>
        <v>14529.54525497</v>
      </c>
      <c r="I118" s="226">
        <f t="shared" si="10"/>
        <v>15637.25946205</v>
      </c>
      <c r="J118" s="226">
        <f t="shared" si="10"/>
        <v>14887.334627982</v>
      </c>
      <c r="K118" s="226">
        <f t="shared" si="10"/>
        <v>13703.700108352001</v>
      </c>
      <c r="L118" s="226">
        <f t="shared" si="10"/>
        <v>15755.161040834</v>
      </c>
      <c r="M118" s="226">
        <f t="shared" si="10"/>
        <v>12572.056552075999</v>
      </c>
      <c r="N118" s="226">
        <f t="shared" si="10"/>
        <v>12625.734849811999</v>
      </c>
      <c r="O118" s="226">
        <f t="shared" si="10"/>
        <v>12138.598272046</v>
      </c>
    </row>
    <row r="119" spans="2:18">
      <c r="B119" s="223" t="s">
        <v>598</v>
      </c>
      <c r="C119" s="224">
        <f>SUM(C102:C104,C108:C109)</f>
        <v>8101.0415215000003</v>
      </c>
      <c r="D119" s="224">
        <f t="shared" ref="D119:O119" si="11">SUM(D102:D104,D108:D109)</f>
        <v>10238.056711499999</v>
      </c>
      <c r="E119" s="224">
        <f t="shared" si="11"/>
        <v>9894.8001249999998</v>
      </c>
      <c r="F119" s="224">
        <f t="shared" si="11"/>
        <v>8411.3232925000011</v>
      </c>
      <c r="G119" s="224">
        <f t="shared" si="11"/>
        <v>8961.2972069999996</v>
      </c>
      <c r="H119" s="224">
        <f t="shared" si="11"/>
        <v>7020.9385925000006</v>
      </c>
      <c r="I119" s="224">
        <f t="shared" si="11"/>
        <v>5633.4003619999994</v>
      </c>
      <c r="J119" s="224">
        <f t="shared" si="11"/>
        <v>6734.926571</v>
      </c>
      <c r="K119" s="224">
        <f t="shared" si="11"/>
        <v>5605.9548905000001</v>
      </c>
      <c r="L119" s="224">
        <f t="shared" si="11"/>
        <v>4260.3972705000006</v>
      </c>
      <c r="M119" s="224">
        <f t="shared" si="11"/>
        <v>4078.4529234999995</v>
      </c>
      <c r="N119" s="224">
        <f t="shared" si="11"/>
        <v>4482.3856409999999</v>
      </c>
      <c r="O119" s="224">
        <f t="shared" si="11"/>
        <v>6221.8895160000011</v>
      </c>
      <c r="R119" s="229"/>
    </row>
    <row r="121" spans="2:18">
      <c r="B121" s="225" t="s">
        <v>596</v>
      </c>
      <c r="C121" s="227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58.8</v>
      </c>
      <c r="D121" s="227">
        <f t="shared" ref="D121:O121" si="12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54.199999999999996</v>
      </c>
      <c r="E121" s="227">
        <f t="shared" si="12"/>
        <v>53</v>
      </c>
      <c r="F121" s="227">
        <f t="shared" si="12"/>
        <v>58.4</v>
      </c>
      <c r="G121" s="227">
        <f t="shared" si="12"/>
        <v>54.9</v>
      </c>
      <c r="H121" s="227">
        <f t="shared" si="12"/>
        <v>67.400000000000006</v>
      </c>
      <c r="I121" s="227">
        <f t="shared" si="12"/>
        <v>73.499999999999986</v>
      </c>
      <c r="J121" s="227">
        <f t="shared" si="12"/>
        <v>68.900000000000006</v>
      </c>
      <c r="K121" s="227">
        <f t="shared" si="12"/>
        <v>71</v>
      </c>
      <c r="L121" s="227">
        <f t="shared" si="12"/>
        <v>78.900000000000006</v>
      </c>
      <c r="M121" s="227">
        <f t="shared" si="12"/>
        <v>75.5</v>
      </c>
      <c r="N121" s="227">
        <f t="shared" si="12"/>
        <v>73.8</v>
      </c>
      <c r="O121" s="227">
        <f t="shared" si="12"/>
        <v>65.999999999999986</v>
      </c>
    </row>
    <row r="122" spans="2:18">
      <c r="B122" s="223" t="s">
        <v>599</v>
      </c>
      <c r="C122" s="228">
        <f t="shared" ref="C122" si="13">100-C121</f>
        <v>41.2</v>
      </c>
      <c r="D122" s="228">
        <f t="shared" ref="D122:O122" si="14">100-D121</f>
        <v>45.800000000000004</v>
      </c>
      <c r="E122" s="228">
        <f t="shared" si="14"/>
        <v>47</v>
      </c>
      <c r="F122" s="228">
        <f t="shared" si="14"/>
        <v>41.6</v>
      </c>
      <c r="G122" s="228">
        <f t="shared" si="14"/>
        <v>45.1</v>
      </c>
      <c r="H122" s="228">
        <f t="shared" si="14"/>
        <v>32.599999999999994</v>
      </c>
      <c r="I122" s="228">
        <f t="shared" si="14"/>
        <v>26.500000000000014</v>
      </c>
      <c r="J122" s="228">
        <f t="shared" si="14"/>
        <v>31.099999999999994</v>
      </c>
      <c r="K122" s="228">
        <f t="shared" si="14"/>
        <v>29</v>
      </c>
      <c r="L122" s="228">
        <f t="shared" si="14"/>
        <v>21.099999999999994</v>
      </c>
      <c r="M122" s="228">
        <f t="shared" si="14"/>
        <v>24.5</v>
      </c>
      <c r="N122" s="228">
        <f t="shared" si="14"/>
        <v>26.200000000000003</v>
      </c>
      <c r="O122" s="228">
        <f t="shared" si="14"/>
        <v>34.000000000000014</v>
      </c>
    </row>
    <row r="124" spans="2:18">
      <c r="B124" s="151" t="s">
        <v>147</v>
      </c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</row>
    <row r="125" spans="2:18">
      <c r="B125" s="218"/>
      <c r="C125" s="219" t="str">
        <f>Dat_01!B140</f>
        <v>J</v>
      </c>
      <c r="D125" s="219" t="str">
        <f>Dat_01!C140</f>
        <v>J</v>
      </c>
      <c r="E125" s="219" t="str">
        <f>Dat_01!D140</f>
        <v>A</v>
      </c>
      <c r="F125" s="219" t="str">
        <f>Dat_01!E140</f>
        <v>S</v>
      </c>
      <c r="G125" s="219" t="str">
        <f>Dat_01!F140</f>
        <v>O</v>
      </c>
      <c r="H125" s="219" t="str">
        <f>Dat_01!G140</f>
        <v>N</v>
      </c>
      <c r="I125" s="219" t="str">
        <f>Dat_01!H140</f>
        <v>D</v>
      </c>
      <c r="J125" s="219" t="str">
        <f>Dat_01!I140</f>
        <v>E</v>
      </c>
      <c r="K125" s="219" t="str">
        <f>Dat_01!J140</f>
        <v>F</v>
      </c>
      <c r="L125" s="219" t="str">
        <f>Dat_01!K140</f>
        <v>M</v>
      </c>
      <c r="M125" s="219" t="str">
        <f>Dat_01!L140</f>
        <v>A</v>
      </c>
      <c r="N125" s="219" t="str">
        <f>Dat_01!M140</f>
        <v>M</v>
      </c>
      <c r="O125" s="219" t="str">
        <f>Dat_01!N140</f>
        <v>J</v>
      </c>
    </row>
    <row r="126" spans="2:18">
      <c r="B126" s="221" t="s">
        <v>2</v>
      </c>
      <c r="C126" s="222">
        <f>C69</f>
        <v>1626.26904491</v>
      </c>
      <c r="D126" s="222">
        <f t="shared" ref="D126:O126" si="15">D69</f>
        <v>1579.960283826</v>
      </c>
      <c r="E126" s="222">
        <f t="shared" si="15"/>
        <v>1254.5406578279999</v>
      </c>
      <c r="F126" s="222">
        <f t="shared" si="15"/>
        <v>1224.795245668</v>
      </c>
      <c r="G126" s="222">
        <f t="shared" si="15"/>
        <v>1122.0242994600001</v>
      </c>
      <c r="H126" s="222">
        <f t="shared" si="15"/>
        <v>2661.9900573</v>
      </c>
      <c r="I126" s="222">
        <f t="shared" si="15"/>
        <v>4636.0918287759996</v>
      </c>
      <c r="J126" s="222">
        <f t="shared" si="15"/>
        <v>3725.7484249300001</v>
      </c>
      <c r="K126" s="222">
        <f t="shared" si="15"/>
        <v>2837.6434274379999</v>
      </c>
      <c r="L126" s="222">
        <f t="shared" si="15"/>
        <v>3112.4193944459998</v>
      </c>
      <c r="M126" s="222">
        <f t="shared" si="15"/>
        <v>2860.8422885260002</v>
      </c>
      <c r="N126" s="222">
        <f t="shared" si="15"/>
        <v>2857.7615056260001</v>
      </c>
      <c r="O126" s="222">
        <f t="shared" si="15"/>
        <v>2260.8347141499999</v>
      </c>
      <c r="P126" s="231"/>
    </row>
    <row r="127" spans="2:18">
      <c r="B127" s="221" t="s">
        <v>81</v>
      </c>
      <c r="C127" s="222">
        <f t="shared" ref="C127:O139" si="16">C70</f>
        <v>54.725804748000002</v>
      </c>
      <c r="D127" s="222">
        <f t="shared" si="16"/>
        <v>24.305235333999999</v>
      </c>
      <c r="E127" s="222">
        <f t="shared" si="16"/>
        <v>70.640000060000006</v>
      </c>
      <c r="F127" s="222">
        <f t="shared" si="16"/>
        <v>104.26472390000001</v>
      </c>
      <c r="G127" s="222">
        <f t="shared" si="16"/>
        <v>116.03515081</v>
      </c>
      <c r="H127" s="222">
        <f t="shared" si="16"/>
        <v>172.10635217000001</v>
      </c>
      <c r="I127" s="222">
        <f t="shared" si="16"/>
        <v>318.75078227400002</v>
      </c>
      <c r="J127" s="222">
        <f t="shared" si="16"/>
        <v>233.77888705199999</v>
      </c>
      <c r="K127" s="222">
        <f t="shared" si="16"/>
        <v>229.83714941400001</v>
      </c>
      <c r="L127" s="222">
        <f t="shared" si="16"/>
        <v>303.52379088800001</v>
      </c>
      <c r="M127" s="222">
        <f t="shared" si="16"/>
        <v>314.35098405000002</v>
      </c>
      <c r="N127" s="222">
        <f t="shared" si="16"/>
        <v>243.63992918599999</v>
      </c>
      <c r="O127" s="222">
        <f t="shared" si="16"/>
        <v>152.39581989600001</v>
      </c>
    </row>
    <row r="128" spans="2:18">
      <c r="B128" s="221" t="s">
        <v>3</v>
      </c>
      <c r="C128" s="222">
        <f t="shared" si="16"/>
        <v>4647.8769560000001</v>
      </c>
      <c r="D128" s="222">
        <f t="shared" si="16"/>
        <v>5123.1117279999999</v>
      </c>
      <c r="E128" s="222">
        <f t="shared" si="16"/>
        <v>5068.1443870000003</v>
      </c>
      <c r="F128" s="222">
        <f t="shared" si="16"/>
        <v>4995.5062809999999</v>
      </c>
      <c r="G128" s="222">
        <f t="shared" si="16"/>
        <v>4530.6687620000002</v>
      </c>
      <c r="H128" s="222">
        <f t="shared" si="16"/>
        <v>3427.5262950000001</v>
      </c>
      <c r="I128" s="222">
        <f t="shared" si="16"/>
        <v>4350.070831</v>
      </c>
      <c r="J128" s="222">
        <f t="shared" si="16"/>
        <v>5289.2044400000004</v>
      </c>
      <c r="K128" s="222">
        <f t="shared" si="16"/>
        <v>4885.6830239999999</v>
      </c>
      <c r="L128" s="222">
        <f t="shared" si="16"/>
        <v>5174.9451150000004</v>
      </c>
      <c r="M128" s="222">
        <f t="shared" si="16"/>
        <v>4085.6048350000001</v>
      </c>
      <c r="N128" s="222">
        <f t="shared" si="16"/>
        <v>3078.9784679999998</v>
      </c>
      <c r="O128" s="222">
        <f t="shared" si="16"/>
        <v>3621.3812859999998</v>
      </c>
    </row>
    <row r="129" spans="2:15">
      <c r="B129" s="221" t="s">
        <v>4</v>
      </c>
      <c r="C129" s="222">
        <f t="shared" si="16"/>
        <v>416.30111399999998</v>
      </c>
      <c r="D129" s="222">
        <f t="shared" si="16"/>
        <v>661.90379600000006</v>
      </c>
      <c r="E129" s="222">
        <f t="shared" si="16"/>
        <v>341.25626699999998</v>
      </c>
      <c r="F129" s="222">
        <f t="shared" si="16"/>
        <v>443.18280800000002</v>
      </c>
      <c r="G129" s="222">
        <f t="shared" si="16"/>
        <v>675.55828299999996</v>
      </c>
      <c r="H129" s="222">
        <f t="shared" si="16"/>
        <v>548.21677799999998</v>
      </c>
      <c r="I129" s="222">
        <f t="shared" si="16"/>
        <v>374.11575099999999</v>
      </c>
      <c r="J129" s="222">
        <f t="shared" si="16"/>
        <v>869.07579999999996</v>
      </c>
      <c r="K129" s="222">
        <f t="shared" si="16"/>
        <v>822.66154500000005</v>
      </c>
      <c r="L129" s="222">
        <f t="shared" si="16"/>
        <v>476.52099399999997</v>
      </c>
      <c r="M129" s="222">
        <f t="shared" si="16"/>
        <v>306.838932</v>
      </c>
      <c r="N129" s="222">
        <f t="shared" si="16"/>
        <v>244.594357</v>
      </c>
      <c r="O129" s="222">
        <f t="shared" si="16"/>
        <v>362.81994500000002</v>
      </c>
    </row>
    <row r="130" spans="2:15">
      <c r="B130" s="221" t="s">
        <v>134</v>
      </c>
      <c r="C130" s="222">
        <f t="shared" si="16"/>
        <v>0</v>
      </c>
      <c r="D130" s="222">
        <f t="shared" si="16"/>
        <v>0</v>
      </c>
      <c r="E130" s="222">
        <f t="shared" si="16"/>
        <v>0</v>
      </c>
      <c r="F130" s="222">
        <f t="shared" si="16"/>
        <v>0</v>
      </c>
      <c r="G130" s="222">
        <f t="shared" si="16"/>
        <v>0</v>
      </c>
      <c r="H130" s="222">
        <f t="shared" si="16"/>
        <v>0</v>
      </c>
      <c r="I130" s="222">
        <f t="shared" si="16"/>
        <v>0</v>
      </c>
      <c r="J130" s="222">
        <f t="shared" si="16"/>
        <v>0</v>
      </c>
      <c r="K130" s="222">
        <f t="shared" si="16"/>
        <v>0</v>
      </c>
      <c r="L130" s="222">
        <f t="shared" si="16"/>
        <v>0</v>
      </c>
      <c r="M130" s="222">
        <f t="shared" si="16"/>
        <v>0</v>
      </c>
      <c r="N130" s="222">
        <f t="shared" si="16"/>
        <v>0</v>
      </c>
      <c r="O130" s="222">
        <f t="shared" si="16"/>
        <v>0</v>
      </c>
    </row>
    <row r="131" spans="2:15">
      <c r="B131" s="221" t="s">
        <v>135</v>
      </c>
      <c r="C131" s="222">
        <f t="shared" si="16"/>
        <v>5107.4552830000002</v>
      </c>
      <c r="D131" s="222">
        <f t="shared" si="16"/>
        <v>6956.6262459999998</v>
      </c>
      <c r="E131" s="222">
        <f t="shared" si="16"/>
        <v>7016.5746319999998</v>
      </c>
      <c r="F131" s="222">
        <f t="shared" si="16"/>
        <v>5427.2651390000001</v>
      </c>
      <c r="G131" s="222">
        <f t="shared" si="16"/>
        <v>5623.0261039999996</v>
      </c>
      <c r="H131" s="222">
        <f t="shared" si="16"/>
        <v>3859.056505</v>
      </c>
      <c r="I131" s="222">
        <f t="shared" si="16"/>
        <v>2755.5529339999998</v>
      </c>
      <c r="J131" s="222">
        <f t="shared" si="16"/>
        <v>3272.2781949999999</v>
      </c>
      <c r="K131" s="222">
        <f t="shared" si="16"/>
        <v>2388.4234710000001</v>
      </c>
      <c r="L131" s="222">
        <f t="shared" si="16"/>
        <v>1386.626039</v>
      </c>
      <c r="M131" s="222">
        <f t="shared" si="16"/>
        <v>1731.0454139999999</v>
      </c>
      <c r="N131" s="222">
        <f t="shared" si="16"/>
        <v>2018.1721660000001</v>
      </c>
      <c r="O131" s="222">
        <f t="shared" si="16"/>
        <v>3549.1513669999999</v>
      </c>
    </row>
    <row r="132" spans="2:15">
      <c r="B132" s="221" t="s">
        <v>5</v>
      </c>
      <c r="C132" s="222">
        <f t="shared" si="16"/>
        <v>3212.1599219999998</v>
      </c>
      <c r="D132" s="222">
        <f t="shared" si="16"/>
        <v>3282.320815</v>
      </c>
      <c r="E132" s="222">
        <f t="shared" si="16"/>
        <v>2731.931869</v>
      </c>
      <c r="F132" s="222">
        <f t="shared" si="16"/>
        <v>3793.205336</v>
      </c>
      <c r="G132" s="222">
        <f t="shared" si="16"/>
        <v>3719.9108110000002</v>
      </c>
      <c r="H132" s="222">
        <f t="shared" si="16"/>
        <v>7330.0649590000003</v>
      </c>
      <c r="I132" s="222">
        <f t="shared" si="16"/>
        <v>5405.9702500000003</v>
      </c>
      <c r="J132" s="222">
        <f t="shared" si="16"/>
        <v>4563.1646540000002</v>
      </c>
      <c r="K132" s="222">
        <f t="shared" si="16"/>
        <v>4177.8230540000004</v>
      </c>
      <c r="L132" s="222">
        <f t="shared" si="16"/>
        <v>5496.5080340000004</v>
      </c>
      <c r="M132" s="222">
        <f t="shared" si="16"/>
        <v>3635.8080770000001</v>
      </c>
      <c r="N132" s="222">
        <f t="shared" si="16"/>
        <v>3889.9623360000001</v>
      </c>
      <c r="O132" s="222">
        <f t="shared" si="16"/>
        <v>3237.054185</v>
      </c>
    </row>
    <row r="133" spans="2:15">
      <c r="B133" s="221" t="s">
        <v>136</v>
      </c>
      <c r="C133" s="222">
        <f t="shared" si="16"/>
        <v>896.78578300000004</v>
      </c>
      <c r="D133" s="222">
        <f t="shared" si="16"/>
        <v>960.17611099999999</v>
      </c>
      <c r="E133" s="222">
        <f t="shared" si="16"/>
        <v>972.99709299999995</v>
      </c>
      <c r="F133" s="222">
        <f t="shared" si="16"/>
        <v>826.34228099999996</v>
      </c>
      <c r="G133" s="222">
        <f t="shared" si="16"/>
        <v>763.60654399999999</v>
      </c>
      <c r="H133" s="222">
        <f t="shared" si="16"/>
        <v>499.57157699999999</v>
      </c>
      <c r="I133" s="222">
        <f t="shared" si="16"/>
        <v>492.12939599999999</v>
      </c>
      <c r="J133" s="222">
        <f t="shared" si="16"/>
        <v>600.07644300000004</v>
      </c>
      <c r="K133" s="222">
        <f t="shared" si="16"/>
        <v>944.520487</v>
      </c>
      <c r="L133" s="222">
        <f t="shared" si="16"/>
        <v>1035.4963729999999</v>
      </c>
      <c r="M133" s="222">
        <f t="shared" si="16"/>
        <v>1109.7213429999999</v>
      </c>
      <c r="N133" s="222">
        <f t="shared" si="16"/>
        <v>1586.7507559999999</v>
      </c>
      <c r="O133" s="222">
        <f t="shared" si="16"/>
        <v>1749.1434240000001</v>
      </c>
    </row>
    <row r="134" spans="2:15">
      <c r="B134" s="221" t="s">
        <v>137</v>
      </c>
      <c r="C134" s="222">
        <f t="shared" si="16"/>
        <v>775.05760599999996</v>
      </c>
      <c r="D134" s="222">
        <f t="shared" si="16"/>
        <v>722.86748999999998</v>
      </c>
      <c r="E134" s="222">
        <f t="shared" si="16"/>
        <v>745.49877100000003</v>
      </c>
      <c r="F134" s="222">
        <f t="shared" si="16"/>
        <v>454.73186500000003</v>
      </c>
      <c r="G134" s="222">
        <f t="shared" si="16"/>
        <v>303.08525700000001</v>
      </c>
      <c r="H134" s="222">
        <f t="shared" si="16"/>
        <v>69.970612000000003</v>
      </c>
      <c r="I134" s="222">
        <f t="shared" si="16"/>
        <v>68.978174999999993</v>
      </c>
      <c r="J134" s="222">
        <f t="shared" si="16"/>
        <v>85.969313</v>
      </c>
      <c r="K134" s="222">
        <f t="shared" si="16"/>
        <v>227.955996</v>
      </c>
      <c r="L134" s="222">
        <f t="shared" si="16"/>
        <v>235.95704799999999</v>
      </c>
      <c r="M134" s="222">
        <f t="shared" si="16"/>
        <v>206.86543699999999</v>
      </c>
      <c r="N134" s="222">
        <f t="shared" si="16"/>
        <v>552.48475099999996</v>
      </c>
      <c r="O134" s="222">
        <f t="shared" si="16"/>
        <v>711.64684799999998</v>
      </c>
    </row>
    <row r="135" spans="2:15">
      <c r="B135" s="221" t="s">
        <v>9</v>
      </c>
      <c r="C135" s="222">
        <f t="shared" si="16"/>
        <v>2420.3906200000001</v>
      </c>
      <c r="D135" s="222">
        <f t="shared" si="16"/>
        <v>2458.2190430000001</v>
      </c>
      <c r="E135" s="222">
        <f t="shared" si="16"/>
        <v>2354.658089</v>
      </c>
      <c r="F135" s="222">
        <f t="shared" si="16"/>
        <v>2352.8584179999998</v>
      </c>
      <c r="G135" s="222">
        <f t="shared" si="16"/>
        <v>2493.3366209999999</v>
      </c>
      <c r="H135" s="222">
        <f t="shared" si="16"/>
        <v>2469.0819270000002</v>
      </c>
      <c r="I135" s="222">
        <f t="shared" si="16"/>
        <v>2342.7392070000001</v>
      </c>
      <c r="J135" s="222">
        <f t="shared" si="16"/>
        <v>2435.5959750000002</v>
      </c>
      <c r="K135" s="222">
        <f t="shared" si="16"/>
        <v>2231.3244639999998</v>
      </c>
      <c r="L135" s="222">
        <f t="shared" si="16"/>
        <v>2231.1518390000001</v>
      </c>
      <c r="M135" s="222">
        <f t="shared" si="16"/>
        <v>1906.6885179999999</v>
      </c>
      <c r="N135" s="222">
        <f t="shared" si="16"/>
        <v>2080.1160319999999</v>
      </c>
      <c r="O135" s="222">
        <f t="shared" si="16"/>
        <v>2175.6773370000001</v>
      </c>
    </row>
    <row r="136" spans="2:15">
      <c r="B136" s="221" t="s">
        <v>138</v>
      </c>
      <c r="C136" s="222">
        <f t="shared" si="16"/>
        <v>156.89450450000001</v>
      </c>
      <c r="D136" s="222">
        <f t="shared" si="16"/>
        <v>161.3076265</v>
      </c>
      <c r="E136" s="222">
        <f t="shared" si="16"/>
        <v>182.311137</v>
      </c>
      <c r="F136" s="222">
        <f t="shared" si="16"/>
        <v>188.01692750000001</v>
      </c>
      <c r="G136" s="222">
        <f t="shared" si="16"/>
        <v>169.37619900000001</v>
      </c>
      <c r="H136" s="222">
        <f t="shared" si="16"/>
        <v>144.5833825</v>
      </c>
      <c r="I136" s="222">
        <f t="shared" si="16"/>
        <v>160.99247</v>
      </c>
      <c r="J136" s="222">
        <f t="shared" si="16"/>
        <v>157.97660099999999</v>
      </c>
      <c r="K136" s="222">
        <f t="shared" si="16"/>
        <v>163.5454105</v>
      </c>
      <c r="L136" s="222">
        <f t="shared" si="16"/>
        <v>166.0983985</v>
      </c>
      <c r="M136" s="222">
        <f t="shared" si="16"/>
        <v>133.88005949999999</v>
      </c>
      <c r="N136" s="222">
        <f t="shared" si="16"/>
        <v>139.503086</v>
      </c>
      <c r="O136" s="222">
        <f t="shared" si="16"/>
        <v>134.24086700000001</v>
      </c>
    </row>
    <row r="137" spans="2:15">
      <c r="B137" s="221" t="s">
        <v>139</v>
      </c>
      <c r="C137" s="222">
        <f t="shared" si="16"/>
        <v>62.621202500000003</v>
      </c>
      <c r="D137" s="222">
        <f t="shared" si="16"/>
        <v>65.608477500000006</v>
      </c>
      <c r="E137" s="222">
        <f t="shared" si="16"/>
        <v>66.150598000000002</v>
      </c>
      <c r="F137" s="222">
        <f t="shared" si="16"/>
        <v>63.723962499999999</v>
      </c>
      <c r="G137" s="222">
        <f t="shared" si="16"/>
        <v>61.976173000000003</v>
      </c>
      <c r="H137" s="222">
        <f t="shared" si="16"/>
        <v>60.149876499999998</v>
      </c>
      <c r="I137" s="222">
        <f t="shared" si="16"/>
        <v>65.337529000000004</v>
      </c>
      <c r="J137" s="222">
        <f t="shared" si="16"/>
        <v>55.184336000000002</v>
      </c>
      <c r="K137" s="222">
        <f t="shared" si="16"/>
        <v>55.978365500000002</v>
      </c>
      <c r="L137" s="222">
        <f t="shared" si="16"/>
        <v>51.389567499999998</v>
      </c>
      <c r="M137" s="222">
        <f t="shared" si="16"/>
        <v>29.749654499999998</v>
      </c>
      <c r="N137" s="222">
        <f t="shared" si="16"/>
        <v>30.791229000000001</v>
      </c>
      <c r="O137" s="222">
        <f t="shared" si="16"/>
        <v>27.458276000000001</v>
      </c>
    </row>
    <row r="138" spans="2:15">
      <c r="B138" s="221" t="s">
        <v>140</v>
      </c>
      <c r="C138" s="222">
        <f t="shared" si="16"/>
        <v>285.68225699999999</v>
      </c>
      <c r="D138" s="222">
        <f t="shared" si="16"/>
        <v>325.706703</v>
      </c>
      <c r="E138" s="222">
        <f t="shared" si="16"/>
        <v>320.61878899999999</v>
      </c>
      <c r="F138" s="222">
        <f t="shared" si="16"/>
        <v>301.51870000000002</v>
      </c>
      <c r="G138" s="222">
        <f t="shared" si="16"/>
        <v>310.891053</v>
      </c>
      <c r="H138" s="222">
        <f t="shared" si="16"/>
        <v>308.165526</v>
      </c>
      <c r="I138" s="222">
        <f t="shared" si="16"/>
        <v>299.93067000000002</v>
      </c>
      <c r="J138" s="222">
        <f t="shared" si="16"/>
        <v>334.20812999999998</v>
      </c>
      <c r="K138" s="222">
        <f t="shared" si="16"/>
        <v>344.25860499999999</v>
      </c>
      <c r="L138" s="222">
        <f t="shared" si="16"/>
        <v>344.921718</v>
      </c>
      <c r="M138" s="222">
        <f t="shared" si="16"/>
        <v>329.11393299999997</v>
      </c>
      <c r="N138" s="222">
        <f t="shared" si="16"/>
        <v>385.36587500000002</v>
      </c>
      <c r="O138" s="222">
        <f t="shared" si="16"/>
        <v>378.683719</v>
      </c>
    </row>
    <row r="139" spans="2:15">
      <c r="B139" s="221" t="s">
        <v>141</v>
      </c>
      <c r="C139" s="222">
        <f t="shared" si="16"/>
        <v>19662.220097657999</v>
      </c>
      <c r="D139" s="222">
        <f t="shared" si="16"/>
        <v>22322.113555160005</v>
      </c>
      <c r="E139" s="222">
        <f t="shared" si="16"/>
        <v>21125.322289887998</v>
      </c>
      <c r="F139" s="222">
        <f t="shared" si="16"/>
        <v>20175.411687568005</v>
      </c>
      <c r="G139" s="222">
        <f t="shared" si="16"/>
        <v>19889.495257269995</v>
      </c>
      <c r="H139" s="222">
        <f t="shared" si="16"/>
        <v>21550.483847470001</v>
      </c>
      <c r="I139" s="222">
        <f t="shared" si="16"/>
        <v>21270.659824050002</v>
      </c>
      <c r="J139" s="222">
        <f t="shared" si="16"/>
        <v>21622.261198982</v>
      </c>
      <c r="K139" s="222">
        <f t="shared" si="16"/>
        <v>19309.654998851998</v>
      </c>
      <c r="L139" s="222">
        <f t="shared" si="16"/>
        <v>20015.558311334</v>
      </c>
      <c r="M139" s="222">
        <f t="shared" si="16"/>
        <v>16650.509475575996</v>
      </c>
      <c r="N139" s="222">
        <f t="shared" si="16"/>
        <v>17108.120490811998</v>
      </c>
      <c r="O139" s="222">
        <f t="shared" si="16"/>
        <v>18360.487788046001</v>
      </c>
    </row>
    <row r="140" spans="2:15">
      <c r="B140" s="221" t="s">
        <v>142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143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144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145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6858.5758154100013</v>
      </c>
      <c r="D145" s="226">
        <f t="shared" ref="D145:N145" si="17">SUM(D126,D132:D134,D137:D138)</f>
        <v>6936.639880325999</v>
      </c>
      <c r="E145" s="226">
        <f t="shared" si="17"/>
        <v>6091.7377778280006</v>
      </c>
      <c r="F145" s="226">
        <f t="shared" si="17"/>
        <v>6664.3173901680002</v>
      </c>
      <c r="G145" s="226">
        <f t="shared" si="17"/>
        <v>6281.4941374600003</v>
      </c>
      <c r="H145" s="226">
        <f t="shared" si="17"/>
        <v>10929.912607800001</v>
      </c>
      <c r="I145" s="226">
        <f t="shared" si="17"/>
        <v>10968.437848776</v>
      </c>
      <c r="J145" s="226">
        <f t="shared" si="17"/>
        <v>9364.3513009300004</v>
      </c>
      <c r="K145" s="226">
        <f t="shared" si="17"/>
        <v>8588.179934937998</v>
      </c>
      <c r="L145" s="226">
        <f t="shared" si="17"/>
        <v>10276.692134946001</v>
      </c>
      <c r="M145" s="226">
        <f t="shared" si="17"/>
        <v>8172.1007330260009</v>
      </c>
      <c r="N145" s="226">
        <f t="shared" si="17"/>
        <v>9303.116452626</v>
      </c>
      <c r="O145" s="226">
        <f>SUM(O126,O132:O134,O137:O138)</f>
        <v>8364.8211661500009</v>
      </c>
    </row>
    <row r="146" spans="2:15">
      <c r="B146" s="223" t="s">
        <v>16</v>
      </c>
      <c r="C146" s="224">
        <f>SUM(C127:C131,C135:C136)</f>
        <v>12803.644282248</v>
      </c>
      <c r="D146" s="224">
        <f t="shared" ref="D146:O146" si="18">SUM(D127:D131,D135:D136)</f>
        <v>15385.473674833998</v>
      </c>
      <c r="E146" s="224">
        <f t="shared" si="18"/>
        <v>15033.584512060001</v>
      </c>
      <c r="F146" s="224">
        <f t="shared" si="18"/>
        <v>13511.094297399999</v>
      </c>
      <c r="G146" s="224">
        <f t="shared" si="18"/>
        <v>13608.00111981</v>
      </c>
      <c r="H146" s="224">
        <f t="shared" si="18"/>
        <v>10620.57123967</v>
      </c>
      <c r="I146" s="224">
        <f t="shared" si="18"/>
        <v>10302.221975274</v>
      </c>
      <c r="J146" s="224">
        <f t="shared" si="18"/>
        <v>12257.909898052001</v>
      </c>
      <c r="K146" s="224">
        <f t="shared" si="18"/>
        <v>10721.475063914</v>
      </c>
      <c r="L146" s="224">
        <f t="shared" si="18"/>
        <v>9738.8661763879991</v>
      </c>
      <c r="M146" s="224">
        <f t="shared" si="18"/>
        <v>8478.4087425500002</v>
      </c>
      <c r="N146" s="224">
        <f t="shared" si="18"/>
        <v>7805.004038185999</v>
      </c>
      <c r="O146" s="224">
        <f t="shared" si="18"/>
        <v>9995.6666218960017</v>
      </c>
    </row>
    <row r="148" spans="2:15">
      <c r="B148" s="225" t="s">
        <v>17</v>
      </c>
      <c r="C148" s="227">
        <f t="shared" ref="C148:N148" si="19">SUM(ROUND(C126/SUM(C145:C146)*100,1),ROUND(C132/SUM(C145:C146)*100,1),ROUND(C133/SUM(C145:C146)*100,1),ROUND(C134/SUM(C145:C146)*100,1),ROUND(C137/SUM(C145:C146)*100,1),ROUND(C138/SUM(C145:C146)*100,1))</f>
        <v>34.9</v>
      </c>
      <c r="D148" s="227">
        <f t="shared" si="19"/>
        <v>31.099999999999998</v>
      </c>
      <c r="E148" s="227">
        <f t="shared" si="19"/>
        <v>28.7</v>
      </c>
      <c r="F148" s="227">
        <f t="shared" si="19"/>
        <v>33.1</v>
      </c>
      <c r="G148" s="227">
        <f t="shared" si="19"/>
        <v>31.5</v>
      </c>
      <c r="H148" s="227">
        <f t="shared" si="19"/>
        <v>50.699999999999989</v>
      </c>
      <c r="I148" s="227">
        <f t="shared" si="19"/>
        <v>51.499999999999993</v>
      </c>
      <c r="J148" s="227">
        <f t="shared" si="19"/>
        <v>43.29999999999999</v>
      </c>
      <c r="K148" s="227">
        <f t="shared" si="19"/>
        <v>44.499999999999993</v>
      </c>
      <c r="L148" s="227">
        <f t="shared" si="19"/>
        <v>51.500000000000007</v>
      </c>
      <c r="M148" s="227">
        <f t="shared" si="19"/>
        <v>49.100000000000009</v>
      </c>
      <c r="N148" s="227">
        <f t="shared" si="19"/>
        <v>54.400000000000006</v>
      </c>
      <c r="O148" s="227">
        <f>SUM(ROUND(O126/SUM(O145:O146)*100,1),ROUND(O132/SUM(O145:O146)*100,1),ROUND(O133/SUM(O145:O146)*100,1),ROUND(O134/SUM(O145:O146)*100,1),ROUND(O137/SUM(O145:O146)*100,1),ROUND(O138/SUM(O145:O146)*100,1))</f>
        <v>45.500000000000007</v>
      </c>
    </row>
    <row r="149" spans="2:15">
      <c r="B149" s="223" t="s">
        <v>16</v>
      </c>
      <c r="C149" s="228">
        <f t="shared" ref="C149:N149" si="20">100-C148</f>
        <v>65.099999999999994</v>
      </c>
      <c r="D149" s="228">
        <f t="shared" si="20"/>
        <v>68.900000000000006</v>
      </c>
      <c r="E149" s="228">
        <f t="shared" si="20"/>
        <v>71.3</v>
      </c>
      <c r="F149" s="228">
        <f t="shared" si="20"/>
        <v>66.900000000000006</v>
      </c>
      <c r="G149" s="228">
        <f t="shared" si="20"/>
        <v>68.5</v>
      </c>
      <c r="H149" s="228">
        <f t="shared" si="20"/>
        <v>49.300000000000011</v>
      </c>
      <c r="I149" s="228">
        <f t="shared" si="20"/>
        <v>48.500000000000007</v>
      </c>
      <c r="J149" s="228">
        <f t="shared" si="20"/>
        <v>56.70000000000001</v>
      </c>
      <c r="K149" s="228">
        <f t="shared" si="20"/>
        <v>55.500000000000007</v>
      </c>
      <c r="L149" s="228">
        <f t="shared" si="20"/>
        <v>48.499999999999993</v>
      </c>
      <c r="M149" s="228">
        <f t="shared" si="20"/>
        <v>50.899999999999991</v>
      </c>
      <c r="N149" s="228">
        <f t="shared" si="20"/>
        <v>45.599999999999994</v>
      </c>
      <c r="O149" s="228">
        <f t="shared" ref="O149" si="21">100-O148</f>
        <v>54.499999999999993</v>
      </c>
    </row>
    <row r="153" spans="2:15">
      <c r="B153" s="151" t="s">
        <v>24</v>
      </c>
    </row>
    <row r="154" spans="2:15">
      <c r="B154" s="225"/>
      <c r="C154" s="225"/>
      <c r="D154" s="332" t="s">
        <v>22</v>
      </c>
      <c r="E154" s="332" t="s">
        <v>23</v>
      </c>
    </row>
    <row r="155" spans="2:15">
      <c r="B155" s="223" t="s">
        <v>148</v>
      </c>
      <c r="C155" s="223" t="s">
        <v>149</v>
      </c>
      <c r="D155" s="333"/>
      <c r="E155" s="333"/>
    </row>
    <row r="156" spans="2:15">
      <c r="B156" s="232">
        <f>DATE(YEAR(Dat_01!B$2),MONTH(Dat_01!B$2),Dat_01!A180)</f>
        <v>43983</v>
      </c>
      <c r="C156" s="221">
        <f>Dat_01!A180</f>
        <v>1</v>
      </c>
      <c r="D156" s="233">
        <f>Dat_01!W180</f>
        <v>46.127093000000002</v>
      </c>
      <c r="E156" s="234">
        <f>Dat_01!V180</f>
        <v>8.534612030028125</v>
      </c>
    </row>
    <row r="157" spans="2:15">
      <c r="B157" s="232">
        <f>DATE(YEAR(Dat_01!B$2),MONTH(Dat_01!B$2),Dat_01!A181)</f>
        <v>43984</v>
      </c>
      <c r="C157" s="221">
        <f>Dat_01!A181</f>
        <v>2</v>
      </c>
      <c r="D157" s="233">
        <f>Dat_01!W181</f>
        <v>40.985336000000004</v>
      </c>
      <c r="E157" s="234">
        <f>Dat_01!V181</f>
        <v>7.3571939935985871</v>
      </c>
    </row>
    <row r="158" spans="2:15">
      <c r="B158" s="232">
        <f>DATE(YEAR(Dat_01!B$2),MONTH(Dat_01!B$2),Dat_01!A182)</f>
        <v>43985</v>
      </c>
      <c r="C158" s="221">
        <f>Dat_01!A182</f>
        <v>3</v>
      </c>
      <c r="D158" s="233">
        <f>Dat_01!W182</f>
        <v>85.641431999999995</v>
      </c>
      <c r="E158" s="234">
        <f>Dat_01!V182</f>
        <v>14.155941937945368</v>
      </c>
    </row>
    <row r="159" spans="2:15">
      <c r="B159" s="232">
        <f>DATE(YEAR(Dat_01!B$2),MONTH(Dat_01!B$2),Dat_01!A183)</f>
        <v>43986</v>
      </c>
      <c r="C159" s="221">
        <f>Dat_01!A183</f>
        <v>4</v>
      </c>
      <c r="D159" s="233">
        <f>Dat_01!W183</f>
        <v>201.808167</v>
      </c>
      <c r="E159" s="234">
        <f>Dat_01!V183</f>
        <v>31.46625388523049</v>
      </c>
    </row>
    <row r="160" spans="2:15">
      <c r="B160" s="232">
        <f>DATE(YEAR(Dat_01!B$2),MONTH(Dat_01!B$2),Dat_01!A184)</f>
        <v>43987</v>
      </c>
      <c r="C160" s="221">
        <f>Dat_01!A184</f>
        <v>5</v>
      </c>
      <c r="D160" s="233">
        <f>Dat_01!W184</f>
        <v>108.854899</v>
      </c>
      <c r="E160" s="234">
        <f>Dat_01!V184</f>
        <v>17.831874960751428</v>
      </c>
    </row>
    <row r="161" spans="2:5">
      <c r="B161" s="232">
        <f>DATE(YEAR(Dat_01!B$2),MONTH(Dat_01!B$2),Dat_01!A185)</f>
        <v>43988</v>
      </c>
      <c r="C161" s="221">
        <f>Dat_01!A185</f>
        <v>6</v>
      </c>
      <c r="D161" s="233">
        <f>Dat_01!W185</f>
        <v>90.645900999999995</v>
      </c>
      <c r="E161" s="234">
        <f>Dat_01!V185</f>
        <v>16.057828124352916</v>
      </c>
    </row>
    <row r="162" spans="2:5">
      <c r="B162" s="232">
        <f>DATE(YEAR(Dat_01!B$2),MONTH(Dat_01!B$2),Dat_01!A186)</f>
        <v>43989</v>
      </c>
      <c r="C162" s="221">
        <f>Dat_01!A186</f>
        <v>7</v>
      </c>
      <c r="D162" s="233">
        <f>Dat_01!W186</f>
        <v>192.359905</v>
      </c>
      <c r="E162" s="234">
        <f>Dat_01!V186</f>
        <v>31.841698571925015</v>
      </c>
    </row>
    <row r="163" spans="2:5">
      <c r="B163" s="232">
        <f>DATE(YEAR(Dat_01!B$2),MONTH(Dat_01!B$2),Dat_01!A187)</f>
        <v>43990</v>
      </c>
      <c r="C163" s="221">
        <f>Dat_01!A187</f>
        <v>8</v>
      </c>
      <c r="D163" s="233">
        <f>Dat_01!W187</f>
        <v>172.46140100000002</v>
      </c>
      <c r="E163" s="234">
        <f>Dat_01!V187</f>
        <v>26.972415820269763</v>
      </c>
    </row>
    <row r="164" spans="2:5">
      <c r="B164" s="232">
        <f>DATE(YEAR(Dat_01!B$2),MONTH(Dat_01!B$2),Dat_01!A188)</f>
        <v>43991</v>
      </c>
      <c r="C164" s="221">
        <f>Dat_01!A188</f>
        <v>9</v>
      </c>
      <c r="D164" s="233">
        <f>Dat_01!W188</f>
        <v>132.88314600000001</v>
      </c>
      <c r="E164" s="234">
        <f>Dat_01!V188</f>
        <v>20.744229880968803</v>
      </c>
    </row>
    <row r="165" spans="2:5">
      <c r="B165" s="232">
        <f>DATE(YEAR(Dat_01!B$2),MONTH(Dat_01!B$2),Dat_01!A189)</f>
        <v>43992</v>
      </c>
      <c r="C165" s="221">
        <f>Dat_01!A189</f>
        <v>10</v>
      </c>
      <c r="D165" s="233">
        <f>Dat_01!W189</f>
        <v>83.978426000000013</v>
      </c>
      <c r="E165" s="234">
        <f>Dat_01!V189</f>
        <v>13.775443284111283</v>
      </c>
    </row>
    <row r="166" spans="2:5">
      <c r="B166" s="232">
        <f>DATE(YEAR(Dat_01!B$2),MONTH(Dat_01!B$2),Dat_01!A190)</f>
        <v>43993</v>
      </c>
      <c r="C166" s="221">
        <f>Dat_01!A190</f>
        <v>11</v>
      </c>
      <c r="D166" s="233">
        <f>Dat_01!W190</f>
        <v>207.62653400000002</v>
      </c>
      <c r="E166" s="234">
        <f>Dat_01!V190</f>
        <v>32.402191635265631</v>
      </c>
    </row>
    <row r="167" spans="2:5">
      <c r="B167" s="232">
        <f>DATE(YEAR(Dat_01!B$2),MONTH(Dat_01!B$2),Dat_01!A191)</f>
        <v>43994</v>
      </c>
      <c r="C167" s="221">
        <f>Dat_01!A191</f>
        <v>12</v>
      </c>
      <c r="D167" s="233">
        <f>Dat_01!W191</f>
        <v>253.75980999999999</v>
      </c>
      <c r="E167" s="234">
        <f>Dat_01!V191</f>
        <v>38.732528697463451</v>
      </c>
    </row>
    <row r="168" spans="2:5">
      <c r="B168" s="232">
        <f>DATE(YEAR(Dat_01!B$2),MONTH(Dat_01!B$2),Dat_01!A192)</f>
        <v>43995</v>
      </c>
      <c r="C168" s="221">
        <f>Dat_01!A192</f>
        <v>13</v>
      </c>
      <c r="D168" s="233">
        <f>Dat_01!W192</f>
        <v>169.00686300000001</v>
      </c>
      <c r="E168" s="234">
        <f>Dat_01!V192</f>
        <v>28.441572317735336</v>
      </c>
    </row>
    <row r="169" spans="2:5">
      <c r="B169" s="232">
        <f>DATE(YEAR(Dat_01!B$2),MONTH(Dat_01!B$2),Dat_01!A193)</f>
        <v>43996</v>
      </c>
      <c r="C169" s="221">
        <f>Dat_01!A193</f>
        <v>14</v>
      </c>
      <c r="D169" s="233">
        <f>Dat_01!W193</f>
        <v>79.43510400000001</v>
      </c>
      <c r="E169" s="234">
        <f>Dat_01!V193</f>
        <v>15.00763026039453</v>
      </c>
    </row>
    <row r="170" spans="2:5">
      <c r="B170" s="232">
        <f>DATE(YEAR(Dat_01!B$2),MONTH(Dat_01!B$2),Dat_01!A194)</f>
        <v>43997</v>
      </c>
      <c r="C170" s="221">
        <f>Dat_01!A194</f>
        <v>15</v>
      </c>
      <c r="D170" s="233">
        <f>Dat_01!W194</f>
        <v>82.993447000000003</v>
      </c>
      <c r="E170" s="234">
        <f>Dat_01!V194</f>
        <v>13.404120180445094</v>
      </c>
    </row>
    <row r="171" spans="2:5">
      <c r="B171" s="232">
        <f>DATE(YEAR(Dat_01!B$2),MONTH(Dat_01!B$2),Dat_01!A195)</f>
        <v>43998</v>
      </c>
      <c r="C171" s="221">
        <f>Dat_01!A195</f>
        <v>16</v>
      </c>
      <c r="D171" s="233">
        <f>Dat_01!W195</f>
        <v>112.974255</v>
      </c>
      <c r="E171" s="234">
        <f>Dat_01!V195</f>
        <v>17.678093334828702</v>
      </c>
    </row>
    <row r="172" spans="2:5">
      <c r="B172" s="232">
        <f>DATE(YEAR(Dat_01!B$2),MONTH(Dat_01!B$2),Dat_01!A196)</f>
        <v>43999</v>
      </c>
      <c r="C172" s="221">
        <f>Dat_01!A196</f>
        <v>17</v>
      </c>
      <c r="D172" s="233">
        <f>Dat_01!W196</f>
        <v>64.540008999999998</v>
      </c>
      <c r="E172" s="234">
        <f>Dat_01!V196</f>
        <v>10.483485644842713</v>
      </c>
    </row>
    <row r="173" spans="2:5">
      <c r="B173" s="232">
        <f>DATE(YEAR(Dat_01!B$2),MONTH(Dat_01!B$2),Dat_01!A197)</f>
        <v>44000</v>
      </c>
      <c r="C173" s="221">
        <f>Dat_01!A197</f>
        <v>18</v>
      </c>
      <c r="D173" s="233">
        <f>Dat_01!W197</f>
        <v>48.062443000000002</v>
      </c>
      <c r="E173" s="234">
        <f>Dat_01!V197</f>
        <v>8.243084570530085</v>
      </c>
    </row>
    <row r="174" spans="2:5">
      <c r="B174" s="232">
        <f>DATE(YEAR(Dat_01!B$2),MONTH(Dat_01!B$2),Dat_01!A198)</f>
        <v>44001</v>
      </c>
      <c r="C174" s="221">
        <f>Dat_01!A198</f>
        <v>19</v>
      </c>
      <c r="D174" s="233">
        <f>Dat_01!W198</f>
        <v>56.257203999999994</v>
      </c>
      <c r="E174" s="234">
        <f>Dat_01!V198</f>
        <v>9.6489420720704189</v>
      </c>
    </row>
    <row r="175" spans="2:5">
      <c r="B175" s="232">
        <f>DATE(YEAR(Dat_01!B$2),MONTH(Dat_01!B$2),Dat_01!A199)</f>
        <v>44002</v>
      </c>
      <c r="C175" s="221">
        <f>Dat_01!A199</f>
        <v>20</v>
      </c>
      <c r="D175" s="233">
        <f>Dat_01!W199</f>
        <v>56.803338000000004</v>
      </c>
      <c r="E175" s="234">
        <f>Dat_01!V199</f>
        <v>10.146874937218962</v>
      </c>
    </row>
    <row r="176" spans="2:5">
      <c r="B176" s="232">
        <f>DATE(YEAR(Dat_01!B$2),MONTH(Dat_01!B$2),Dat_01!A200)</f>
        <v>44003</v>
      </c>
      <c r="C176" s="221">
        <f>Dat_01!A200</f>
        <v>21</v>
      </c>
      <c r="D176" s="233">
        <f>Dat_01!W200</f>
        <v>93.0595</v>
      </c>
      <c r="E176" s="234">
        <f>Dat_01!V200</f>
        <v>16.364419778414376</v>
      </c>
    </row>
    <row r="177" spans="2:27">
      <c r="B177" s="232">
        <f>DATE(YEAR(Dat_01!B$2),MONTH(Dat_01!B$2),Dat_01!A201)</f>
        <v>44004</v>
      </c>
      <c r="C177" s="221">
        <f>Dat_01!A201</f>
        <v>22</v>
      </c>
      <c r="D177" s="233">
        <f>Dat_01!W201</f>
        <v>128.818442</v>
      </c>
      <c r="E177" s="234">
        <f>Dat_01!V201</f>
        <v>19.438810914938994</v>
      </c>
    </row>
    <row r="178" spans="2:27">
      <c r="B178" s="232">
        <f>DATE(YEAR(Dat_01!B$2),MONTH(Dat_01!B$2),Dat_01!A202)</f>
        <v>44005</v>
      </c>
      <c r="C178" s="221">
        <f>Dat_01!A202</f>
        <v>23</v>
      </c>
      <c r="D178" s="233">
        <f>Dat_01!W202</f>
        <v>101.81779899999999</v>
      </c>
      <c r="E178" s="234">
        <f>Dat_01!V202</f>
        <v>15.547943918937859</v>
      </c>
    </row>
    <row r="179" spans="2:27">
      <c r="B179" s="232">
        <f>DATE(YEAR(Dat_01!B$2),MONTH(Dat_01!B$2),Dat_01!A203)</f>
        <v>44006</v>
      </c>
      <c r="C179" s="221">
        <f>Dat_01!A203</f>
        <v>24</v>
      </c>
      <c r="D179" s="233">
        <f>Dat_01!W203</f>
        <v>89.238778000000011</v>
      </c>
      <c r="E179" s="234">
        <f>Dat_01!V203</f>
        <v>14.727683434087998</v>
      </c>
    </row>
    <row r="180" spans="2:27">
      <c r="B180" s="232">
        <f>DATE(YEAR(Dat_01!B$2),MONTH(Dat_01!B$2),Dat_01!A204)</f>
        <v>44007</v>
      </c>
      <c r="C180" s="221">
        <f>Dat_01!A204</f>
        <v>25</v>
      </c>
      <c r="D180" s="233">
        <f>Dat_01!W204</f>
        <v>82.701363999999998</v>
      </c>
      <c r="E180" s="234">
        <f>Dat_01!V204</f>
        <v>12.906709497976223</v>
      </c>
    </row>
    <row r="181" spans="2:27">
      <c r="B181" s="232">
        <f>DATE(YEAR(Dat_01!B$2),MONTH(Dat_01!B$2),Dat_01!A205)</f>
        <v>44008</v>
      </c>
      <c r="C181" s="221">
        <f>Dat_01!A205</f>
        <v>26</v>
      </c>
      <c r="D181" s="233">
        <f>Dat_01!W205</f>
        <v>112.923368</v>
      </c>
      <c r="E181" s="234">
        <f>Dat_01!V205</f>
        <v>17.086014331559998</v>
      </c>
    </row>
    <row r="182" spans="2:27">
      <c r="B182" s="232">
        <f>DATE(YEAR(Dat_01!B$2),MONTH(Dat_01!B$2),Dat_01!A206)</f>
        <v>44009</v>
      </c>
      <c r="C182" s="221">
        <f>Dat_01!A206</f>
        <v>27</v>
      </c>
      <c r="D182" s="233">
        <f>Dat_01!W206</f>
        <v>91.66518099999999</v>
      </c>
      <c r="E182" s="234">
        <f>Dat_01!V206</f>
        <v>15.312435859312131</v>
      </c>
    </row>
    <row r="183" spans="2:27">
      <c r="B183" s="232">
        <f>DATE(YEAR(Dat_01!B$2),MONTH(Dat_01!B$2),Dat_01!A207)</f>
        <v>44010</v>
      </c>
      <c r="C183" s="221">
        <f>Dat_01!A207</f>
        <v>28</v>
      </c>
      <c r="D183" s="233">
        <f>Dat_01!W207</f>
        <v>63.655620000000006</v>
      </c>
      <c r="E183" s="234">
        <f>Dat_01!V207</f>
        <v>11.027431506767144</v>
      </c>
    </row>
    <row r="184" spans="2:27">
      <c r="B184" s="232">
        <f>DATE(YEAR(Dat_01!B$2),MONTH(Dat_01!B$2),Dat_01!A208)</f>
        <v>44011</v>
      </c>
      <c r="C184" s="221">
        <f>Dat_01!A208</f>
        <v>29</v>
      </c>
      <c r="D184" s="233">
        <f>Dat_01!W208</f>
        <v>91.720176999999993</v>
      </c>
      <c r="E184" s="234">
        <f>Dat_01!V208</f>
        <v>13.797261091767494</v>
      </c>
    </row>
    <row r="185" spans="2:27">
      <c r="B185" s="232">
        <f>DATE(YEAR(Dat_01!B$2),MONTH(Dat_01!B$2),Dat_01!A209)</f>
        <v>44012</v>
      </c>
      <c r="C185" s="221">
        <f>Dat_01!A209</f>
        <v>30</v>
      </c>
      <c r="D185" s="233">
        <f>Dat_01!W209</f>
        <v>94.249243000000007</v>
      </c>
      <c r="E185" s="234">
        <f>Dat_01!V209</f>
        <v>13.576034457146768</v>
      </c>
    </row>
    <row r="186" spans="2:27">
      <c r="B186" s="232">
        <f>DATE(YEAR(Dat_01!B$2),MONTH(Dat_01!B$2),Dat_01!A210)</f>
        <v>43982</v>
      </c>
      <c r="C186" s="221">
        <f>Dat_01!A210</f>
        <v>0</v>
      </c>
      <c r="D186" s="233" t="str">
        <f>Dat_01!W210</f>
        <v/>
      </c>
      <c r="E186" s="234" t="str">
        <f>Dat_01!V210</f>
        <v/>
      </c>
    </row>
    <row r="187" spans="2:27">
      <c r="B187" s="235"/>
      <c r="C187" s="221"/>
      <c r="D187" s="233"/>
      <c r="E187" s="233"/>
    </row>
    <row r="188" spans="2:27">
      <c r="B188" s="221"/>
      <c r="C188" s="221"/>
      <c r="D188" s="221"/>
      <c r="E188" s="221"/>
    </row>
    <row r="189" spans="2:27">
      <c r="B189" s="223" t="s">
        <v>150</v>
      </c>
      <c r="C189" s="223"/>
      <c r="D189" s="236">
        <f>MAX(D156:D186)</f>
        <v>253.75980999999999</v>
      </c>
      <c r="E189" s="237">
        <f>VLOOKUP(D189,D156:E186,2)</f>
        <v>13.576034457146768</v>
      </c>
    </row>
    <row r="191" spans="2:27">
      <c r="B191" s="151" t="s">
        <v>151</v>
      </c>
    </row>
    <row r="192" spans="2:27">
      <c r="B192" s="238"/>
      <c r="C192" s="239">
        <v>1</v>
      </c>
      <c r="D192" s="239">
        <v>2</v>
      </c>
      <c r="E192" s="239">
        <v>3</v>
      </c>
      <c r="F192" s="239">
        <v>4</v>
      </c>
      <c r="G192" s="239">
        <v>5</v>
      </c>
      <c r="H192" s="239">
        <v>6</v>
      </c>
      <c r="I192" s="239">
        <v>7</v>
      </c>
      <c r="J192" s="239">
        <v>8</v>
      </c>
      <c r="K192" s="239">
        <v>9</v>
      </c>
      <c r="L192" s="239">
        <v>10</v>
      </c>
      <c r="M192" s="239">
        <v>11</v>
      </c>
      <c r="N192" s="239">
        <v>12</v>
      </c>
      <c r="O192" s="239">
        <v>13</v>
      </c>
      <c r="P192" s="239">
        <v>14</v>
      </c>
      <c r="Q192" s="239">
        <v>15</v>
      </c>
      <c r="R192" s="239">
        <v>16</v>
      </c>
      <c r="S192" s="239">
        <v>17</v>
      </c>
      <c r="T192" s="239">
        <v>18</v>
      </c>
      <c r="U192" s="239">
        <v>19</v>
      </c>
      <c r="V192" s="239">
        <v>20</v>
      </c>
      <c r="W192" s="239">
        <v>21</v>
      </c>
      <c r="X192" s="239">
        <v>22</v>
      </c>
      <c r="Y192" s="239">
        <v>23</v>
      </c>
      <c r="Z192" s="239">
        <v>24</v>
      </c>
      <c r="AA192" s="240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2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2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129</v>
      </c>
      <c r="C197" s="241">
        <f>C193/C194*100</f>
        <v>36.470616326871728</v>
      </c>
      <c r="D197" s="241">
        <f t="shared" ref="D197:AA197" si="23">D193/D194*100</f>
        <v>36.002488773910443</v>
      </c>
      <c r="E197" s="241">
        <f t="shared" si="23"/>
        <v>37.087683636699623</v>
      </c>
      <c r="F197" s="241">
        <f t="shared" si="23"/>
        <v>36.838019330547176</v>
      </c>
      <c r="G197" s="241">
        <f t="shared" si="23"/>
        <v>36.722643767342163</v>
      </c>
      <c r="H197" s="241">
        <f t="shared" si="23"/>
        <v>36.443272140229546</v>
      </c>
      <c r="I197" s="241">
        <f t="shared" si="23"/>
        <v>36.528317389005188</v>
      </c>
      <c r="J197" s="241">
        <f t="shared" si="23"/>
        <v>36.068265152372909</v>
      </c>
      <c r="K197" s="241">
        <f t="shared" si="23"/>
        <v>32.897180339040801</v>
      </c>
      <c r="L197" s="241">
        <f t="shared" si="23"/>
        <v>30.175996778091026</v>
      </c>
      <c r="M197" s="241">
        <f t="shared" si="23"/>
        <v>27.90742778433064</v>
      </c>
      <c r="N197" s="241">
        <f t="shared" si="23"/>
        <v>25.660784552969524</v>
      </c>
      <c r="O197" s="241">
        <f t="shared" si="23"/>
        <v>21.726590385204979</v>
      </c>
      <c r="P197" s="241">
        <f t="shared" si="23"/>
        <v>20.165676481061528</v>
      </c>
      <c r="Q197" s="241">
        <f t="shared" si="23"/>
        <v>18.370685180136611</v>
      </c>
      <c r="R197" s="241">
        <f t="shared" si="23"/>
        <v>20.148629471954592</v>
      </c>
      <c r="S197" s="241">
        <f t="shared" si="23"/>
        <v>20.62848240187877</v>
      </c>
      <c r="T197" s="241">
        <f t="shared" si="23"/>
        <v>21.841300873558943</v>
      </c>
      <c r="U197" s="241">
        <f t="shared" si="23"/>
        <v>22.288581166796583</v>
      </c>
      <c r="V197" s="241">
        <f t="shared" si="23"/>
        <v>23.372528000998528</v>
      </c>
      <c r="W197" s="241">
        <f t="shared" si="23"/>
        <v>24.590277146751475</v>
      </c>
      <c r="X197" s="241">
        <f t="shared" si="23"/>
        <v>25.222170927347221</v>
      </c>
      <c r="Y197" s="241">
        <f t="shared" si="23"/>
        <v>26.451385471824214</v>
      </c>
      <c r="Z197" s="241">
        <f t="shared" si="23"/>
        <v>28.780537764017232</v>
      </c>
      <c r="AA197" s="241">
        <f t="shared" si="23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D244" zoomScale="85" zoomScaleNormal="85" workbookViewId="0">
      <selection activeCell="P261" sqref="P261"/>
    </sheetView>
  </sheetViews>
  <sheetFormatPr baseColWidth="10" defaultRowHeight="12.75"/>
  <cols>
    <col min="1" max="1" width="22" bestFit="1" customWidth="1"/>
    <col min="2" max="2" width="33.42578125" bestFit="1" customWidth="1"/>
    <col min="3" max="15" width="17.5703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624</v>
      </c>
      <c r="B2" s="180" t="s">
        <v>625</v>
      </c>
    </row>
    <row r="4" spans="1:13">
      <c r="A4" s="177" t="s">
        <v>30</v>
      </c>
      <c r="B4" s="334" t="s">
        <v>624</v>
      </c>
      <c r="C4" s="335"/>
      <c r="D4" s="335"/>
      <c r="E4" s="335"/>
      <c r="F4" s="335"/>
      <c r="G4" s="335"/>
      <c r="H4" s="335"/>
      <c r="I4" s="335"/>
      <c r="J4" s="335"/>
      <c r="L4" s="177" t="s">
        <v>30</v>
      </c>
      <c r="M4" s="316" t="s">
        <v>624</v>
      </c>
    </row>
    <row r="5" spans="1:13">
      <c r="A5" s="177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594</v>
      </c>
      <c r="D6" s="178" t="s">
        <v>100</v>
      </c>
      <c r="E6" s="178" t="s">
        <v>101</v>
      </c>
      <c r="F6" s="178" t="s">
        <v>581</v>
      </c>
      <c r="G6" s="178" t="s">
        <v>102</v>
      </c>
      <c r="H6" s="178" t="s">
        <v>103</v>
      </c>
      <c r="I6" s="178" t="s">
        <v>595</v>
      </c>
      <c r="J6" s="178" t="s">
        <v>104</v>
      </c>
      <c r="L6" s="177" t="s">
        <v>106</v>
      </c>
      <c r="M6" s="178" t="s">
        <v>601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2260834.7141499999</v>
      </c>
      <c r="C8" s="210">
        <v>1626269.0449099999</v>
      </c>
      <c r="D8" s="182">
        <v>0.39019722550000002</v>
      </c>
      <c r="E8" s="210">
        <v>17655249.755116001</v>
      </c>
      <c r="F8" s="210">
        <v>12229530.887654001</v>
      </c>
      <c r="G8" s="182">
        <v>0.44365715389999999</v>
      </c>
      <c r="H8" s="210">
        <v>30134652.127974</v>
      </c>
      <c r="I8" s="210">
        <v>25399092.034680001</v>
      </c>
      <c r="J8" s="182">
        <v>0.1864460386</v>
      </c>
      <c r="L8" s="180" t="s">
        <v>2</v>
      </c>
      <c r="M8" s="181">
        <v>17082.753229999998</v>
      </c>
    </row>
    <row r="9" spans="1:13">
      <c r="A9" s="180" t="s">
        <v>81</v>
      </c>
      <c r="B9" s="210">
        <v>152395.819896</v>
      </c>
      <c r="C9" s="210">
        <v>54725.804748000002</v>
      </c>
      <c r="D9" s="182">
        <v>1.7847159233000001</v>
      </c>
      <c r="E9" s="210">
        <v>1477526.560486</v>
      </c>
      <c r="F9" s="210">
        <v>836215.30579400004</v>
      </c>
      <c r="G9" s="182">
        <v>0.76692121069999997</v>
      </c>
      <c r="H9" s="210">
        <v>2283628.805034</v>
      </c>
      <c r="I9" s="210">
        <v>1448739.5483339999</v>
      </c>
      <c r="J9" s="182">
        <v>0.57628664699999999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3621381.2859999998</v>
      </c>
      <c r="C10" s="210">
        <v>4647876.9560000002</v>
      </c>
      <c r="D10" s="182">
        <v>-0.22085259130000001</v>
      </c>
      <c r="E10" s="210">
        <v>26135797.168000001</v>
      </c>
      <c r="F10" s="210">
        <v>28329379.109000001</v>
      </c>
      <c r="G10" s="182">
        <v>-7.7431345499999998E-2</v>
      </c>
      <c r="H10" s="210">
        <v>53630825.452</v>
      </c>
      <c r="I10" s="210">
        <v>56216578.534999996</v>
      </c>
      <c r="J10" s="182">
        <v>-4.5996272800000002E-2</v>
      </c>
      <c r="L10" s="180" t="s">
        <v>3</v>
      </c>
      <c r="M10" s="181">
        <v>7117.29</v>
      </c>
    </row>
    <row r="11" spans="1:13">
      <c r="A11" s="180" t="s">
        <v>4</v>
      </c>
      <c r="B11" s="210">
        <v>362819.94500000001</v>
      </c>
      <c r="C11" s="210">
        <v>416301.114</v>
      </c>
      <c r="D11" s="182">
        <v>-0.12846751349999999</v>
      </c>
      <c r="E11" s="210">
        <v>3082511.5729999999</v>
      </c>
      <c r="F11" s="210">
        <v>7628249.8559999997</v>
      </c>
      <c r="G11" s="182">
        <v>-0.59590841530000005</v>
      </c>
      <c r="H11" s="210">
        <v>6126745.2560000001</v>
      </c>
      <c r="I11" s="210">
        <v>28801312.158</v>
      </c>
      <c r="J11" s="182">
        <v>-0.78727548169999995</v>
      </c>
      <c r="L11" s="180" t="s">
        <v>4</v>
      </c>
      <c r="M11" s="181">
        <v>9215.0449999999983</v>
      </c>
    </row>
    <row r="12" spans="1:13">
      <c r="A12" s="180" t="s">
        <v>95</v>
      </c>
      <c r="B12" s="210">
        <v>0</v>
      </c>
      <c r="C12" s="210">
        <v>0</v>
      </c>
      <c r="D12" s="182">
        <v>0</v>
      </c>
      <c r="E12" s="210">
        <v>0</v>
      </c>
      <c r="F12" s="210">
        <v>0</v>
      </c>
      <c r="G12" s="182">
        <v>0</v>
      </c>
      <c r="H12" s="210">
        <v>-1E-3</v>
      </c>
      <c r="I12" s="210">
        <v>0</v>
      </c>
      <c r="J12" s="182">
        <v>0</v>
      </c>
      <c r="L12" s="180" t="s">
        <v>95</v>
      </c>
      <c r="M12" s="181">
        <v>0</v>
      </c>
    </row>
    <row r="13" spans="1:13">
      <c r="A13" s="180" t="s">
        <v>11</v>
      </c>
      <c r="B13" s="210">
        <v>3549151.3670000001</v>
      </c>
      <c r="C13" s="210">
        <v>5107455.2829999998</v>
      </c>
      <c r="D13" s="182">
        <v>-0.30510378059999999</v>
      </c>
      <c r="E13" s="210">
        <v>14345696.652000001</v>
      </c>
      <c r="F13" s="210">
        <v>19501973.063000001</v>
      </c>
      <c r="G13" s="182">
        <v>-0.26439767889999999</v>
      </c>
      <c r="H13" s="210">
        <v>45983798.211999997</v>
      </c>
      <c r="I13" s="210">
        <v>35102285.723999999</v>
      </c>
      <c r="J13" s="182">
        <v>0.30999441389999999</v>
      </c>
      <c r="L13" s="180" t="s">
        <v>11</v>
      </c>
      <c r="M13" s="181">
        <v>24561.86</v>
      </c>
    </row>
    <row r="14" spans="1:13">
      <c r="A14" s="180" t="s">
        <v>5</v>
      </c>
      <c r="B14" s="210">
        <v>3237054.1850000001</v>
      </c>
      <c r="C14" s="210">
        <v>3212159.9219999998</v>
      </c>
      <c r="D14" s="182">
        <v>7.7500073000000003E-3</v>
      </c>
      <c r="E14" s="210">
        <v>25000320.34</v>
      </c>
      <c r="F14" s="210">
        <v>26830224.300000001</v>
      </c>
      <c r="G14" s="182">
        <v>-6.8203080999999999E-2</v>
      </c>
      <c r="H14" s="210">
        <v>51263724.380000003</v>
      </c>
      <c r="I14" s="210">
        <v>47929178.321999997</v>
      </c>
      <c r="J14" s="182">
        <v>6.9572360200000002E-2</v>
      </c>
      <c r="L14" s="180" t="s">
        <v>5</v>
      </c>
      <c r="M14" s="181">
        <v>25810.602000000003</v>
      </c>
    </row>
    <row r="15" spans="1:13">
      <c r="A15" s="180" t="s">
        <v>6</v>
      </c>
      <c r="B15" s="210">
        <v>1749143.4240000001</v>
      </c>
      <c r="C15" s="210">
        <v>896785.78300000005</v>
      </c>
      <c r="D15" s="182">
        <v>0.95045846749999996</v>
      </c>
      <c r="E15" s="210">
        <v>7025708.8260000004</v>
      </c>
      <c r="F15" s="210">
        <v>4325683.943</v>
      </c>
      <c r="G15" s="182">
        <v>0.62418450319999996</v>
      </c>
      <c r="H15" s="210">
        <v>11540531.828</v>
      </c>
      <c r="I15" s="210">
        <v>8018435.9670000002</v>
      </c>
      <c r="J15" s="182">
        <v>0.43924973340000001</v>
      </c>
      <c r="L15" s="180" t="s">
        <v>6</v>
      </c>
      <c r="M15" s="181">
        <v>9444.7046000001264</v>
      </c>
    </row>
    <row r="16" spans="1:13">
      <c r="A16" s="180" t="s">
        <v>7</v>
      </c>
      <c r="B16" s="210">
        <v>711646.848</v>
      </c>
      <c r="C16" s="210">
        <v>775057.60600000003</v>
      </c>
      <c r="D16" s="182">
        <v>-8.1814251599999999E-2</v>
      </c>
      <c r="E16" s="210">
        <v>2020879.3929999999</v>
      </c>
      <c r="F16" s="210">
        <v>2801298.9750000001</v>
      </c>
      <c r="G16" s="182">
        <v>-0.27859203500000002</v>
      </c>
      <c r="H16" s="210">
        <v>4386011.5630000001</v>
      </c>
      <c r="I16" s="210">
        <v>5295036.7089999998</v>
      </c>
      <c r="J16" s="182">
        <v>-0.17167494689999999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378683.71899999998</v>
      </c>
      <c r="C17" s="210">
        <v>285682.25699999998</v>
      </c>
      <c r="D17" s="182">
        <v>0.32554161040000001</v>
      </c>
      <c r="E17" s="210">
        <v>2116551.98</v>
      </c>
      <c r="F17" s="210">
        <v>1739748.41</v>
      </c>
      <c r="G17" s="182">
        <v>0.2165850923</v>
      </c>
      <c r="H17" s="210">
        <v>3983383.4210000001</v>
      </c>
      <c r="I17" s="210">
        <v>3588007.9950000001</v>
      </c>
      <c r="J17" s="182">
        <v>0.11019357439999999</v>
      </c>
      <c r="L17" s="180" t="s">
        <v>8</v>
      </c>
      <c r="M17" s="181">
        <v>1070.1409999999998</v>
      </c>
    </row>
    <row r="18" spans="1:13">
      <c r="A18" s="180" t="s">
        <v>9</v>
      </c>
      <c r="B18" s="210">
        <v>2175677.3369999998</v>
      </c>
      <c r="C18" s="210">
        <v>2420390.62</v>
      </c>
      <c r="D18" s="182">
        <v>-0.1011048717</v>
      </c>
      <c r="E18" s="210">
        <v>13060554.164999999</v>
      </c>
      <c r="F18" s="210">
        <v>15109026.622</v>
      </c>
      <c r="G18" s="182">
        <v>-0.1355793797</v>
      </c>
      <c r="H18" s="210">
        <v>27531447.469999999</v>
      </c>
      <c r="I18" s="210">
        <v>29837452.574999999</v>
      </c>
      <c r="J18" s="182">
        <v>-7.7285589299999999E-2</v>
      </c>
      <c r="L18" s="180" t="s">
        <v>9</v>
      </c>
      <c r="M18" s="181">
        <v>5661.7895000000008</v>
      </c>
    </row>
    <row r="19" spans="1:13">
      <c r="A19" s="180" t="s">
        <v>69</v>
      </c>
      <c r="B19" s="210">
        <v>27458.276000000002</v>
      </c>
      <c r="C19" s="210">
        <v>62621.202499999999</v>
      </c>
      <c r="D19" s="182">
        <v>-0.56151790599999996</v>
      </c>
      <c r="E19" s="210">
        <v>250551.42850000001</v>
      </c>
      <c r="F19" s="210">
        <v>356006.87400000001</v>
      </c>
      <c r="G19" s="182">
        <v>-0.29621744189999999</v>
      </c>
      <c r="H19" s="210">
        <v>633498.04500000004</v>
      </c>
      <c r="I19" s="210">
        <v>749528.65150000004</v>
      </c>
      <c r="J19" s="182">
        <v>-0.15480476470000001</v>
      </c>
      <c r="L19" s="180" t="s">
        <v>69</v>
      </c>
      <c r="M19" s="181">
        <v>121.7915</v>
      </c>
    </row>
    <row r="20" spans="1:13">
      <c r="A20" s="180" t="s">
        <v>70</v>
      </c>
      <c r="B20" s="210">
        <v>134240.867</v>
      </c>
      <c r="C20" s="210">
        <v>156894.50450000001</v>
      </c>
      <c r="D20" s="182">
        <v>-0.14438770540000001</v>
      </c>
      <c r="E20" s="210">
        <v>895244.42249999999</v>
      </c>
      <c r="F20" s="210">
        <v>1065043.1170000001</v>
      </c>
      <c r="G20" s="182">
        <v>-0.15942893929999999</v>
      </c>
      <c r="H20" s="210">
        <v>1901832.165</v>
      </c>
      <c r="I20" s="210">
        <v>2232652.8895</v>
      </c>
      <c r="J20" s="182">
        <v>-0.14817382770000001</v>
      </c>
      <c r="L20" s="180" t="s">
        <v>70</v>
      </c>
      <c r="M20" s="181">
        <v>451.1275</v>
      </c>
    </row>
    <row r="21" spans="1:13">
      <c r="A21" s="183" t="s">
        <v>10</v>
      </c>
      <c r="B21" s="211">
        <v>18360487.788045999</v>
      </c>
      <c r="C21" s="211">
        <v>19662220.097658001</v>
      </c>
      <c r="D21" s="185">
        <v>-6.6204747100000003E-2</v>
      </c>
      <c r="E21" s="211">
        <v>113066592.263602</v>
      </c>
      <c r="F21" s="211">
        <v>120752380.462448</v>
      </c>
      <c r="G21" s="185">
        <v>-6.3649165100000002E-2</v>
      </c>
      <c r="H21" s="211">
        <v>239400078.72400799</v>
      </c>
      <c r="I21" s="211">
        <v>244618301.109014</v>
      </c>
      <c r="J21" s="185">
        <v>-2.13321013E-2</v>
      </c>
      <c r="L21" s="183" t="s">
        <v>10</v>
      </c>
      <c r="M21" s="286">
        <f>SUM(M8:M20)</f>
        <v>106170.00733000014</v>
      </c>
    </row>
    <row r="22" spans="1:13">
      <c r="A22" s="180" t="s">
        <v>123</v>
      </c>
      <c r="B22" s="210">
        <v>-272796.59399999998</v>
      </c>
      <c r="C22" s="210">
        <v>-70794.484951999999</v>
      </c>
      <c r="D22" s="182">
        <v>2.8533593991999999</v>
      </c>
      <c r="E22" s="210">
        <v>-2779544.7639759998</v>
      </c>
      <c r="F22" s="210">
        <v>-1412423.7603420001</v>
      </c>
      <c r="G22" s="182">
        <v>0.96792552070000004</v>
      </c>
      <c r="H22" s="210">
        <v>-4392084.4708799999</v>
      </c>
      <c r="I22" s="210">
        <v>-2375076.6016299999</v>
      </c>
      <c r="J22" s="182">
        <v>0.84923908049999997</v>
      </c>
    </row>
    <row r="23" spans="1:13">
      <c r="A23" s="180" t="s">
        <v>97</v>
      </c>
      <c r="B23" s="210">
        <v>-93289.578999999998</v>
      </c>
      <c r="C23" s="210">
        <v>-159634.671</v>
      </c>
      <c r="D23" s="182">
        <v>-0.41560578030000001</v>
      </c>
      <c r="E23" s="210">
        <v>-618682.18900000001</v>
      </c>
      <c r="F23" s="210">
        <v>-806030.69799999997</v>
      </c>
      <c r="G23" s="182">
        <v>-0.23243346619999999</v>
      </c>
      <c r="H23" s="210">
        <v>-1507492.013</v>
      </c>
      <c r="I23" s="210">
        <v>-1498538.4909999999</v>
      </c>
      <c r="J23" s="182">
        <v>5.9748361999999999E-3</v>
      </c>
    </row>
    <row r="24" spans="1:13">
      <c r="A24" s="180" t="s">
        <v>124</v>
      </c>
      <c r="B24" s="210">
        <v>268898.27500000002</v>
      </c>
      <c r="C24" s="210">
        <v>536874.45299999998</v>
      </c>
      <c r="D24" s="182">
        <v>-0.49914123589999998</v>
      </c>
      <c r="E24" s="210">
        <v>4196943.7060000002</v>
      </c>
      <c r="F24" s="210">
        <v>5026101.9510000004</v>
      </c>
      <c r="G24" s="182">
        <v>-0.16497043889999999</v>
      </c>
      <c r="H24" s="210">
        <v>6033166.8039999995</v>
      </c>
      <c r="I24" s="210">
        <v>10089710.109999999</v>
      </c>
      <c r="J24" s="182">
        <v>-0.40204755749999999</v>
      </c>
    </row>
    <row r="25" spans="1:13">
      <c r="A25" s="183" t="s">
        <v>125</v>
      </c>
      <c r="B25" s="211">
        <v>18263299.890046</v>
      </c>
      <c r="C25" s="211">
        <v>19968665.394706</v>
      </c>
      <c r="D25" s="185">
        <v>-8.5402077300000004E-2</v>
      </c>
      <c r="E25" s="211">
        <v>113865309.016626</v>
      </c>
      <c r="F25" s="211">
        <v>123560027.95510601</v>
      </c>
      <c r="G25" s="185">
        <v>-7.8461611700000003E-2</v>
      </c>
      <c r="H25" s="211">
        <v>239533669.044128</v>
      </c>
      <c r="I25" s="211">
        <v>250834396.12638399</v>
      </c>
      <c r="J25" s="185">
        <v>-4.5052541699999997E-2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  <c r="I32" s="44"/>
    </row>
    <row r="33" spans="1:9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3.1354335218731459</v>
      </c>
      <c r="D33" s="107"/>
      <c r="E33" s="170" t="s">
        <v>16</v>
      </c>
      <c r="F33" s="171">
        <f>SUM(C33:C38)</f>
        <v>47.410754944703392</v>
      </c>
      <c r="I33" s="44"/>
    </row>
    <row r="34" spans="1:9">
      <c r="A34" s="108" t="s">
        <v>3</v>
      </c>
      <c r="B34" s="129">
        <f t="shared" ref="B34:B44" si="1">VLOOKUP(A34,L$8:M$22,2,FALSE)</f>
        <v>7117.29</v>
      </c>
      <c r="C34" s="109">
        <f t="shared" si="0"/>
        <v>6.7036728912317685</v>
      </c>
      <c r="D34" s="107"/>
      <c r="E34" s="174" t="s">
        <v>17</v>
      </c>
      <c r="F34" s="175">
        <f>SUM(C39:C44)</f>
        <v>52.589245055296594</v>
      </c>
      <c r="I34" s="44"/>
    </row>
    <row r="35" spans="1:9">
      <c r="A35" s="108" t="s">
        <v>4</v>
      </c>
      <c r="B35" s="129">
        <f t="shared" si="1"/>
        <v>9215.0449999999983</v>
      </c>
      <c r="C35" s="109">
        <f t="shared" si="0"/>
        <v>8.6795180971944141</v>
      </c>
      <c r="D35" s="107"/>
      <c r="E35" s="168"/>
      <c r="F35" s="168"/>
      <c r="I35" s="44"/>
    </row>
    <row r="36" spans="1:9">
      <c r="A36" s="108" t="s">
        <v>11</v>
      </c>
      <c r="B36" s="129">
        <f t="shared" si="1"/>
        <v>24561.86</v>
      </c>
      <c r="C36" s="109">
        <f t="shared" si="0"/>
        <v>23.134461998911089</v>
      </c>
      <c r="D36" s="107"/>
      <c r="E36" s="168"/>
      <c r="F36" s="168"/>
      <c r="I36" s="44"/>
    </row>
    <row r="37" spans="1:9">
      <c r="A37" s="108" t="s">
        <v>9</v>
      </c>
      <c r="B37" s="129">
        <f t="shared" si="1"/>
        <v>5661.7895000000008</v>
      </c>
      <c r="C37" s="109">
        <f t="shared" si="0"/>
        <v>5.3327579439661257</v>
      </c>
      <c r="D37" s="107"/>
      <c r="E37" s="168"/>
      <c r="F37" s="168"/>
      <c r="I37" s="44"/>
    </row>
    <row r="38" spans="1:9">
      <c r="A38" s="108" t="s">
        <v>70</v>
      </c>
      <c r="B38" s="129">
        <f t="shared" si="1"/>
        <v>451.1275</v>
      </c>
      <c r="C38" s="109">
        <f t="shared" si="0"/>
        <v>0.42491049152685356</v>
      </c>
      <c r="D38" s="107"/>
      <c r="E38" s="168"/>
      <c r="F38" s="168"/>
      <c r="I38" s="44"/>
    </row>
    <row r="39" spans="1:9">
      <c r="A39" s="108" t="s">
        <v>69</v>
      </c>
      <c r="B39" s="129">
        <f t="shared" si="1"/>
        <v>121.7915</v>
      </c>
      <c r="C39" s="109">
        <f t="shared" si="0"/>
        <v>0.114713658840999</v>
      </c>
      <c r="D39" s="107"/>
      <c r="E39" s="168"/>
      <c r="F39" s="168"/>
      <c r="I39" s="44"/>
    </row>
    <row r="40" spans="1:9">
      <c r="A40" s="108" t="s">
        <v>5</v>
      </c>
      <c r="B40" s="129">
        <f t="shared" si="1"/>
        <v>25810.602000000003</v>
      </c>
      <c r="C40" s="109">
        <f t="shared" si="0"/>
        <v>24.31063409440566</v>
      </c>
      <c r="D40" s="107"/>
      <c r="E40" s="168"/>
      <c r="F40" s="168"/>
      <c r="I40" s="44"/>
    </row>
    <row r="41" spans="1:9">
      <c r="A41" s="108" t="s">
        <v>2</v>
      </c>
      <c r="B41" s="129">
        <f t="shared" si="1"/>
        <v>17082.753229999998</v>
      </c>
      <c r="C41" s="109">
        <f t="shared" si="0"/>
        <v>16.089999105776624</v>
      </c>
      <c r="D41" s="107"/>
      <c r="E41" s="168"/>
      <c r="F41" s="168"/>
      <c r="I41" s="44"/>
    </row>
    <row r="42" spans="1:9">
      <c r="A42" s="108" t="s">
        <v>6</v>
      </c>
      <c r="B42" s="129">
        <f t="shared" si="1"/>
        <v>9444.7046000001264</v>
      </c>
      <c r="C42" s="109">
        <f t="shared" si="0"/>
        <v>8.8958311650519839</v>
      </c>
      <c r="D42" s="107"/>
      <c r="E42" s="168"/>
      <c r="F42" s="168"/>
      <c r="I42" s="44"/>
    </row>
    <row r="43" spans="1:9">
      <c r="A43" s="108" t="s">
        <v>7</v>
      </c>
      <c r="B43" s="129">
        <f t="shared" si="1"/>
        <v>2304.0129999999999</v>
      </c>
      <c r="C43" s="109">
        <f t="shared" si="0"/>
        <v>2.1701166439958999</v>
      </c>
      <c r="D43" s="107"/>
      <c r="E43" s="168"/>
      <c r="F43" s="168"/>
      <c r="I43" s="44"/>
    </row>
    <row r="44" spans="1:9">
      <c r="A44" s="108" t="s">
        <v>8</v>
      </c>
      <c r="B44" s="129">
        <f t="shared" si="1"/>
        <v>1070.1409999999998</v>
      </c>
      <c r="C44" s="109">
        <f t="shared" si="0"/>
        <v>1.0079503872254263</v>
      </c>
      <c r="D44" s="107"/>
      <c r="E44" s="168"/>
      <c r="F44" s="168"/>
    </row>
    <row r="45" spans="1:9">
      <c r="A45" s="110" t="s">
        <v>15</v>
      </c>
      <c r="B45" s="130">
        <f>SUM(B33:B44)</f>
        <v>106170.00733000014</v>
      </c>
      <c r="C45" s="111">
        <f>SUM(C33:C44)</f>
        <v>99.999999999999986</v>
      </c>
      <c r="D45" s="107" t="str">
        <f>CONCATENATE(TEXT(B45,"#.##0")," MW")</f>
        <v>106.170 MW</v>
      </c>
      <c r="E45" s="168"/>
      <c r="F45" s="168"/>
    </row>
    <row r="48" spans="1:9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152.39581989600001</v>
      </c>
      <c r="C50" s="109">
        <f t="shared" ref="C50:C61" si="2">B50/$B$62*100</f>
        <v>0.83002054006005577</v>
      </c>
      <c r="D50" s="131"/>
      <c r="E50" s="170" t="s">
        <v>16</v>
      </c>
      <c r="F50" s="171">
        <f>SUM(C50:C55)</f>
        <v>54.441182267520674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3621.3812859999998</v>
      </c>
      <c r="C51" s="109">
        <f t="shared" si="2"/>
        <v>19.723774922569213</v>
      </c>
      <c r="D51" s="131"/>
      <c r="E51" s="174" t="s">
        <v>17</v>
      </c>
      <c r="F51" s="175">
        <f>SUM(C56:C61)</f>
        <v>45.558817732479312</v>
      </c>
      <c r="J51" s="44"/>
    </row>
    <row r="52" spans="1:10">
      <c r="A52" s="108" t="s">
        <v>4</v>
      </c>
      <c r="B52" s="176">
        <f t="shared" si="3"/>
        <v>362.81994500000002</v>
      </c>
      <c r="C52" s="109">
        <f t="shared" si="2"/>
        <v>1.9760909905466777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3549.1513669999999</v>
      </c>
      <c r="C53" s="109">
        <f t="shared" si="2"/>
        <v>19.330376229496217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2175.6773369999996</v>
      </c>
      <c r="C54" s="109">
        <f t="shared" si="2"/>
        <v>11.849779603440178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134.24086700000001</v>
      </c>
      <c r="C55" s="109">
        <f t="shared" si="2"/>
        <v>0.73113998140833969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27.458276000000001</v>
      </c>
      <c r="C56" s="109">
        <f t="shared" si="2"/>
        <v>0.14955090690933232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3237.054185</v>
      </c>
      <c r="C57" s="109">
        <f t="shared" si="2"/>
        <v>17.63054567160005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2260.8347141499999</v>
      </c>
      <c r="C58" s="109">
        <f t="shared" si="2"/>
        <v>12.313587417987696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1749.1434240000001</v>
      </c>
      <c r="C59" s="109">
        <f t="shared" si="2"/>
        <v>9.5266718629274028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711.64684799999998</v>
      </c>
      <c r="C60" s="109">
        <f t="shared" si="2"/>
        <v>3.8759691802051868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378.683719</v>
      </c>
      <c r="C61" s="109">
        <f t="shared" si="2"/>
        <v>2.0624926928496441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18360.487788046001</v>
      </c>
      <c r="C62" s="111">
        <f>SUM(C50:C61)</f>
        <v>99.999999999999986</v>
      </c>
      <c r="D62" s="168"/>
      <c r="E62" s="168"/>
      <c r="F62" s="168"/>
    </row>
    <row r="66" spans="1:8">
      <c r="A66" s="177" t="s">
        <v>31</v>
      </c>
      <c r="B66" s="316" t="s">
        <v>628</v>
      </c>
      <c r="G66" s="177" t="s">
        <v>31</v>
      </c>
      <c r="H66" s="316" t="s">
        <v>122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68.236131757999999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12.642182298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115.681095</v>
      </c>
      <c r="G71" s="180" t="s">
        <v>3</v>
      </c>
      <c r="H71" s="181">
        <v>145.826773</v>
      </c>
    </row>
    <row r="72" spans="1:8">
      <c r="A72" s="180" t="s">
        <v>4</v>
      </c>
      <c r="B72" s="181">
        <v>9.0020279999999993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43.795974000000001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253.75980999999999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49.819986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10.537398</v>
      </c>
      <c r="G77" s="180" t="s">
        <v>7</v>
      </c>
      <c r="H77" s="181">
        <v>11.256307</v>
      </c>
    </row>
    <row r="78" spans="1:8">
      <c r="A78" s="180" t="s">
        <v>8</v>
      </c>
      <c r="B78" s="181">
        <v>13.381741999999999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73.246943999999999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0.80641300000000005</v>
      </c>
      <c r="G80" s="180" t="s">
        <v>69</v>
      </c>
      <c r="H80" s="181">
        <v>2.128638</v>
      </c>
    </row>
    <row r="81" spans="1:11">
      <c r="A81" s="180" t="s">
        <v>70</v>
      </c>
      <c r="B81" s="181">
        <v>4.2497150000000001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655.15941905600005</v>
      </c>
      <c r="G82" s="183" t="s">
        <v>10</v>
      </c>
      <c r="H82" s="184">
        <v>855.26462900000001</v>
      </c>
    </row>
    <row r="83" spans="1:11">
      <c r="A83" s="180" t="s">
        <v>123</v>
      </c>
      <c r="B83" s="181">
        <v>-14.005426999999999</v>
      </c>
      <c r="G83" s="180" t="s">
        <v>123</v>
      </c>
      <c r="H83" s="181">
        <v>-16.683171999999999</v>
      </c>
    </row>
    <row r="84" spans="1:11">
      <c r="A84" s="180" t="s">
        <v>97</v>
      </c>
      <c r="B84" s="181">
        <v>-2.8277420000000002</v>
      </c>
      <c r="G84" s="180" t="s">
        <v>97</v>
      </c>
      <c r="H84" s="181">
        <v>-2.1485099999999999</v>
      </c>
    </row>
    <row r="85" spans="1:11">
      <c r="A85" s="180" t="s">
        <v>124</v>
      </c>
      <c r="B85" s="181">
        <v>-28.364169</v>
      </c>
      <c r="G85" s="180" t="s">
        <v>124</v>
      </c>
      <c r="H85" s="181">
        <v>-47.434305999999999</v>
      </c>
    </row>
    <row r="86" spans="1:11">
      <c r="A86" s="183" t="s">
        <v>125</v>
      </c>
      <c r="B86" s="184">
        <v>609.96208105599999</v>
      </c>
      <c r="G86" s="183" t="s">
        <v>125</v>
      </c>
      <c r="H86" s="184">
        <v>788.99864100000002</v>
      </c>
    </row>
    <row r="91" spans="1:11">
      <c r="B91" s="191" t="str">
        <f>"Mes " &amp;B66</f>
        <v>Mes 12/06/2020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12/06/2020</v>
      </c>
      <c r="B92" s="167"/>
      <c r="C92" s="167"/>
      <c r="D92" s="167"/>
      <c r="E92" s="190" t="str">
        <f>CONCATENATE("Mes",CHAR(13),MID(A92,66,10))</f>
        <v>Mes_x000D_12/06/2020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IF(B$72&lt;0,VLOOKUP(A94,A$69:B$84,2,FALSE)/SUM(B$69:B$71,B$73:B$81)*100,VLOOKUP(A94,A$69:B$84,2,FALSE)/VLOOKUP("Generación",A$69:B$84,2,FALSE)*100)</f>
        <v>1.9296345179949863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>IF(B$72&lt;0,VLOOKUP(A95,A$69:B$84,2,FALSE)/SUM(B$69:B$71,B$73:B$81)*100,VLOOKUP(A95,A$69:B$84,2,FALSE)/VLOOKUP("Generación",A$69:B$84,2,FALSE)*100)</f>
        <v>17.656938393205348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>IF(B$72&lt;0,,VLOOKUP(A96,A$69:B$84,2,FALSE)/VLOOKUP("Generación",A$69:B$84,2,FALSE)*100)</f>
        <v>1.3740209998004389</v>
      </c>
      <c r="C96" s="107"/>
      <c r="D96" s="168"/>
      <c r="E96" s="168"/>
      <c r="G96" s="108" t="s">
        <v>4</v>
      </c>
      <c r="H96" s="189">
        <f t="shared" ref="H96:H105" si="4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ref="B97:B105" si="5">IF(B$72&lt;0,VLOOKUP(A97,A$69:B$84,2,FALSE)/SUM(B$69:B$71,B$73:B$81)*100,VLOOKUP(A97,A$69:B$84,2,FALSE)/VLOOKUP("Generación",A$69:B$84,2,FALSE)*100)</f>
        <v>6.6847812495933177</v>
      </c>
      <c r="C97" s="107"/>
      <c r="D97" s="168"/>
      <c r="E97" s="168"/>
      <c r="G97" s="108" t="s">
        <v>11</v>
      </c>
      <c r="H97" s="189">
        <f t="shared" si="4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5"/>
        <v>11.180018461085298</v>
      </c>
      <c r="C98" s="107"/>
      <c r="D98" s="107"/>
      <c r="E98" s="107"/>
      <c r="G98" s="108" t="s">
        <v>9</v>
      </c>
      <c r="H98" s="189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5"/>
        <v>0.64865357596831774</v>
      </c>
      <c r="C99" s="107"/>
      <c r="D99" s="107"/>
      <c r="E99" s="107"/>
      <c r="G99" s="108" t="s">
        <v>70</v>
      </c>
      <c r="H99" s="189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5"/>
        <v>0.12308653078084977</v>
      </c>
      <c r="C100" s="107"/>
      <c r="D100" s="107"/>
      <c r="E100" s="107"/>
      <c r="G100" s="108" t="s">
        <v>69</v>
      </c>
      <c r="H100" s="189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5"/>
        <v>38.732528697463444</v>
      </c>
      <c r="C101" s="107"/>
      <c r="D101" s="107"/>
      <c r="E101" s="107"/>
      <c r="G101" s="108" t="s">
        <v>5</v>
      </c>
      <c r="H101" s="189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5"/>
        <v>10.415195107218246</v>
      </c>
      <c r="C102" s="107"/>
      <c r="D102" s="107"/>
      <c r="E102" s="107"/>
      <c r="G102" s="108" t="s">
        <v>2</v>
      </c>
      <c r="H102" s="189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5"/>
        <v>7.6042539496393333</v>
      </c>
      <c r="C103" s="107"/>
      <c r="D103" s="107"/>
      <c r="E103" s="107"/>
      <c r="G103" s="108" t="s">
        <v>6</v>
      </c>
      <c r="H103" s="189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5"/>
        <v>1.6083715952955429</v>
      </c>
      <c r="C104" s="107"/>
      <c r="D104" s="107"/>
      <c r="E104" s="107"/>
      <c r="G104" s="108" t="s">
        <v>7</v>
      </c>
      <c r="H104" s="189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5"/>
        <v>2.0425169219548667</v>
      </c>
      <c r="C105" s="167"/>
      <c r="D105" s="167"/>
      <c r="E105" s="167"/>
      <c r="G105" s="108" t="s">
        <v>8</v>
      </c>
      <c r="H105" s="189">
        <f t="shared" si="4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99.999999999999972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39.474047197647707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60.525952802352286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34" t="s">
        <v>98</v>
      </c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</row>
    <row r="116" spans="1:26">
      <c r="A116" s="177" t="s">
        <v>106</v>
      </c>
      <c r="B116" s="341" t="s">
        <v>109</v>
      </c>
      <c r="C116" s="342"/>
      <c r="D116" s="342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2"/>
      <c r="X116" s="342"/>
      <c r="Y116" s="342"/>
      <c r="Z116" s="342"/>
    </row>
    <row r="117" spans="1:26">
      <c r="A117" s="186" t="s">
        <v>30</v>
      </c>
      <c r="B117" s="316" t="s">
        <v>126</v>
      </c>
      <c r="C117" s="316" t="s">
        <v>127</v>
      </c>
      <c r="D117" s="316" t="s">
        <v>128</v>
      </c>
      <c r="E117" s="316" t="s">
        <v>562</v>
      </c>
      <c r="F117" s="316" t="s">
        <v>563</v>
      </c>
      <c r="G117" s="316" t="s">
        <v>564</v>
      </c>
      <c r="H117" s="316" t="s">
        <v>565</v>
      </c>
      <c r="I117" s="316" t="s">
        <v>566</v>
      </c>
      <c r="J117" s="316" t="s">
        <v>567</v>
      </c>
      <c r="K117" s="316" t="s">
        <v>568</v>
      </c>
      <c r="L117" s="316" t="s">
        <v>570</v>
      </c>
      <c r="M117" s="316" t="s">
        <v>571</v>
      </c>
      <c r="N117" s="316" t="s">
        <v>593</v>
      </c>
      <c r="O117" s="316" t="s">
        <v>600</v>
      </c>
      <c r="P117" s="316" t="s">
        <v>602</v>
      </c>
      <c r="Q117" s="316" t="s">
        <v>604</v>
      </c>
      <c r="R117" s="316" t="s">
        <v>605</v>
      </c>
      <c r="S117" s="316" t="s">
        <v>606</v>
      </c>
      <c r="T117" s="316" t="s">
        <v>608</v>
      </c>
      <c r="U117" s="316" t="s">
        <v>612</v>
      </c>
      <c r="V117" s="316" t="s">
        <v>613</v>
      </c>
      <c r="W117" s="316" t="s">
        <v>616</v>
      </c>
      <c r="X117" s="316" t="s">
        <v>620</v>
      </c>
      <c r="Y117" s="316" t="s">
        <v>622</v>
      </c>
      <c r="Z117" s="316" t="s">
        <v>624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3717.7821305839998</v>
      </c>
      <c r="C119" s="181">
        <v>3027.0962775859998</v>
      </c>
      <c r="D119" s="181">
        <v>2105.289042892</v>
      </c>
      <c r="E119" s="181">
        <v>1926.556481762</v>
      </c>
      <c r="F119" s="181">
        <v>1462.4150283280001</v>
      </c>
      <c r="G119" s="181">
        <v>2161.7754838139999</v>
      </c>
      <c r="H119" s="181">
        <v>2486.4288326440001</v>
      </c>
      <c r="I119" s="181">
        <v>2126.922141256</v>
      </c>
      <c r="J119" s="181">
        <v>2483.1404345719998</v>
      </c>
      <c r="K119" s="181">
        <v>2132.3689869519999</v>
      </c>
      <c r="L119" s="181">
        <v>1925.7686431879999</v>
      </c>
      <c r="M119" s="181">
        <v>1935.0616367759999</v>
      </c>
      <c r="N119" s="181">
        <v>1626.26904491</v>
      </c>
      <c r="O119" s="181">
        <v>1579.960283826</v>
      </c>
      <c r="P119" s="181">
        <v>1254.5406578279999</v>
      </c>
      <c r="Q119" s="181">
        <v>1224.795245668</v>
      </c>
      <c r="R119" s="181">
        <v>1122.0242994600001</v>
      </c>
      <c r="S119" s="181">
        <v>2661.9900573</v>
      </c>
      <c r="T119" s="181">
        <v>4636.0918287759996</v>
      </c>
      <c r="U119" s="181">
        <v>3725.7484249300001</v>
      </c>
      <c r="V119" s="181">
        <v>2837.6434274379999</v>
      </c>
      <c r="W119" s="181">
        <v>3112.4193944459998</v>
      </c>
      <c r="X119" s="181">
        <v>2860.8422885260002</v>
      </c>
      <c r="Y119" s="181">
        <v>2857.7615056260001</v>
      </c>
      <c r="Z119" s="181">
        <v>2260.8347141499999</v>
      </c>
    </row>
    <row r="120" spans="1:26">
      <c r="A120" s="180" t="s">
        <v>81</v>
      </c>
      <c r="B120" s="181">
        <v>58.722846416000003</v>
      </c>
      <c r="C120" s="181">
        <v>35.299306414</v>
      </c>
      <c r="D120" s="181">
        <v>59.999602107999998</v>
      </c>
      <c r="E120" s="181">
        <v>39.235246795999998</v>
      </c>
      <c r="F120" s="181">
        <v>206.75095075799999</v>
      </c>
      <c r="G120" s="181">
        <v>138.76057288800001</v>
      </c>
      <c r="H120" s="181">
        <v>132.478563576</v>
      </c>
      <c r="I120" s="181">
        <v>160.23613672600001</v>
      </c>
      <c r="J120" s="181">
        <v>184.627649926</v>
      </c>
      <c r="K120" s="181">
        <v>182.227465258</v>
      </c>
      <c r="L120" s="181">
        <v>129.46685282000001</v>
      </c>
      <c r="M120" s="181">
        <v>124.931396316</v>
      </c>
      <c r="N120" s="181">
        <v>54.725804748000002</v>
      </c>
      <c r="O120" s="181">
        <v>24.305235333999999</v>
      </c>
      <c r="P120" s="181">
        <v>70.640000060000006</v>
      </c>
      <c r="Q120" s="181">
        <v>104.26472390000001</v>
      </c>
      <c r="R120" s="181">
        <v>116.03515081</v>
      </c>
      <c r="S120" s="181">
        <v>172.10635217000001</v>
      </c>
      <c r="T120" s="181">
        <v>318.75078227400002</v>
      </c>
      <c r="U120" s="181">
        <v>233.77888705199999</v>
      </c>
      <c r="V120" s="181">
        <v>229.83714941400001</v>
      </c>
      <c r="W120" s="181">
        <v>303.52379088800001</v>
      </c>
      <c r="X120" s="181">
        <v>314.35098405000002</v>
      </c>
      <c r="Y120" s="181">
        <v>243.63992918599999</v>
      </c>
      <c r="Z120" s="181">
        <v>152.39581989600001</v>
      </c>
    </row>
    <row r="121" spans="1:26">
      <c r="A121" s="180" t="s">
        <v>3</v>
      </c>
      <c r="B121" s="181">
        <v>3591.591351</v>
      </c>
      <c r="C121" s="181">
        <v>4471.0236880000002</v>
      </c>
      <c r="D121" s="181">
        <v>5135.7248909999998</v>
      </c>
      <c r="E121" s="181">
        <v>5013.0349210000004</v>
      </c>
      <c r="F121" s="181">
        <v>5150.6718030000002</v>
      </c>
      <c r="G121" s="181">
        <v>3829.983448</v>
      </c>
      <c r="H121" s="181">
        <v>4286.7606750000004</v>
      </c>
      <c r="I121" s="181">
        <v>5041.3888260000003</v>
      </c>
      <c r="J121" s="181">
        <v>4766.7856579999998</v>
      </c>
      <c r="K121" s="181">
        <v>5274.7472820000003</v>
      </c>
      <c r="L121" s="181">
        <v>4621.6629220000004</v>
      </c>
      <c r="M121" s="181">
        <v>3976.917465</v>
      </c>
      <c r="N121" s="181">
        <v>4647.8769560000001</v>
      </c>
      <c r="O121" s="181">
        <v>5123.1117279999999</v>
      </c>
      <c r="P121" s="181">
        <v>5068.1443870000003</v>
      </c>
      <c r="Q121" s="181">
        <v>4995.5062809999999</v>
      </c>
      <c r="R121" s="181">
        <v>4530.6687620000002</v>
      </c>
      <c r="S121" s="181">
        <v>3427.5262950000001</v>
      </c>
      <c r="T121" s="181">
        <v>4350.070831</v>
      </c>
      <c r="U121" s="181">
        <v>5289.2044400000004</v>
      </c>
      <c r="V121" s="181">
        <v>4885.6830239999999</v>
      </c>
      <c r="W121" s="181">
        <v>5174.9451150000004</v>
      </c>
      <c r="X121" s="181">
        <v>4085.6048350000001</v>
      </c>
      <c r="Y121" s="181">
        <v>3078.9784679999998</v>
      </c>
      <c r="Z121" s="181">
        <v>3621.3812859999998</v>
      </c>
    </row>
    <row r="122" spans="1:26">
      <c r="A122" s="180" t="s">
        <v>4</v>
      </c>
      <c r="B122" s="181">
        <v>2273.6253510000001</v>
      </c>
      <c r="C122" s="181">
        <v>3487.5592799999999</v>
      </c>
      <c r="D122" s="181">
        <v>3495.8629919999998</v>
      </c>
      <c r="E122" s="181">
        <v>4104.839301</v>
      </c>
      <c r="F122" s="181">
        <v>3364.3719850000002</v>
      </c>
      <c r="G122" s="181">
        <v>3875.2183620000001</v>
      </c>
      <c r="H122" s="181">
        <v>2845.2103820000002</v>
      </c>
      <c r="I122" s="181">
        <v>3075.0126260000002</v>
      </c>
      <c r="J122" s="181">
        <v>2246.7762189999999</v>
      </c>
      <c r="K122" s="181">
        <v>824.57770700000003</v>
      </c>
      <c r="L122" s="181">
        <v>722.87866599999995</v>
      </c>
      <c r="M122" s="181">
        <v>342.70352400000002</v>
      </c>
      <c r="N122" s="181">
        <v>416.30111399999998</v>
      </c>
      <c r="O122" s="181">
        <v>661.90379600000006</v>
      </c>
      <c r="P122" s="181">
        <v>341.25626699999998</v>
      </c>
      <c r="Q122" s="181">
        <v>443.18280800000002</v>
      </c>
      <c r="R122" s="181">
        <v>675.55828299999996</v>
      </c>
      <c r="S122" s="181">
        <v>548.21677799999998</v>
      </c>
      <c r="T122" s="181">
        <v>374.11575099999999</v>
      </c>
      <c r="U122" s="181">
        <v>869.07579999999996</v>
      </c>
      <c r="V122" s="181">
        <v>822.66154500000005</v>
      </c>
      <c r="W122" s="181">
        <v>476.52099399999997</v>
      </c>
      <c r="X122" s="181">
        <v>306.838932</v>
      </c>
      <c r="Y122" s="181">
        <v>244.594357</v>
      </c>
      <c r="Z122" s="181">
        <v>362.81994500000002</v>
      </c>
    </row>
    <row r="123" spans="1:26">
      <c r="A123" s="180" t="s">
        <v>95</v>
      </c>
      <c r="B123" s="181">
        <v>0</v>
      </c>
      <c r="C123" s="181">
        <v>9.9999999999999995E-7</v>
      </c>
      <c r="D123" s="181">
        <v>-9.9999999999999995E-7</v>
      </c>
      <c r="E123" s="181">
        <v>0</v>
      </c>
      <c r="F123" s="181">
        <v>0</v>
      </c>
      <c r="G123" s="181">
        <v>0</v>
      </c>
      <c r="H123" s="181">
        <v>0</v>
      </c>
      <c r="I123" s="181">
        <v>0</v>
      </c>
      <c r="J123" s="181">
        <v>0</v>
      </c>
      <c r="K123" s="181">
        <v>0</v>
      </c>
      <c r="L123" s="181">
        <v>9.9999999999999995E-7</v>
      </c>
      <c r="M123" s="181">
        <v>-9.9999999999999995E-7</v>
      </c>
      <c r="N123" s="181">
        <v>0</v>
      </c>
      <c r="O123" s="181">
        <v>0</v>
      </c>
      <c r="P123" s="181">
        <v>-9.9999999999999995E-7</v>
      </c>
      <c r="Q123" s="181">
        <v>9.9999999999999995E-7</v>
      </c>
      <c r="R123" s="181">
        <v>-9.9999999999999995E-7</v>
      </c>
      <c r="S123" s="181">
        <v>0</v>
      </c>
      <c r="T123" s="181">
        <v>0</v>
      </c>
      <c r="U123" s="181">
        <v>0</v>
      </c>
      <c r="V123" s="181">
        <v>0</v>
      </c>
      <c r="W123" s="181">
        <v>9.9999999999999995E-7</v>
      </c>
      <c r="X123" s="181">
        <v>0</v>
      </c>
      <c r="Y123" s="181">
        <v>-9.9999999999999995E-7</v>
      </c>
      <c r="Z123" s="181">
        <v>0</v>
      </c>
    </row>
    <row r="124" spans="1:26">
      <c r="A124" s="180" t="s">
        <v>11</v>
      </c>
      <c r="B124" s="181">
        <v>2180.126706</v>
      </c>
      <c r="C124" s="181">
        <v>2229.279387</v>
      </c>
      <c r="D124" s="181">
        <v>2663.0061409999998</v>
      </c>
      <c r="E124" s="181">
        <v>2148.6592919999998</v>
      </c>
      <c r="F124" s="181">
        <v>2501.819391</v>
      </c>
      <c r="G124" s="181">
        <v>3160.857532</v>
      </c>
      <c r="H124" s="181">
        <v>2896.6909179999998</v>
      </c>
      <c r="I124" s="181">
        <v>3198.741031</v>
      </c>
      <c r="J124" s="181">
        <v>2453.2141339999998</v>
      </c>
      <c r="K124" s="181">
        <v>2128.911576</v>
      </c>
      <c r="L124" s="181">
        <v>2714.2505219999998</v>
      </c>
      <c r="M124" s="181">
        <v>3899.400517</v>
      </c>
      <c r="N124" s="181">
        <v>5107.4552830000002</v>
      </c>
      <c r="O124" s="181">
        <v>6956.6262459999998</v>
      </c>
      <c r="P124" s="181">
        <v>7016.5746319999998</v>
      </c>
      <c r="Q124" s="181">
        <v>5427.2651390000001</v>
      </c>
      <c r="R124" s="181">
        <v>5623.0261039999996</v>
      </c>
      <c r="S124" s="181">
        <v>3859.056505</v>
      </c>
      <c r="T124" s="181">
        <v>2755.5529339999998</v>
      </c>
      <c r="U124" s="181">
        <v>3272.2781949999999</v>
      </c>
      <c r="V124" s="181">
        <v>2388.4234710000001</v>
      </c>
      <c r="W124" s="181">
        <v>1386.626039</v>
      </c>
      <c r="X124" s="181">
        <v>1731.0454139999999</v>
      </c>
      <c r="Y124" s="181">
        <v>2018.1721660000001</v>
      </c>
      <c r="Z124" s="181">
        <v>3549.1513669999999</v>
      </c>
    </row>
    <row r="125" spans="1:26">
      <c r="A125" s="180" t="s">
        <v>5</v>
      </c>
      <c r="B125" s="181">
        <v>2576.1112600000001</v>
      </c>
      <c r="C125" s="181">
        <v>2480.8914359999999</v>
      </c>
      <c r="D125" s="181">
        <v>3067.4116530000001</v>
      </c>
      <c r="E125" s="181">
        <v>2406.6124519999998</v>
      </c>
      <c r="F125" s="181">
        <v>4298.9980910000004</v>
      </c>
      <c r="G125" s="181">
        <v>4526.0070180000002</v>
      </c>
      <c r="H125" s="181">
        <v>4319.0333719999999</v>
      </c>
      <c r="I125" s="181">
        <v>5970.6822620000003</v>
      </c>
      <c r="J125" s="181">
        <v>3646.796961</v>
      </c>
      <c r="K125" s="181">
        <v>4823.647892</v>
      </c>
      <c r="L125" s="181">
        <v>4595.9458759999998</v>
      </c>
      <c r="M125" s="181">
        <v>4580.991387</v>
      </c>
      <c r="N125" s="181">
        <v>3212.1599219999998</v>
      </c>
      <c r="O125" s="181">
        <v>3282.320815</v>
      </c>
      <c r="P125" s="181">
        <v>2731.931869</v>
      </c>
      <c r="Q125" s="181">
        <v>3793.205336</v>
      </c>
      <c r="R125" s="181">
        <v>3719.9108110000002</v>
      </c>
      <c r="S125" s="181">
        <v>7330.0649590000003</v>
      </c>
      <c r="T125" s="181">
        <v>5405.9702500000003</v>
      </c>
      <c r="U125" s="181">
        <v>4563.1646540000002</v>
      </c>
      <c r="V125" s="181">
        <v>4177.8230540000004</v>
      </c>
      <c r="W125" s="181">
        <v>5496.5080340000004</v>
      </c>
      <c r="X125" s="181">
        <v>3635.8080770000001</v>
      </c>
      <c r="Y125" s="181">
        <v>3889.9623360000001</v>
      </c>
      <c r="Z125" s="181">
        <v>3237.054185</v>
      </c>
    </row>
    <row r="126" spans="1:26">
      <c r="A126" s="180" t="s">
        <v>6</v>
      </c>
      <c r="B126" s="181">
        <v>781.41990099999998</v>
      </c>
      <c r="C126" s="181">
        <v>892.45500200000004</v>
      </c>
      <c r="D126" s="181">
        <v>808.18866300000002</v>
      </c>
      <c r="E126" s="181">
        <v>688.75342999999998</v>
      </c>
      <c r="F126" s="181">
        <v>544.35415599999999</v>
      </c>
      <c r="G126" s="181">
        <v>354.26862799999998</v>
      </c>
      <c r="H126" s="181">
        <v>404.732145</v>
      </c>
      <c r="I126" s="181">
        <v>482.13161500000001</v>
      </c>
      <c r="J126" s="181">
        <v>604.07747800000004</v>
      </c>
      <c r="K126" s="181">
        <v>776.41137100000003</v>
      </c>
      <c r="L126" s="181">
        <v>668.27649899999994</v>
      </c>
      <c r="M126" s="181">
        <v>898.00119700000005</v>
      </c>
      <c r="N126" s="181">
        <v>896.78578300000004</v>
      </c>
      <c r="O126" s="181">
        <v>960.17611099999999</v>
      </c>
      <c r="P126" s="181">
        <v>972.99709299999995</v>
      </c>
      <c r="Q126" s="181">
        <v>826.34228099999996</v>
      </c>
      <c r="R126" s="181">
        <v>763.60654399999999</v>
      </c>
      <c r="S126" s="181">
        <v>499.57157699999999</v>
      </c>
      <c r="T126" s="181">
        <v>492.12939599999999</v>
      </c>
      <c r="U126" s="181">
        <v>600.07644300000004</v>
      </c>
      <c r="V126" s="181">
        <v>944.520487</v>
      </c>
      <c r="W126" s="181">
        <v>1035.4963729999999</v>
      </c>
      <c r="X126" s="181">
        <v>1109.7213429999999</v>
      </c>
      <c r="Y126" s="181">
        <v>1586.7507559999999</v>
      </c>
      <c r="Z126" s="181">
        <v>1749.1434240000001</v>
      </c>
    </row>
    <row r="127" spans="1:26">
      <c r="A127" s="180" t="s">
        <v>7</v>
      </c>
      <c r="B127" s="181">
        <v>551.29260299999999</v>
      </c>
      <c r="C127" s="181">
        <v>858.89832999999999</v>
      </c>
      <c r="D127" s="181">
        <v>688.557997</v>
      </c>
      <c r="E127" s="181">
        <v>465.63698499999998</v>
      </c>
      <c r="F127" s="181">
        <v>292.49343099999999</v>
      </c>
      <c r="G127" s="181">
        <v>78.576116999999996</v>
      </c>
      <c r="H127" s="181">
        <v>109.57487399999999</v>
      </c>
      <c r="I127" s="181">
        <v>166.15012899999999</v>
      </c>
      <c r="J127" s="181">
        <v>261.97860300000002</v>
      </c>
      <c r="K127" s="181">
        <v>477.846093</v>
      </c>
      <c r="L127" s="181">
        <v>379.26881700000001</v>
      </c>
      <c r="M127" s="181">
        <v>740.99772700000005</v>
      </c>
      <c r="N127" s="181">
        <v>775.05760599999996</v>
      </c>
      <c r="O127" s="181">
        <v>722.86748999999998</v>
      </c>
      <c r="P127" s="181">
        <v>745.49877100000003</v>
      </c>
      <c r="Q127" s="181">
        <v>454.73186500000003</v>
      </c>
      <c r="R127" s="181">
        <v>303.08525700000001</v>
      </c>
      <c r="S127" s="181">
        <v>69.970612000000003</v>
      </c>
      <c r="T127" s="181">
        <v>68.978174999999993</v>
      </c>
      <c r="U127" s="181">
        <v>85.969313</v>
      </c>
      <c r="V127" s="181">
        <v>227.955996</v>
      </c>
      <c r="W127" s="181">
        <v>235.95704799999999</v>
      </c>
      <c r="X127" s="181">
        <v>206.86543699999999</v>
      </c>
      <c r="Y127" s="181">
        <v>552.48475099999996</v>
      </c>
      <c r="Z127" s="181">
        <v>711.64684799999998</v>
      </c>
    </row>
    <row r="128" spans="1:26">
      <c r="A128" s="180" t="s">
        <v>8</v>
      </c>
      <c r="B128" s="181">
        <v>304.160034</v>
      </c>
      <c r="C128" s="181">
        <v>323.41282999999999</v>
      </c>
      <c r="D128" s="181">
        <v>316.53357699999998</v>
      </c>
      <c r="E128" s="181">
        <v>319.43425999999999</v>
      </c>
      <c r="F128" s="181">
        <v>296.89508599999999</v>
      </c>
      <c r="G128" s="181">
        <v>292.56813</v>
      </c>
      <c r="H128" s="181">
        <v>299.41570200000001</v>
      </c>
      <c r="I128" s="181">
        <v>303.48312600000003</v>
      </c>
      <c r="J128" s="181">
        <v>284.79867300000001</v>
      </c>
      <c r="K128" s="181">
        <v>309.41400099999998</v>
      </c>
      <c r="L128" s="181">
        <v>274.24438400000003</v>
      </c>
      <c r="M128" s="181">
        <v>282.125969</v>
      </c>
      <c r="N128" s="181">
        <v>285.68225699999999</v>
      </c>
      <c r="O128" s="181">
        <v>325.706703</v>
      </c>
      <c r="P128" s="181">
        <v>320.61878899999999</v>
      </c>
      <c r="Q128" s="181">
        <v>301.51870000000002</v>
      </c>
      <c r="R128" s="181">
        <v>310.891053</v>
      </c>
      <c r="S128" s="181">
        <v>308.165526</v>
      </c>
      <c r="T128" s="181">
        <v>299.93067000000002</v>
      </c>
      <c r="U128" s="181">
        <v>334.20812999999998</v>
      </c>
      <c r="V128" s="181">
        <v>344.25860499999999</v>
      </c>
      <c r="W128" s="181">
        <v>344.921718</v>
      </c>
      <c r="X128" s="181">
        <v>329.11393299999997</v>
      </c>
      <c r="Y128" s="181">
        <v>385.36587500000002</v>
      </c>
      <c r="Z128" s="181">
        <v>378.683719</v>
      </c>
    </row>
    <row r="129" spans="1:26">
      <c r="A129" s="180" t="s">
        <v>9</v>
      </c>
      <c r="B129" s="181">
        <v>2403.6677800000002</v>
      </c>
      <c r="C129" s="181">
        <v>2436.601287</v>
      </c>
      <c r="D129" s="181">
        <v>2361.294789</v>
      </c>
      <c r="E129" s="181">
        <v>2408.3296150000001</v>
      </c>
      <c r="F129" s="181">
        <v>2520.0724319999999</v>
      </c>
      <c r="G129" s="181">
        <v>2472.1865079999998</v>
      </c>
      <c r="H129" s="181">
        <v>2529.9413220000001</v>
      </c>
      <c r="I129" s="181">
        <v>2671.4589550000001</v>
      </c>
      <c r="J129" s="181">
        <v>2391.3661729999999</v>
      </c>
      <c r="K129" s="181">
        <v>2591.3057229999999</v>
      </c>
      <c r="L129" s="181">
        <v>2489.5602039999999</v>
      </c>
      <c r="M129" s="181">
        <v>2544.944947</v>
      </c>
      <c r="N129" s="181">
        <v>2420.3906200000001</v>
      </c>
      <c r="O129" s="181">
        <v>2458.2190430000001</v>
      </c>
      <c r="P129" s="181">
        <v>2354.658089</v>
      </c>
      <c r="Q129" s="181">
        <v>2352.8584179999998</v>
      </c>
      <c r="R129" s="181">
        <v>2493.3366209999999</v>
      </c>
      <c r="S129" s="181">
        <v>2469.0819270000002</v>
      </c>
      <c r="T129" s="181">
        <v>2342.7392070000001</v>
      </c>
      <c r="U129" s="181">
        <v>2435.5959750000002</v>
      </c>
      <c r="V129" s="181">
        <v>2231.3244639999998</v>
      </c>
      <c r="W129" s="181">
        <v>2231.1518390000001</v>
      </c>
      <c r="X129" s="181">
        <v>1906.6885179999999</v>
      </c>
      <c r="Y129" s="181">
        <v>2080.1160319999999</v>
      </c>
      <c r="Z129" s="181">
        <v>2175.6773370000001</v>
      </c>
    </row>
    <row r="130" spans="1:26">
      <c r="A130" s="180" t="s">
        <v>69</v>
      </c>
      <c r="B130" s="181">
        <v>50.806421</v>
      </c>
      <c r="C130" s="181">
        <v>64.813796999999994</v>
      </c>
      <c r="D130" s="181">
        <v>65.755174499999995</v>
      </c>
      <c r="E130" s="181">
        <v>64.739834999999999</v>
      </c>
      <c r="F130" s="181">
        <v>66.706254000000001</v>
      </c>
      <c r="G130" s="181">
        <v>61.593868999999998</v>
      </c>
      <c r="H130" s="181">
        <v>69.912847999999997</v>
      </c>
      <c r="I130" s="181">
        <v>63.503646000000003</v>
      </c>
      <c r="J130" s="181">
        <v>61.891773000000001</v>
      </c>
      <c r="K130" s="181">
        <v>67.360605500000005</v>
      </c>
      <c r="L130" s="181">
        <v>64.179035999999996</v>
      </c>
      <c r="M130" s="181">
        <v>36.450611000000002</v>
      </c>
      <c r="N130" s="181">
        <v>62.621202500000003</v>
      </c>
      <c r="O130" s="181">
        <v>65.608477500000006</v>
      </c>
      <c r="P130" s="181">
        <v>66.150598000000002</v>
      </c>
      <c r="Q130" s="181">
        <v>63.723962499999999</v>
      </c>
      <c r="R130" s="181">
        <v>61.976173000000003</v>
      </c>
      <c r="S130" s="181">
        <v>60.149876499999998</v>
      </c>
      <c r="T130" s="181">
        <v>65.337529000000004</v>
      </c>
      <c r="U130" s="181">
        <v>55.184336000000002</v>
      </c>
      <c r="V130" s="181">
        <v>55.978365500000002</v>
      </c>
      <c r="W130" s="181">
        <v>51.389567499999998</v>
      </c>
      <c r="X130" s="181">
        <v>29.749654499999998</v>
      </c>
      <c r="Y130" s="181">
        <v>30.791229000000001</v>
      </c>
      <c r="Z130" s="181">
        <v>27.458276000000001</v>
      </c>
    </row>
    <row r="131" spans="1:26">
      <c r="A131" s="180" t="s">
        <v>70</v>
      </c>
      <c r="B131" s="181">
        <v>175.41279499999999</v>
      </c>
      <c r="C131" s="181">
        <v>199.57543200000001</v>
      </c>
      <c r="D131" s="181">
        <v>194.6585925</v>
      </c>
      <c r="E131" s="181">
        <v>189.02059499999999</v>
      </c>
      <c r="F131" s="181">
        <v>201.64528799999999</v>
      </c>
      <c r="G131" s="181">
        <v>191.94905</v>
      </c>
      <c r="H131" s="181">
        <v>190.76081500000001</v>
      </c>
      <c r="I131" s="181">
        <v>196.595054</v>
      </c>
      <c r="J131" s="181">
        <v>180.749244</v>
      </c>
      <c r="K131" s="181">
        <v>200.77951049999999</v>
      </c>
      <c r="L131" s="181">
        <v>175.342614</v>
      </c>
      <c r="M131" s="181">
        <v>154.68218999999999</v>
      </c>
      <c r="N131" s="181">
        <v>156.89450450000001</v>
      </c>
      <c r="O131" s="181">
        <v>161.3076265</v>
      </c>
      <c r="P131" s="181">
        <v>182.311137</v>
      </c>
      <c r="Q131" s="181">
        <v>188.01692750000001</v>
      </c>
      <c r="R131" s="181">
        <v>169.37619900000001</v>
      </c>
      <c r="S131" s="181">
        <v>144.5833825</v>
      </c>
      <c r="T131" s="181">
        <v>160.99247</v>
      </c>
      <c r="U131" s="181">
        <v>157.97660099999999</v>
      </c>
      <c r="V131" s="181">
        <v>163.5454105</v>
      </c>
      <c r="W131" s="181">
        <v>166.0983985</v>
      </c>
      <c r="X131" s="181">
        <v>133.88005949999999</v>
      </c>
      <c r="Y131" s="181">
        <v>139.503086</v>
      </c>
      <c r="Z131" s="181">
        <v>134.24086700000001</v>
      </c>
    </row>
    <row r="132" spans="1:26">
      <c r="A132" s="183" t="s">
        <v>10</v>
      </c>
      <c r="B132" s="184">
        <v>18664.719179</v>
      </c>
      <c r="C132" s="184">
        <v>20506.906053999999</v>
      </c>
      <c r="D132" s="184">
        <v>20962.283114000002</v>
      </c>
      <c r="E132" s="184">
        <v>19774.852414558001</v>
      </c>
      <c r="F132" s="184">
        <v>20907.193896085999</v>
      </c>
      <c r="G132" s="184">
        <v>21143.744718702001</v>
      </c>
      <c r="H132" s="184">
        <v>20570.940449220001</v>
      </c>
      <c r="I132" s="184">
        <v>23456.305547982</v>
      </c>
      <c r="J132" s="184">
        <v>19566.203000498001</v>
      </c>
      <c r="K132" s="184">
        <v>19789.59821321</v>
      </c>
      <c r="L132" s="184">
        <v>18760.845037007999</v>
      </c>
      <c r="M132" s="184">
        <v>19517.208566091998</v>
      </c>
      <c r="N132" s="184">
        <v>19662.220097657999</v>
      </c>
      <c r="O132" s="184">
        <v>22322.113555159998</v>
      </c>
      <c r="P132" s="184">
        <v>21125.322288888001</v>
      </c>
      <c r="Q132" s="184">
        <v>20175.411688568001</v>
      </c>
      <c r="R132" s="184">
        <v>19889.495256269998</v>
      </c>
      <c r="S132" s="184">
        <v>21550.483847470001</v>
      </c>
      <c r="T132" s="184">
        <v>21270.659824049999</v>
      </c>
      <c r="U132" s="184">
        <v>21622.261198982</v>
      </c>
      <c r="V132" s="184">
        <v>19309.654998851998</v>
      </c>
      <c r="W132" s="184">
        <v>20015.558312334</v>
      </c>
      <c r="X132" s="184">
        <v>16650.509475576</v>
      </c>
      <c r="Y132" s="184">
        <v>17108.120489812001</v>
      </c>
      <c r="Z132" s="184">
        <v>18360.487788046001</v>
      </c>
    </row>
    <row r="133" spans="1:26">
      <c r="A133" s="180" t="s">
        <v>123</v>
      </c>
      <c r="B133" s="181">
        <v>-83.652090872000002</v>
      </c>
      <c r="C133" s="181">
        <v>-57.907585935999997</v>
      </c>
      <c r="D133" s="181">
        <v>-68.84204416</v>
      </c>
      <c r="E133" s="181">
        <v>-48.817158288000002</v>
      </c>
      <c r="F133" s="181">
        <v>-343.46447804799999</v>
      </c>
      <c r="G133" s="181">
        <v>-220.547036048</v>
      </c>
      <c r="H133" s="181">
        <v>-223.074538808</v>
      </c>
      <c r="I133" s="181">
        <v>-268.75495043199999</v>
      </c>
      <c r="J133" s="181">
        <v>-304.12485214399999</v>
      </c>
      <c r="K133" s="181">
        <v>-332.55576095800001</v>
      </c>
      <c r="L133" s="181">
        <v>-213.481917952</v>
      </c>
      <c r="M133" s="181">
        <v>-222.71179390399999</v>
      </c>
      <c r="N133" s="181">
        <v>-70.794484952000005</v>
      </c>
      <c r="O133" s="181">
        <v>-79.229421951999996</v>
      </c>
      <c r="P133" s="181">
        <v>-113.611379904</v>
      </c>
      <c r="Q133" s="181">
        <v>-188.46613504800001</v>
      </c>
      <c r="R133" s="181">
        <v>-180.307197</v>
      </c>
      <c r="S133" s="181">
        <v>-350.171471</v>
      </c>
      <c r="T133" s="181">
        <v>-700.75410199999999</v>
      </c>
      <c r="U133" s="181">
        <v>-399.378153</v>
      </c>
      <c r="V133" s="181">
        <v>-392.60482500000001</v>
      </c>
      <c r="W133" s="181">
        <v>-600.24192497599995</v>
      </c>
      <c r="X133" s="181">
        <v>-699.83140900000001</v>
      </c>
      <c r="Y133" s="181">
        <v>-414.69185800000002</v>
      </c>
      <c r="Z133" s="181">
        <v>-272.79659400000003</v>
      </c>
    </row>
    <row r="134" spans="1:26">
      <c r="A134" s="180" t="s">
        <v>97</v>
      </c>
      <c r="B134" s="181">
        <v>-108.62363499999999</v>
      </c>
      <c r="C134" s="181">
        <v>-161.79160300000001</v>
      </c>
      <c r="D134" s="181">
        <v>-153.133589</v>
      </c>
      <c r="E134" s="181">
        <v>-107.931268</v>
      </c>
      <c r="F134" s="181">
        <v>-92.007576999999998</v>
      </c>
      <c r="G134" s="181">
        <v>-65.068314999999998</v>
      </c>
      <c r="H134" s="181">
        <v>-112.575441</v>
      </c>
      <c r="I134" s="181">
        <v>-137.254998</v>
      </c>
      <c r="J134" s="181">
        <v>-119.223619</v>
      </c>
      <c r="K134" s="181">
        <v>-122.32533599999999</v>
      </c>
      <c r="L134" s="181">
        <v>-124.430774</v>
      </c>
      <c r="M134" s="181">
        <v>-143.16130000000001</v>
      </c>
      <c r="N134" s="181">
        <v>-159.634671</v>
      </c>
      <c r="O134" s="181">
        <v>-201.16611399999999</v>
      </c>
      <c r="P134" s="181">
        <v>-185.76976199999999</v>
      </c>
      <c r="Q134" s="181">
        <v>-153.19726600000001</v>
      </c>
      <c r="R134" s="181">
        <v>-137.66557</v>
      </c>
      <c r="S134" s="181">
        <v>-91.396833999999998</v>
      </c>
      <c r="T134" s="181">
        <v>-119.614278</v>
      </c>
      <c r="U134" s="181">
        <v>-136.155901</v>
      </c>
      <c r="V134" s="181">
        <v>-115.92849699999999</v>
      </c>
      <c r="W134" s="181">
        <v>-112.780382</v>
      </c>
      <c r="X134" s="181">
        <v>-80.581305999999998</v>
      </c>
      <c r="Y134" s="181">
        <v>-79.946523999999997</v>
      </c>
      <c r="Z134" s="181">
        <v>-93.289579000000003</v>
      </c>
    </row>
    <row r="135" spans="1:26">
      <c r="A135" s="180" t="s">
        <v>124</v>
      </c>
      <c r="B135" s="181">
        <v>1863.9643000000001</v>
      </c>
      <c r="C135" s="181">
        <v>1893.727091</v>
      </c>
      <c r="D135" s="181">
        <v>1244.0220750000001</v>
      </c>
      <c r="E135" s="181">
        <v>1124.4621509999999</v>
      </c>
      <c r="F135" s="181">
        <v>-182.46856</v>
      </c>
      <c r="G135" s="181">
        <v>44.679403999999998</v>
      </c>
      <c r="H135" s="181">
        <v>939.18599800000004</v>
      </c>
      <c r="I135" s="181">
        <v>246.35344599999999</v>
      </c>
      <c r="J135" s="181">
        <v>1011.7751479999999</v>
      </c>
      <c r="K135" s="181">
        <v>1392.1786890000001</v>
      </c>
      <c r="L135" s="181">
        <v>1091.119678</v>
      </c>
      <c r="M135" s="181">
        <v>747.80053699999996</v>
      </c>
      <c r="N135" s="181">
        <v>536.87445300000002</v>
      </c>
      <c r="O135" s="181">
        <v>657.10206200000005</v>
      </c>
      <c r="P135" s="181">
        <v>348.80169899999999</v>
      </c>
      <c r="Q135" s="181">
        <v>97.964608999999996</v>
      </c>
      <c r="R135" s="181">
        <v>580.94192099999998</v>
      </c>
      <c r="S135" s="181">
        <v>-297.39445499999999</v>
      </c>
      <c r="T135" s="181">
        <v>448.80726199999998</v>
      </c>
      <c r="U135" s="181">
        <v>1482.378827</v>
      </c>
      <c r="V135" s="181">
        <v>1035.7817219999999</v>
      </c>
      <c r="W135" s="181">
        <v>493.77581300000003</v>
      </c>
      <c r="X135" s="181">
        <v>232.43756099999999</v>
      </c>
      <c r="Y135" s="181">
        <v>683.67150800000002</v>
      </c>
      <c r="Z135" s="181">
        <v>268.89827500000001</v>
      </c>
    </row>
    <row r="136" spans="1:26">
      <c r="A136" s="183" t="s">
        <v>125</v>
      </c>
      <c r="B136" s="184">
        <v>20336.407753128002</v>
      </c>
      <c r="C136" s="184">
        <v>22180.933956064</v>
      </c>
      <c r="D136" s="184">
        <v>21984.329555839999</v>
      </c>
      <c r="E136" s="184">
        <v>20742.566139269999</v>
      </c>
      <c r="F136" s="184">
        <v>20289.253281038</v>
      </c>
      <c r="G136" s="184">
        <v>20902.808771653999</v>
      </c>
      <c r="H136" s="184">
        <v>21174.476467412002</v>
      </c>
      <c r="I136" s="184">
        <v>23296.649045549999</v>
      </c>
      <c r="J136" s="184">
        <v>20154.629677354002</v>
      </c>
      <c r="K136" s="184">
        <v>20726.895805251999</v>
      </c>
      <c r="L136" s="184">
        <v>19514.052023056</v>
      </c>
      <c r="M136" s="184">
        <v>19899.136009188001</v>
      </c>
      <c r="N136" s="184">
        <v>19968.665394706</v>
      </c>
      <c r="O136" s="184">
        <v>22698.820081207999</v>
      </c>
      <c r="P136" s="184">
        <v>21174.742845984001</v>
      </c>
      <c r="Q136" s="184">
        <v>19931.712896519999</v>
      </c>
      <c r="R136" s="184">
        <v>20152.46441027</v>
      </c>
      <c r="S136" s="184">
        <v>20811.521087469999</v>
      </c>
      <c r="T136" s="184">
        <v>20899.098706050001</v>
      </c>
      <c r="U136" s="184">
        <v>22569.105971982</v>
      </c>
      <c r="V136" s="184">
        <v>19836.903398851999</v>
      </c>
      <c r="W136" s="184">
        <v>19796.311818358001</v>
      </c>
      <c r="X136" s="184">
        <v>16102.534321576</v>
      </c>
      <c r="Y136" s="184">
        <v>17297.153615812</v>
      </c>
      <c r="Z136" s="184">
        <v>18263.299890046001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J</v>
      </c>
      <c r="C140" s="199" t="str">
        <f t="shared" si="6"/>
        <v>J</v>
      </c>
      <c r="D140" s="199" t="str">
        <f t="shared" si="6"/>
        <v>A</v>
      </c>
      <c r="E140" s="199" t="str">
        <f t="shared" si="6"/>
        <v>S</v>
      </c>
      <c r="F140" s="199" t="str">
        <f t="shared" si="6"/>
        <v>O</v>
      </c>
      <c r="G140" s="199" t="str">
        <f t="shared" si="6"/>
        <v>N</v>
      </c>
      <c r="H140" s="199" t="str">
        <f t="shared" si="6"/>
        <v>D</v>
      </c>
      <c r="I140" s="199" t="str">
        <f t="shared" si="6"/>
        <v>E</v>
      </c>
      <c r="J140" s="199" t="str">
        <f t="shared" si="6"/>
        <v>F</v>
      </c>
      <c r="K140" s="199" t="str">
        <f t="shared" si="6"/>
        <v>M</v>
      </c>
      <c r="L140" s="199" t="str">
        <f t="shared" si="6"/>
        <v>A</v>
      </c>
      <c r="M140" s="199" t="str">
        <f t="shared" si="6"/>
        <v>M</v>
      </c>
      <c r="N140" s="199" t="str">
        <f t="shared" si="6"/>
        <v>J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junio 2019</v>
      </c>
      <c r="C141" s="199" t="str">
        <f t="shared" si="7"/>
        <v>julio 2019</v>
      </c>
      <c r="D141" s="199" t="str">
        <f t="shared" si="7"/>
        <v>agosto 2019</v>
      </c>
      <c r="E141" s="199" t="str">
        <f t="shared" si="7"/>
        <v>septiembre 2019</v>
      </c>
      <c r="F141" s="199" t="str">
        <f t="shared" si="7"/>
        <v>octubre 2019</v>
      </c>
      <c r="G141" s="199" t="str">
        <f t="shared" si="7"/>
        <v>noviembre 2019</v>
      </c>
      <c r="H141" s="199" t="str">
        <f t="shared" si="7"/>
        <v>diciembre 2019</v>
      </c>
      <c r="I141" s="199" t="str">
        <f t="shared" si="7"/>
        <v>enero 2020</v>
      </c>
      <c r="J141" s="199" t="str">
        <f t="shared" si="7"/>
        <v>febrero 2020</v>
      </c>
      <c r="K141" s="199" t="str">
        <f t="shared" si="7"/>
        <v>marzo 2020</v>
      </c>
      <c r="L141" s="199" t="str">
        <f t="shared" si="7"/>
        <v>abril 2020</v>
      </c>
      <c r="M141" s="199" t="str">
        <f t="shared" si="7"/>
        <v>mayo 2020</v>
      </c>
      <c r="N141" s="199" t="str">
        <f>A2</f>
        <v>Junio 2020</v>
      </c>
    </row>
    <row r="142" spans="1:26" s="196" customFormat="1" ht="12">
      <c r="A142" s="194" t="s">
        <v>2</v>
      </c>
      <c r="B142" s="195">
        <f t="shared" ref="B142:N142" si="8">HLOOKUP(B$141,$117:$133,3,FALSE)</f>
        <v>1626.26904491</v>
      </c>
      <c r="C142" s="195">
        <f t="shared" si="8"/>
        <v>1579.960283826</v>
      </c>
      <c r="D142" s="195">
        <f t="shared" si="8"/>
        <v>1254.5406578279999</v>
      </c>
      <c r="E142" s="195">
        <f t="shared" si="8"/>
        <v>1224.795245668</v>
      </c>
      <c r="F142" s="195">
        <f t="shared" si="8"/>
        <v>1122.0242994600001</v>
      </c>
      <c r="G142" s="195">
        <f t="shared" si="8"/>
        <v>2661.9900573</v>
      </c>
      <c r="H142" s="195">
        <f t="shared" si="8"/>
        <v>4636.0918287759996</v>
      </c>
      <c r="I142" s="195">
        <f t="shared" si="8"/>
        <v>3725.7484249300001</v>
      </c>
      <c r="J142" s="195">
        <f t="shared" si="8"/>
        <v>2837.6434274379999</v>
      </c>
      <c r="K142" s="195">
        <f t="shared" si="8"/>
        <v>3112.4193944459998</v>
      </c>
      <c r="L142" s="195">
        <f t="shared" si="8"/>
        <v>2860.8422885260002</v>
      </c>
      <c r="M142" s="195">
        <f t="shared" si="8"/>
        <v>2857.7615056260001</v>
      </c>
      <c r="N142" s="195">
        <f t="shared" si="8"/>
        <v>2260.8347141499999</v>
      </c>
    </row>
    <row r="143" spans="1:26" s="196" customFormat="1" ht="12">
      <c r="A143" s="194" t="s">
        <v>81</v>
      </c>
      <c r="B143" s="195">
        <f t="shared" ref="B143:N143" si="9">HLOOKUP(B$141,$117:$133,4,FALSE)</f>
        <v>54.725804748000002</v>
      </c>
      <c r="C143" s="195">
        <f t="shared" si="9"/>
        <v>24.305235333999999</v>
      </c>
      <c r="D143" s="195">
        <f t="shared" si="9"/>
        <v>70.640000060000006</v>
      </c>
      <c r="E143" s="195">
        <f t="shared" si="9"/>
        <v>104.26472390000001</v>
      </c>
      <c r="F143" s="195">
        <f t="shared" si="9"/>
        <v>116.03515081</v>
      </c>
      <c r="G143" s="195">
        <f t="shared" si="9"/>
        <v>172.10635217000001</v>
      </c>
      <c r="H143" s="195">
        <f t="shared" si="9"/>
        <v>318.75078227400002</v>
      </c>
      <c r="I143" s="195">
        <f t="shared" si="9"/>
        <v>233.77888705199999</v>
      </c>
      <c r="J143" s="195">
        <f t="shared" si="9"/>
        <v>229.83714941400001</v>
      </c>
      <c r="K143" s="195">
        <f t="shared" si="9"/>
        <v>303.52379088800001</v>
      </c>
      <c r="L143" s="195">
        <f t="shared" si="9"/>
        <v>314.35098405000002</v>
      </c>
      <c r="M143" s="195">
        <f t="shared" si="9"/>
        <v>243.63992918599999</v>
      </c>
      <c r="N143" s="195">
        <f t="shared" si="9"/>
        <v>152.39581989600001</v>
      </c>
    </row>
    <row r="144" spans="1:26" s="196" customFormat="1" ht="12">
      <c r="A144" s="194" t="s">
        <v>3</v>
      </c>
      <c r="B144" s="195">
        <f t="shared" ref="B144:N144" si="10">HLOOKUP(B$141,$117:$133,5,FALSE)</f>
        <v>4647.8769560000001</v>
      </c>
      <c r="C144" s="195">
        <f t="shared" si="10"/>
        <v>5123.1117279999999</v>
      </c>
      <c r="D144" s="195">
        <f t="shared" si="10"/>
        <v>5068.1443870000003</v>
      </c>
      <c r="E144" s="195">
        <f t="shared" si="10"/>
        <v>4995.5062809999999</v>
      </c>
      <c r="F144" s="195">
        <f t="shared" si="10"/>
        <v>4530.6687620000002</v>
      </c>
      <c r="G144" s="195">
        <f t="shared" si="10"/>
        <v>3427.5262950000001</v>
      </c>
      <c r="H144" s="195">
        <f t="shared" si="10"/>
        <v>4350.070831</v>
      </c>
      <c r="I144" s="195">
        <f t="shared" si="10"/>
        <v>5289.2044400000004</v>
      </c>
      <c r="J144" s="195">
        <f t="shared" si="10"/>
        <v>4885.6830239999999</v>
      </c>
      <c r="K144" s="195">
        <f t="shared" si="10"/>
        <v>5174.9451150000004</v>
      </c>
      <c r="L144" s="195">
        <f t="shared" si="10"/>
        <v>4085.6048350000001</v>
      </c>
      <c r="M144" s="195">
        <f t="shared" si="10"/>
        <v>3078.9784679999998</v>
      </c>
      <c r="N144" s="195">
        <f t="shared" si="10"/>
        <v>3621.3812859999998</v>
      </c>
    </row>
    <row r="145" spans="1:15" s="196" customFormat="1" ht="12">
      <c r="A145" s="194" t="s">
        <v>4</v>
      </c>
      <c r="B145" s="195">
        <f t="shared" ref="B145:N145" si="11">HLOOKUP(B$141,$117:$133,6,FALSE)</f>
        <v>416.30111399999998</v>
      </c>
      <c r="C145" s="195">
        <f t="shared" si="11"/>
        <v>661.90379600000006</v>
      </c>
      <c r="D145" s="195">
        <f t="shared" si="11"/>
        <v>341.25626699999998</v>
      </c>
      <c r="E145" s="195">
        <f t="shared" si="11"/>
        <v>443.18280800000002</v>
      </c>
      <c r="F145" s="195">
        <f t="shared" si="11"/>
        <v>675.55828299999996</v>
      </c>
      <c r="G145" s="195">
        <f t="shared" si="11"/>
        <v>548.21677799999998</v>
      </c>
      <c r="H145" s="195">
        <f t="shared" si="11"/>
        <v>374.11575099999999</v>
      </c>
      <c r="I145" s="195">
        <f t="shared" si="11"/>
        <v>869.07579999999996</v>
      </c>
      <c r="J145" s="195">
        <f t="shared" si="11"/>
        <v>822.66154500000005</v>
      </c>
      <c r="K145" s="195">
        <f t="shared" si="11"/>
        <v>476.52099399999997</v>
      </c>
      <c r="L145" s="195">
        <f t="shared" si="11"/>
        <v>306.838932</v>
      </c>
      <c r="M145" s="195">
        <f t="shared" si="11"/>
        <v>244.594357</v>
      </c>
      <c r="N145" s="195">
        <f t="shared" si="11"/>
        <v>362.81994500000002</v>
      </c>
    </row>
    <row r="146" spans="1:15" s="196" customFormat="1" ht="12">
      <c r="A146" s="194" t="s">
        <v>11</v>
      </c>
      <c r="B146" s="195">
        <f t="shared" ref="B146:N146" si="12">HLOOKUP(B$141,$117:$133,8,FALSE)</f>
        <v>5107.4552830000002</v>
      </c>
      <c r="C146" s="195">
        <f t="shared" si="12"/>
        <v>6956.6262459999998</v>
      </c>
      <c r="D146" s="195">
        <f t="shared" si="12"/>
        <v>7016.5746319999998</v>
      </c>
      <c r="E146" s="195">
        <f t="shared" si="12"/>
        <v>5427.2651390000001</v>
      </c>
      <c r="F146" s="195">
        <f t="shared" si="12"/>
        <v>5623.0261039999996</v>
      </c>
      <c r="G146" s="195">
        <f t="shared" si="12"/>
        <v>3859.056505</v>
      </c>
      <c r="H146" s="195">
        <f t="shared" si="12"/>
        <v>2755.5529339999998</v>
      </c>
      <c r="I146" s="195">
        <f t="shared" si="12"/>
        <v>3272.2781949999999</v>
      </c>
      <c r="J146" s="195">
        <f t="shared" si="12"/>
        <v>2388.4234710000001</v>
      </c>
      <c r="K146" s="195">
        <f t="shared" si="12"/>
        <v>1386.626039</v>
      </c>
      <c r="L146" s="195">
        <f t="shared" si="12"/>
        <v>1731.0454139999999</v>
      </c>
      <c r="M146" s="195">
        <f t="shared" si="12"/>
        <v>2018.1721660000001</v>
      </c>
      <c r="N146" s="195">
        <f t="shared" si="12"/>
        <v>3549.1513669999999</v>
      </c>
    </row>
    <row r="147" spans="1:15" s="196" customFormat="1" ht="12">
      <c r="A147" s="194" t="s">
        <v>5</v>
      </c>
      <c r="B147" s="195">
        <f t="shared" ref="B147:N147" si="13">HLOOKUP(B$141,$117:$133,9,FALSE)</f>
        <v>3212.1599219999998</v>
      </c>
      <c r="C147" s="195">
        <f t="shared" si="13"/>
        <v>3282.320815</v>
      </c>
      <c r="D147" s="195">
        <f t="shared" si="13"/>
        <v>2731.931869</v>
      </c>
      <c r="E147" s="195">
        <f t="shared" si="13"/>
        <v>3793.205336</v>
      </c>
      <c r="F147" s="195">
        <f t="shared" si="13"/>
        <v>3719.9108110000002</v>
      </c>
      <c r="G147" s="195">
        <f t="shared" si="13"/>
        <v>7330.0649590000003</v>
      </c>
      <c r="H147" s="195">
        <f t="shared" si="13"/>
        <v>5405.9702500000003</v>
      </c>
      <c r="I147" s="195">
        <f t="shared" si="13"/>
        <v>4563.1646540000002</v>
      </c>
      <c r="J147" s="195">
        <f t="shared" si="13"/>
        <v>4177.8230540000004</v>
      </c>
      <c r="K147" s="195">
        <f t="shared" si="13"/>
        <v>5496.5080340000004</v>
      </c>
      <c r="L147" s="195">
        <f t="shared" si="13"/>
        <v>3635.8080770000001</v>
      </c>
      <c r="M147" s="195">
        <f t="shared" si="13"/>
        <v>3889.9623360000001</v>
      </c>
      <c r="N147" s="195">
        <f t="shared" si="13"/>
        <v>3237.054185</v>
      </c>
    </row>
    <row r="148" spans="1:15" s="196" customFormat="1" ht="12">
      <c r="A148" s="194" t="s">
        <v>6</v>
      </c>
      <c r="B148" s="195">
        <f t="shared" ref="B148:N148" si="14">HLOOKUP(B$141,$117:$133,10,FALSE)</f>
        <v>896.78578300000004</v>
      </c>
      <c r="C148" s="195">
        <f t="shared" si="14"/>
        <v>960.17611099999999</v>
      </c>
      <c r="D148" s="195">
        <f t="shared" si="14"/>
        <v>972.99709299999995</v>
      </c>
      <c r="E148" s="195">
        <f t="shared" si="14"/>
        <v>826.34228099999996</v>
      </c>
      <c r="F148" s="195">
        <f t="shared" si="14"/>
        <v>763.60654399999999</v>
      </c>
      <c r="G148" s="195">
        <f t="shared" si="14"/>
        <v>499.57157699999999</v>
      </c>
      <c r="H148" s="195">
        <f t="shared" si="14"/>
        <v>492.12939599999999</v>
      </c>
      <c r="I148" s="195">
        <f t="shared" si="14"/>
        <v>600.07644300000004</v>
      </c>
      <c r="J148" s="195">
        <f t="shared" si="14"/>
        <v>944.520487</v>
      </c>
      <c r="K148" s="195">
        <f t="shared" si="14"/>
        <v>1035.4963729999999</v>
      </c>
      <c r="L148" s="195">
        <f t="shared" si="14"/>
        <v>1109.7213429999999</v>
      </c>
      <c r="M148" s="195">
        <f t="shared" si="14"/>
        <v>1586.7507559999999</v>
      </c>
      <c r="N148" s="195">
        <f t="shared" si="14"/>
        <v>1749.1434240000001</v>
      </c>
    </row>
    <row r="149" spans="1:15" s="196" customFormat="1" ht="12">
      <c r="A149" s="194" t="s">
        <v>7</v>
      </c>
      <c r="B149" s="195">
        <f t="shared" ref="B149:N149" si="15">HLOOKUP(B$141,$117:$133,11,FALSE)</f>
        <v>775.05760599999996</v>
      </c>
      <c r="C149" s="195">
        <f t="shared" si="15"/>
        <v>722.86748999999998</v>
      </c>
      <c r="D149" s="195">
        <f t="shared" si="15"/>
        <v>745.49877100000003</v>
      </c>
      <c r="E149" s="195">
        <f t="shared" si="15"/>
        <v>454.73186500000003</v>
      </c>
      <c r="F149" s="195">
        <f t="shared" si="15"/>
        <v>303.08525700000001</v>
      </c>
      <c r="G149" s="195">
        <f t="shared" si="15"/>
        <v>69.970612000000003</v>
      </c>
      <c r="H149" s="195">
        <f t="shared" si="15"/>
        <v>68.978174999999993</v>
      </c>
      <c r="I149" s="195">
        <f t="shared" si="15"/>
        <v>85.969313</v>
      </c>
      <c r="J149" s="195">
        <f t="shared" si="15"/>
        <v>227.955996</v>
      </c>
      <c r="K149" s="195">
        <f t="shared" si="15"/>
        <v>235.95704799999999</v>
      </c>
      <c r="L149" s="195">
        <f t="shared" si="15"/>
        <v>206.86543699999999</v>
      </c>
      <c r="M149" s="195">
        <f t="shared" si="15"/>
        <v>552.48475099999996</v>
      </c>
      <c r="N149" s="195">
        <f t="shared" si="15"/>
        <v>711.64684799999998</v>
      </c>
    </row>
    <row r="150" spans="1:15" s="196" customFormat="1" ht="12">
      <c r="A150" s="194" t="s">
        <v>8</v>
      </c>
      <c r="B150" s="195">
        <f t="shared" ref="B150:N150" si="16">HLOOKUP(B$141,$117:$133,12,FALSE)</f>
        <v>285.68225699999999</v>
      </c>
      <c r="C150" s="195">
        <f t="shared" si="16"/>
        <v>325.706703</v>
      </c>
      <c r="D150" s="195">
        <f t="shared" si="16"/>
        <v>320.61878899999999</v>
      </c>
      <c r="E150" s="195">
        <f t="shared" si="16"/>
        <v>301.51870000000002</v>
      </c>
      <c r="F150" s="195">
        <f t="shared" si="16"/>
        <v>310.891053</v>
      </c>
      <c r="G150" s="195">
        <f t="shared" si="16"/>
        <v>308.165526</v>
      </c>
      <c r="H150" s="195">
        <f t="shared" si="16"/>
        <v>299.93067000000002</v>
      </c>
      <c r="I150" s="195">
        <f t="shared" si="16"/>
        <v>334.20812999999998</v>
      </c>
      <c r="J150" s="195">
        <f t="shared" si="16"/>
        <v>344.25860499999999</v>
      </c>
      <c r="K150" s="195">
        <f t="shared" si="16"/>
        <v>344.921718</v>
      </c>
      <c r="L150" s="195">
        <f t="shared" si="16"/>
        <v>329.11393299999997</v>
      </c>
      <c r="M150" s="195">
        <f t="shared" si="16"/>
        <v>385.36587500000002</v>
      </c>
      <c r="N150" s="195">
        <f t="shared" si="16"/>
        <v>378.683719</v>
      </c>
    </row>
    <row r="151" spans="1:15" s="196" customFormat="1" ht="12">
      <c r="A151" s="194" t="s">
        <v>9</v>
      </c>
      <c r="B151" s="195">
        <f t="shared" ref="B151:N151" si="17">HLOOKUP(B$141,$117:$133,13,FALSE)</f>
        <v>2420.3906200000001</v>
      </c>
      <c r="C151" s="195">
        <f t="shared" si="17"/>
        <v>2458.2190430000001</v>
      </c>
      <c r="D151" s="195">
        <f t="shared" si="17"/>
        <v>2354.658089</v>
      </c>
      <c r="E151" s="195">
        <f t="shared" si="17"/>
        <v>2352.8584179999998</v>
      </c>
      <c r="F151" s="195">
        <f t="shared" si="17"/>
        <v>2493.3366209999999</v>
      </c>
      <c r="G151" s="195">
        <f t="shared" si="17"/>
        <v>2469.0819270000002</v>
      </c>
      <c r="H151" s="195">
        <f t="shared" si="17"/>
        <v>2342.7392070000001</v>
      </c>
      <c r="I151" s="195">
        <f t="shared" si="17"/>
        <v>2435.5959750000002</v>
      </c>
      <c r="J151" s="195">
        <f t="shared" si="17"/>
        <v>2231.3244639999998</v>
      </c>
      <c r="K151" s="195">
        <f t="shared" si="17"/>
        <v>2231.1518390000001</v>
      </c>
      <c r="L151" s="195">
        <f t="shared" si="17"/>
        <v>1906.6885179999999</v>
      </c>
      <c r="M151" s="195">
        <f t="shared" si="17"/>
        <v>2080.1160319999999</v>
      </c>
      <c r="N151" s="195">
        <f t="shared" si="17"/>
        <v>2175.6773370000001</v>
      </c>
    </row>
    <row r="152" spans="1:15" s="196" customFormat="1" ht="12">
      <c r="A152" s="194" t="s">
        <v>70</v>
      </c>
      <c r="B152" s="195">
        <f t="shared" ref="B152:N152" si="18">HLOOKUP(B$141,$117:$133,15,FALSE)</f>
        <v>156.89450450000001</v>
      </c>
      <c r="C152" s="195">
        <f t="shared" si="18"/>
        <v>161.3076265</v>
      </c>
      <c r="D152" s="195">
        <f t="shared" si="18"/>
        <v>182.311137</v>
      </c>
      <c r="E152" s="195">
        <f t="shared" si="18"/>
        <v>188.01692750000001</v>
      </c>
      <c r="F152" s="195">
        <f t="shared" si="18"/>
        <v>169.37619900000001</v>
      </c>
      <c r="G152" s="195">
        <f t="shared" si="18"/>
        <v>144.5833825</v>
      </c>
      <c r="H152" s="195">
        <f t="shared" si="18"/>
        <v>160.99247</v>
      </c>
      <c r="I152" s="195">
        <f t="shared" si="18"/>
        <v>157.97660099999999</v>
      </c>
      <c r="J152" s="195">
        <f t="shared" si="18"/>
        <v>163.5454105</v>
      </c>
      <c r="K152" s="195">
        <f t="shared" si="18"/>
        <v>166.0983985</v>
      </c>
      <c r="L152" s="195">
        <f t="shared" si="18"/>
        <v>133.88005949999999</v>
      </c>
      <c r="M152" s="195">
        <f t="shared" si="18"/>
        <v>139.503086</v>
      </c>
      <c r="N152" s="195">
        <f t="shared" si="18"/>
        <v>134.24086700000001</v>
      </c>
    </row>
    <row r="153" spans="1:15" s="196" customFormat="1" ht="12">
      <c r="A153" s="194" t="s">
        <v>69</v>
      </c>
      <c r="B153" s="195">
        <f t="shared" ref="B153:N153" si="19">HLOOKUP(B$141,$117:$133,14,FALSE)</f>
        <v>62.621202500000003</v>
      </c>
      <c r="C153" s="195">
        <f t="shared" si="19"/>
        <v>65.608477500000006</v>
      </c>
      <c r="D153" s="195">
        <f t="shared" si="19"/>
        <v>66.150598000000002</v>
      </c>
      <c r="E153" s="195">
        <f t="shared" si="19"/>
        <v>63.723962499999999</v>
      </c>
      <c r="F153" s="195">
        <f t="shared" si="19"/>
        <v>61.976173000000003</v>
      </c>
      <c r="G153" s="195">
        <f t="shared" si="19"/>
        <v>60.149876499999998</v>
      </c>
      <c r="H153" s="195">
        <f t="shared" si="19"/>
        <v>65.337529000000004</v>
      </c>
      <c r="I153" s="195">
        <f t="shared" si="19"/>
        <v>55.184336000000002</v>
      </c>
      <c r="J153" s="195">
        <f t="shared" si="19"/>
        <v>55.978365500000002</v>
      </c>
      <c r="K153" s="195">
        <f t="shared" si="19"/>
        <v>51.389567499999998</v>
      </c>
      <c r="L153" s="195">
        <f t="shared" si="19"/>
        <v>29.749654499999998</v>
      </c>
      <c r="M153" s="195">
        <f t="shared" si="19"/>
        <v>30.791229000000001</v>
      </c>
      <c r="N153" s="195">
        <f t="shared" si="19"/>
        <v>27.458276000000001</v>
      </c>
    </row>
    <row r="154" spans="1:15" s="196" customFormat="1" ht="12">
      <c r="A154" s="197" t="s">
        <v>96</v>
      </c>
      <c r="B154" s="198">
        <f>SUM(B142:B153)</f>
        <v>19662.220097657999</v>
      </c>
      <c r="C154" s="198">
        <f t="shared" ref="C154:N154" si="20">SUM(C142:C153)</f>
        <v>22322.113555160005</v>
      </c>
      <c r="D154" s="198">
        <f t="shared" si="20"/>
        <v>21125.322289887998</v>
      </c>
      <c r="E154" s="198">
        <f t="shared" si="20"/>
        <v>20175.411687568005</v>
      </c>
      <c r="F154" s="198">
        <f t="shared" si="20"/>
        <v>19889.495257269995</v>
      </c>
      <c r="G154" s="198">
        <f t="shared" si="20"/>
        <v>21550.483847470001</v>
      </c>
      <c r="H154" s="198">
        <f t="shared" si="20"/>
        <v>21270.659824050002</v>
      </c>
      <c r="I154" s="198">
        <f t="shared" si="20"/>
        <v>21622.261198982</v>
      </c>
      <c r="J154" s="198">
        <f t="shared" si="20"/>
        <v>19309.654998851998</v>
      </c>
      <c r="K154" s="198">
        <f t="shared" si="20"/>
        <v>20015.558311334</v>
      </c>
      <c r="L154" s="198">
        <f t="shared" si="20"/>
        <v>16650.509475575996</v>
      </c>
      <c r="M154" s="198">
        <f t="shared" si="20"/>
        <v>17108.120490811998</v>
      </c>
      <c r="N154" s="198">
        <f t="shared" si="20"/>
        <v>18360.487788046001</v>
      </c>
    </row>
    <row r="156" spans="1:15" s="196" customFormat="1" ht="12">
      <c r="A156" s="200" t="s">
        <v>115</v>
      </c>
      <c r="B156" s="213">
        <f>B142+B147+B148+B149+B150+B153</f>
        <v>6858.5758154100013</v>
      </c>
      <c r="C156" s="213">
        <f t="shared" ref="C156:M156" si="21">C142+C147+C148+C149+C150+C153</f>
        <v>6936.639880325999</v>
      </c>
      <c r="D156" s="213">
        <f t="shared" si="21"/>
        <v>6091.7377778280006</v>
      </c>
      <c r="E156" s="213">
        <f t="shared" si="21"/>
        <v>6664.3173901680002</v>
      </c>
      <c r="F156" s="213">
        <f t="shared" si="21"/>
        <v>6281.4941374600003</v>
      </c>
      <c r="G156" s="213">
        <f t="shared" si="21"/>
        <v>10929.912607800001</v>
      </c>
      <c r="H156" s="213">
        <f t="shared" si="21"/>
        <v>10968.437848776</v>
      </c>
      <c r="I156" s="213">
        <f t="shared" si="21"/>
        <v>9364.3513009299986</v>
      </c>
      <c r="J156" s="213">
        <f t="shared" si="21"/>
        <v>8588.179934937998</v>
      </c>
      <c r="K156" s="213">
        <f t="shared" si="21"/>
        <v>10276.692134946001</v>
      </c>
      <c r="L156" s="213">
        <f t="shared" si="21"/>
        <v>8172.1007330260009</v>
      </c>
      <c r="M156" s="213">
        <f t="shared" si="21"/>
        <v>9303.116452626</v>
      </c>
      <c r="N156" s="213">
        <f>N142+N147+N148+N149+N150+N153</f>
        <v>8364.821166149999</v>
      </c>
    </row>
    <row r="157" spans="1:15" s="196" customFormat="1" ht="12">
      <c r="A157" s="200" t="s">
        <v>116</v>
      </c>
      <c r="B157" s="213">
        <f>B143+B144+B145+B146+B151+B152</f>
        <v>12803.644282248</v>
      </c>
      <c r="C157" s="213">
        <f t="shared" ref="C157:N157" si="22">C143+C144+C145+C146+C151+C152</f>
        <v>15385.473674833998</v>
      </c>
      <c r="D157" s="213">
        <f t="shared" si="22"/>
        <v>15033.584512060001</v>
      </c>
      <c r="E157" s="213">
        <f t="shared" si="22"/>
        <v>13511.094297399999</v>
      </c>
      <c r="F157" s="213">
        <f t="shared" si="22"/>
        <v>13608.00111981</v>
      </c>
      <c r="G157" s="213">
        <f t="shared" si="22"/>
        <v>10620.57123967</v>
      </c>
      <c r="H157" s="213">
        <f t="shared" si="22"/>
        <v>10302.221975274</v>
      </c>
      <c r="I157" s="213">
        <f t="shared" si="22"/>
        <v>12257.909898052001</v>
      </c>
      <c r="J157" s="213">
        <f t="shared" si="22"/>
        <v>10721.475063914</v>
      </c>
      <c r="K157" s="213">
        <f t="shared" si="22"/>
        <v>9738.8661763879991</v>
      </c>
      <c r="L157" s="213">
        <f t="shared" si="22"/>
        <v>8478.4087425500002</v>
      </c>
      <c r="M157" s="213">
        <f t="shared" si="22"/>
        <v>7805.004038185999</v>
      </c>
      <c r="N157" s="213">
        <f t="shared" si="22"/>
        <v>9995.6666218960017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34.882001021984976</v>
      </c>
      <c r="C158" s="201">
        <f t="shared" ref="C158:N158" si="23">C142/C$154*100+C147/C$154*100+C148/C$154*100+C149/C$154*100+C150/C$154*100+C153/C$154*100</f>
        <v>31.075193050984716</v>
      </c>
      <c r="D158" s="201">
        <f t="shared" si="23"/>
        <v>28.836188599801464</v>
      </c>
      <c r="E158" s="201">
        <f t="shared" si="23"/>
        <v>33.031878076988747</v>
      </c>
      <c r="F158" s="201">
        <f t="shared" si="23"/>
        <v>31.581968552791668</v>
      </c>
      <c r="G158" s="201">
        <f t="shared" si="23"/>
        <v>50.717713278085675</v>
      </c>
      <c r="H158" s="201">
        <f t="shared" si="23"/>
        <v>51.56604421069423</v>
      </c>
      <c r="I158" s="201">
        <f t="shared" si="23"/>
        <v>43.308843671590111</v>
      </c>
      <c r="J158" s="201">
        <f t="shared" si="23"/>
        <v>44.476092066111946</v>
      </c>
      <c r="K158" s="201">
        <f t="shared" si="23"/>
        <v>51.343519751466168</v>
      </c>
      <c r="L158" s="201">
        <f t="shared" si="23"/>
        <v>49.080184273119968</v>
      </c>
      <c r="M158" s="201">
        <f t="shared" si="23"/>
        <v>54.378366446637344</v>
      </c>
      <c r="N158" s="201">
        <f t="shared" si="23"/>
        <v>45.558817732479312</v>
      </c>
      <c r="O158" s="269">
        <f>N158-B158</f>
        <v>10.676816710494336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65.117998978015024</v>
      </c>
      <c r="C159" s="201">
        <f>C143/C$154*100+C144/C$154*100+C145/C$154*100+C151/C$154*100+C152/C$154*100+C146/C$154*100</f>
        <v>68.924806949015249</v>
      </c>
      <c r="D159" s="201">
        <f>D143/D$154*100+D144/D$154*100+D145/D$154*100+D151/D$154*100+D152/D$154*100+D146/D$154*100</f>
        <v>71.163811400198554</v>
      </c>
      <c r="E159" s="201">
        <f>E143/E$154*100+E144/E$154*100+E145/E$154*100+E151/E$154*100+E152/E$154*100+E146/E$154*100</f>
        <v>66.968121923011239</v>
      </c>
      <c r="F159" s="201">
        <f t="shared" ref="F159:M159" si="24">100-F158</f>
        <v>68.418031447208335</v>
      </c>
      <c r="G159" s="201">
        <f t="shared" si="24"/>
        <v>49.282286721914325</v>
      </c>
      <c r="H159" s="201">
        <f t="shared" si="24"/>
        <v>48.43395578930577</v>
      </c>
      <c r="I159" s="201">
        <f t="shared" si="24"/>
        <v>56.691156328409889</v>
      </c>
      <c r="J159" s="201">
        <f t="shared" si="24"/>
        <v>55.523907933888054</v>
      </c>
      <c r="K159" s="201">
        <f t="shared" si="24"/>
        <v>48.656480248533832</v>
      </c>
      <c r="L159" s="201">
        <f t="shared" si="24"/>
        <v>50.919815726880032</v>
      </c>
      <c r="M159" s="201">
        <f t="shared" si="24"/>
        <v>45.621633553362656</v>
      </c>
      <c r="N159" s="201">
        <f t="shared" ref="N159" si="25">100-N158</f>
        <v>54.441182267520688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9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11561.178576157999</v>
      </c>
      <c r="C164" s="195">
        <f t="shared" ref="C164:M164" si="26">C142+C143+C144+C147+C148+C149+C150+C153</f>
        <v>12084.056843660001</v>
      </c>
      <c r="D164" s="195">
        <f t="shared" si="26"/>
        <v>11230.522164888</v>
      </c>
      <c r="E164" s="195">
        <f t="shared" si="26"/>
        <v>11764.088395068</v>
      </c>
      <c r="F164" s="195">
        <f t="shared" si="26"/>
        <v>10928.198050269999</v>
      </c>
      <c r="G164" s="195">
        <f t="shared" si="26"/>
        <v>14529.54525497</v>
      </c>
      <c r="H164" s="195">
        <f t="shared" si="26"/>
        <v>15637.25946205</v>
      </c>
      <c r="I164" s="195">
        <f t="shared" si="26"/>
        <v>14887.334627982002</v>
      </c>
      <c r="J164" s="195">
        <f t="shared" si="26"/>
        <v>13703.700108352001</v>
      </c>
      <c r="K164" s="195">
        <f t="shared" si="26"/>
        <v>15755.161040834</v>
      </c>
      <c r="L164" s="195">
        <f t="shared" si="26"/>
        <v>12572.056552075999</v>
      </c>
      <c r="M164" s="195">
        <f t="shared" si="26"/>
        <v>12625.734849811999</v>
      </c>
      <c r="N164" s="195">
        <f>N142+N143+N144+N147+N148+N149+N150+N153</f>
        <v>12138.598272046</v>
      </c>
    </row>
    <row r="165" spans="1:19" s="196" customFormat="1" ht="12">
      <c r="A165" s="200" t="s">
        <v>20</v>
      </c>
      <c r="B165" s="195">
        <f t="shared" ref="B165:M165" si="27">B145+B146+B151+B152</f>
        <v>8101.0415215000003</v>
      </c>
      <c r="C165" s="195">
        <f t="shared" si="27"/>
        <v>10238.056711499999</v>
      </c>
      <c r="D165" s="195">
        <f t="shared" si="27"/>
        <v>9894.8001249999998</v>
      </c>
      <c r="E165" s="195">
        <f t="shared" si="27"/>
        <v>8411.3232925000011</v>
      </c>
      <c r="F165" s="195">
        <f t="shared" si="27"/>
        <v>8961.2972069999996</v>
      </c>
      <c r="G165" s="195">
        <f t="shared" si="27"/>
        <v>7020.9385925000006</v>
      </c>
      <c r="H165" s="195">
        <f t="shared" si="27"/>
        <v>5633.4003619999994</v>
      </c>
      <c r="I165" s="195">
        <f t="shared" si="27"/>
        <v>6734.926571</v>
      </c>
      <c r="J165" s="195">
        <f t="shared" si="27"/>
        <v>5605.9548905000001</v>
      </c>
      <c r="K165" s="195">
        <f t="shared" si="27"/>
        <v>4260.3972705000006</v>
      </c>
      <c r="L165" s="195">
        <f t="shared" si="27"/>
        <v>4078.4529234999995</v>
      </c>
      <c r="M165" s="195">
        <f t="shared" si="27"/>
        <v>4482.3856409999999</v>
      </c>
      <c r="N165" s="195">
        <f>N145+N146+N151+N152</f>
        <v>6221.8895160000011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58.798948026907055</v>
      </c>
      <c r="C166" s="201">
        <f>C142/C$154*100+C143/C$154*100+C147/C$154*100+C148/C$154*100+C149/C$154*100+C150/C$154*100+C144/C$154*100+C153/C$154*100</f>
        <v>54.134913406829419</v>
      </c>
      <c r="D166" s="201">
        <f t="shared" ref="D166:N166" si="28">D142/D$154*100+D143/D$154*100+D147/D$154*100+D148/D$154*100+D149/D$154*100+D150/D$154*100+D144/D$154*100+D153/D$154*100</f>
        <v>53.161424052042435</v>
      </c>
      <c r="E166" s="201">
        <f t="shared" si="28"/>
        <v>58.309037640689034</v>
      </c>
      <c r="F166" s="201">
        <f t="shared" si="28"/>
        <v>54.944572041241379</v>
      </c>
      <c r="G166" s="201">
        <f t="shared" si="28"/>
        <v>67.42097002465097</v>
      </c>
      <c r="H166" s="201">
        <f t="shared" si="28"/>
        <v>73.515629469893028</v>
      </c>
      <c r="I166" s="201">
        <f t="shared" si="28"/>
        <v>68.851885984445104</v>
      </c>
      <c r="J166" s="201">
        <f t="shared" si="28"/>
        <v>70.968125060580917</v>
      </c>
      <c r="K166" s="201">
        <f t="shared" si="28"/>
        <v>78.714571913352486</v>
      </c>
      <c r="L166" s="201">
        <f t="shared" si="28"/>
        <v>75.505536755601838</v>
      </c>
      <c r="M166" s="201">
        <f t="shared" si="28"/>
        <v>73.799660556475004</v>
      </c>
      <c r="N166" s="201">
        <f t="shared" si="28"/>
        <v>66.11261319510858</v>
      </c>
      <c r="O166" s="308">
        <f>N166-B166</f>
        <v>7.3136651682015241</v>
      </c>
    </row>
    <row r="167" spans="1:19" s="196" customFormat="1" ht="12">
      <c r="A167" s="200" t="s">
        <v>114</v>
      </c>
      <c r="B167" s="201">
        <f>B151/B$154*100+B152/B$154*100+B145/B$154*100+B146/B$154*100</f>
        <v>41.201051973092959</v>
      </c>
      <c r="C167" s="201">
        <f>C151/C$154*100+C152/C$154*100+C145/C$154*100+C146/C$154*100</f>
        <v>45.86508659317056</v>
      </c>
      <c r="D167" s="201">
        <f>D151/D$154*100+D152/D$154*100+D145/D$154*100+D146/D$154*100</f>
        <v>46.838575947957573</v>
      </c>
      <c r="E167" s="201">
        <f>E151/E$154*100+E152/E$154*100+E145/E$154*100+E146/E$154*100</f>
        <v>41.690962359310959</v>
      </c>
      <c r="F167" s="201">
        <f t="shared" ref="F167:N167" si="29">F151/F$154*100+F152/F$154*100+F145/F$154*100+F146/F$154*100</f>
        <v>45.055427958758642</v>
      </c>
      <c r="G167" s="201">
        <f t="shared" si="29"/>
        <v>32.579029975349016</v>
      </c>
      <c r="H167" s="201">
        <f t="shared" si="29"/>
        <v>26.484370530106958</v>
      </c>
      <c r="I167" s="201">
        <f t="shared" si="29"/>
        <v>31.148114015554896</v>
      </c>
      <c r="J167" s="201">
        <f t="shared" si="29"/>
        <v>29.031874939419097</v>
      </c>
      <c r="K167" s="201">
        <f t="shared" si="29"/>
        <v>21.285428086647528</v>
      </c>
      <c r="L167" s="201">
        <f t="shared" si="29"/>
        <v>24.49446324439819</v>
      </c>
      <c r="M167" s="201">
        <f t="shared" si="29"/>
        <v>26.200339443525003</v>
      </c>
      <c r="N167" s="201">
        <f t="shared" si="29"/>
        <v>33.887386804891413</v>
      </c>
    </row>
    <row r="168" spans="1:19" s="196" customFormat="1" ht="12">
      <c r="A168" s="200"/>
      <c r="B168" s="200"/>
    </row>
    <row r="169" spans="1:19" s="196" customFormat="1" ht="12">
      <c r="A169" s="200" t="s">
        <v>131</v>
      </c>
      <c r="B169" s="200"/>
      <c r="N169" s="269"/>
    </row>
    <row r="170" spans="1:19" s="196" customFormat="1" ht="12">
      <c r="A170" s="200" t="s">
        <v>132</v>
      </c>
      <c r="B170" s="200"/>
    </row>
    <row r="175" spans="1:19">
      <c r="A175" s="177" t="s">
        <v>105</v>
      </c>
      <c r="B175" s="334" t="s">
        <v>98</v>
      </c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</row>
    <row r="176" spans="1:19">
      <c r="A176" s="177" t="s">
        <v>106</v>
      </c>
      <c r="B176" s="341" t="s">
        <v>119</v>
      </c>
      <c r="C176" s="342"/>
      <c r="D176" s="342"/>
      <c r="E176" s="342"/>
      <c r="F176" s="342"/>
      <c r="G176" s="342"/>
      <c r="H176" s="342"/>
      <c r="I176" s="342"/>
      <c r="J176" s="342"/>
      <c r="K176" s="342"/>
      <c r="L176" s="342"/>
      <c r="M176" s="342"/>
      <c r="N176" s="342"/>
      <c r="O176" s="342"/>
      <c r="P176" s="342"/>
      <c r="Q176" s="342"/>
      <c r="R176" s="342"/>
      <c r="S176" s="342"/>
    </row>
    <row r="177" spans="1:23">
      <c r="A177" s="186" t="s">
        <v>30</v>
      </c>
      <c r="B177" s="336" t="s">
        <v>624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86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202" t="s">
        <v>10</v>
      </c>
      <c r="P178" s="316" t="s">
        <v>123</v>
      </c>
      <c r="Q178" s="316" t="s">
        <v>97</v>
      </c>
      <c r="R178" s="316" t="s">
        <v>124</v>
      </c>
      <c r="S178" s="202" t="s">
        <v>125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104011.670008</v>
      </c>
      <c r="C180" s="181">
        <v>1915.855</v>
      </c>
      <c r="D180" s="181">
        <v>93961.771999999997</v>
      </c>
      <c r="E180" s="181">
        <v>11143.326999999999</v>
      </c>
      <c r="F180" s="181">
        <v>0</v>
      </c>
      <c r="G180" s="181">
        <v>132607.50899999999</v>
      </c>
      <c r="H180" s="181">
        <v>46127.093000000001</v>
      </c>
      <c r="I180" s="181">
        <v>53223.207000000002</v>
      </c>
      <c r="J180" s="181">
        <v>12065.698</v>
      </c>
      <c r="K180" s="181">
        <v>9919.5560000000005</v>
      </c>
      <c r="L180" s="181">
        <v>69884.422000000006</v>
      </c>
      <c r="M180" s="181">
        <v>896.33050000000003</v>
      </c>
      <c r="N180" s="181">
        <v>4714.4435000000003</v>
      </c>
      <c r="O180" s="184">
        <v>540470.88300799998</v>
      </c>
      <c r="P180" s="181">
        <v>-2982.5990000000002</v>
      </c>
      <c r="Q180" s="181">
        <v>-2845.1089999999999</v>
      </c>
      <c r="R180" s="181">
        <v>57291.77</v>
      </c>
      <c r="S180" s="184">
        <v>591934.94500800001</v>
      </c>
      <c r="V180" s="206">
        <f>IFERROR($H180/$O180*100,"")</f>
        <v>8.534612030028125</v>
      </c>
      <c r="W180" s="205">
        <f>IF($H180=0,"",$H180/1000)</f>
        <v>46.127093000000002</v>
      </c>
    </row>
    <row r="181" spans="1:23" ht="14.25">
      <c r="A181" s="207">
        <v>2</v>
      </c>
      <c r="B181" s="181">
        <v>110081.572872</v>
      </c>
      <c r="C181" s="181">
        <v>3024.2759999999998</v>
      </c>
      <c r="D181" s="181">
        <v>97775.112999999998</v>
      </c>
      <c r="E181" s="181">
        <v>12791.984</v>
      </c>
      <c r="F181" s="181">
        <v>0</v>
      </c>
      <c r="G181" s="181">
        <v>136999.19399999999</v>
      </c>
      <c r="H181" s="181">
        <v>40985.336000000003</v>
      </c>
      <c r="I181" s="181">
        <v>51564.874000000003</v>
      </c>
      <c r="J181" s="181">
        <v>14626.286</v>
      </c>
      <c r="K181" s="181">
        <v>9960.5730000000003</v>
      </c>
      <c r="L181" s="181">
        <v>73577.315000000002</v>
      </c>
      <c r="M181" s="181">
        <v>1039.537</v>
      </c>
      <c r="N181" s="181">
        <v>4652.3040000000001</v>
      </c>
      <c r="O181" s="184">
        <v>557078.36487199995</v>
      </c>
      <c r="P181" s="181">
        <v>-1891.2370000000001</v>
      </c>
      <c r="Q181" s="181">
        <v>-2827.57</v>
      </c>
      <c r="R181" s="181">
        <v>65846.976999999999</v>
      </c>
      <c r="S181" s="184">
        <v>618206.53487199999</v>
      </c>
      <c r="V181" s="206">
        <f t="shared" ref="V181:V210" si="30">IFERROR($H181/$O181*100,"")</f>
        <v>7.3571939935985871</v>
      </c>
      <c r="W181" s="205">
        <f t="shared" ref="W181:W210" si="31">IF($H181=0,"",$H181/1000)</f>
        <v>40.985336000000004</v>
      </c>
    </row>
    <row r="182" spans="1:23" ht="14.25">
      <c r="A182" s="207">
        <v>3</v>
      </c>
      <c r="B182" s="181">
        <v>90622.518504000007</v>
      </c>
      <c r="C182" s="181">
        <v>324.10200800000001</v>
      </c>
      <c r="D182" s="181">
        <v>103170.78599999999</v>
      </c>
      <c r="E182" s="181">
        <v>14436.83</v>
      </c>
      <c r="F182" s="181">
        <v>0</v>
      </c>
      <c r="G182" s="181">
        <v>144271.49100000001</v>
      </c>
      <c r="H182" s="181">
        <v>85641.432000000001</v>
      </c>
      <c r="I182" s="181">
        <v>55586.305999999997</v>
      </c>
      <c r="J182" s="181">
        <v>20980.334999999999</v>
      </c>
      <c r="K182" s="181">
        <v>11339.308999999999</v>
      </c>
      <c r="L182" s="181">
        <v>72894.27</v>
      </c>
      <c r="M182" s="181">
        <v>962.74149999999997</v>
      </c>
      <c r="N182" s="181">
        <v>4755.6324999999997</v>
      </c>
      <c r="O182" s="184">
        <v>604985.75351199997</v>
      </c>
      <c r="P182" s="181">
        <v>-9699.3130000000001</v>
      </c>
      <c r="Q182" s="181">
        <v>-2855.4769999999999</v>
      </c>
      <c r="R182" s="181">
        <v>34573.385000000002</v>
      </c>
      <c r="S182" s="184">
        <v>627004.34851200006</v>
      </c>
      <c r="V182" s="206">
        <f t="shared" si="30"/>
        <v>14.155941937945368</v>
      </c>
      <c r="W182" s="205">
        <f t="shared" si="31"/>
        <v>85.641431999999995</v>
      </c>
    </row>
    <row r="183" spans="1:23" ht="14.25">
      <c r="A183" s="207">
        <v>4</v>
      </c>
      <c r="B183" s="181">
        <v>84199.132683999997</v>
      </c>
      <c r="C183" s="181">
        <v>4967.6333240000004</v>
      </c>
      <c r="D183" s="181">
        <v>114014.05100000001</v>
      </c>
      <c r="E183" s="181">
        <v>14146.635</v>
      </c>
      <c r="F183" s="181">
        <v>0</v>
      </c>
      <c r="G183" s="181">
        <v>84682.082999999999</v>
      </c>
      <c r="H183" s="181">
        <v>201808.16699999999</v>
      </c>
      <c r="I183" s="181">
        <v>38951.442000000003</v>
      </c>
      <c r="J183" s="181">
        <v>7900.2259999999997</v>
      </c>
      <c r="K183" s="181">
        <v>12346.111999999999</v>
      </c>
      <c r="L183" s="181">
        <v>72463.751999999993</v>
      </c>
      <c r="M183" s="181">
        <v>1088.7940000000001</v>
      </c>
      <c r="N183" s="181">
        <v>4779.8990000000003</v>
      </c>
      <c r="O183" s="184">
        <v>641347.92700799997</v>
      </c>
      <c r="P183" s="181">
        <v>-8134.9709999999995</v>
      </c>
      <c r="Q183" s="181">
        <v>-2695.8519999999999</v>
      </c>
      <c r="R183" s="181">
        <v>-14946.906999999999</v>
      </c>
      <c r="S183" s="184">
        <v>615570.19700799999</v>
      </c>
      <c r="V183" s="206">
        <f t="shared" si="30"/>
        <v>31.46625388523049</v>
      </c>
      <c r="W183" s="205">
        <f t="shared" si="31"/>
        <v>201.808167</v>
      </c>
    </row>
    <row r="184" spans="1:23" ht="14.25">
      <c r="A184" s="207">
        <v>5</v>
      </c>
      <c r="B184" s="181">
        <v>84578.126308000006</v>
      </c>
      <c r="C184" s="181">
        <v>5608.2899159999997</v>
      </c>
      <c r="D184" s="181">
        <v>120344.83199999999</v>
      </c>
      <c r="E184" s="181">
        <v>10552.565000000001</v>
      </c>
      <c r="F184" s="181">
        <v>0</v>
      </c>
      <c r="G184" s="181">
        <v>102771.84299999999</v>
      </c>
      <c r="H184" s="181">
        <v>108854.899</v>
      </c>
      <c r="I184" s="181">
        <v>64215.347999999998</v>
      </c>
      <c r="J184" s="181">
        <v>21379.219000000001</v>
      </c>
      <c r="K184" s="181">
        <v>12661.075000000001</v>
      </c>
      <c r="L184" s="181">
        <v>73435.191000000006</v>
      </c>
      <c r="M184" s="181">
        <v>1123.6415</v>
      </c>
      <c r="N184" s="181">
        <v>4926.1944999999996</v>
      </c>
      <c r="O184" s="184">
        <v>610451.22422400001</v>
      </c>
      <c r="P184" s="181">
        <v>-3506.9450000000002</v>
      </c>
      <c r="Q184" s="181">
        <v>-2825.2809999999999</v>
      </c>
      <c r="R184" s="181">
        <v>1384.74</v>
      </c>
      <c r="S184" s="184">
        <v>605503.73822399997</v>
      </c>
      <c r="V184" s="206">
        <f t="shared" si="30"/>
        <v>17.831874960751428</v>
      </c>
      <c r="W184" s="205">
        <f t="shared" si="31"/>
        <v>108.854899</v>
      </c>
    </row>
    <row r="185" spans="1:23" ht="14.25">
      <c r="A185" s="207">
        <v>6</v>
      </c>
      <c r="B185" s="181">
        <v>66857.448795999997</v>
      </c>
      <c r="C185" s="181">
        <v>2409.985068</v>
      </c>
      <c r="D185" s="181">
        <v>121302.17600000001</v>
      </c>
      <c r="E185" s="181">
        <v>8959.9130000000005</v>
      </c>
      <c r="F185" s="181">
        <v>0</v>
      </c>
      <c r="G185" s="181">
        <v>99552.312999999995</v>
      </c>
      <c r="H185" s="181">
        <v>90645.900999999998</v>
      </c>
      <c r="I185" s="181">
        <v>60416.796999999999</v>
      </c>
      <c r="J185" s="181">
        <v>25590.893</v>
      </c>
      <c r="K185" s="181">
        <v>12652.367</v>
      </c>
      <c r="L185" s="181">
        <v>70298.910999999993</v>
      </c>
      <c r="M185" s="181">
        <v>1075.7795000000001</v>
      </c>
      <c r="N185" s="181">
        <v>4734.1605</v>
      </c>
      <c r="O185" s="184">
        <v>564496.64486400003</v>
      </c>
      <c r="P185" s="181">
        <v>-17732.223000000002</v>
      </c>
      <c r="Q185" s="181">
        <v>-2627.5970000000002</v>
      </c>
      <c r="R185" s="181">
        <v>5056.6009999999997</v>
      </c>
      <c r="S185" s="184">
        <v>549193.42586399999</v>
      </c>
      <c r="V185" s="206">
        <f t="shared" si="30"/>
        <v>16.057828124352916</v>
      </c>
      <c r="W185" s="205">
        <f t="shared" si="31"/>
        <v>90.645900999999995</v>
      </c>
    </row>
    <row r="186" spans="1:23" ht="14.25">
      <c r="A186" s="207">
        <v>7</v>
      </c>
      <c r="B186" s="181">
        <v>61589.396423999999</v>
      </c>
      <c r="C186" s="181">
        <v>1517.7861600000001</v>
      </c>
      <c r="D186" s="181">
        <v>121437.79700000001</v>
      </c>
      <c r="E186" s="181">
        <v>9484.7939999999999</v>
      </c>
      <c r="F186" s="181">
        <v>0</v>
      </c>
      <c r="G186" s="181">
        <v>66607.528999999995</v>
      </c>
      <c r="H186" s="181">
        <v>192359.905</v>
      </c>
      <c r="I186" s="181">
        <v>48432.52</v>
      </c>
      <c r="J186" s="181">
        <v>16489.492999999999</v>
      </c>
      <c r="K186" s="181">
        <v>12862.960999999999</v>
      </c>
      <c r="L186" s="181">
        <v>67454.354999999996</v>
      </c>
      <c r="M186" s="181">
        <v>1090.135</v>
      </c>
      <c r="N186" s="181">
        <v>4786.5309999999999</v>
      </c>
      <c r="O186" s="184">
        <v>604113.20258399996</v>
      </c>
      <c r="P186" s="181">
        <v>-47012.311000000002</v>
      </c>
      <c r="Q186" s="181">
        <v>-2285.1060000000002</v>
      </c>
      <c r="R186" s="181">
        <v>-46542.237999999998</v>
      </c>
      <c r="S186" s="184">
        <v>508273.54758399999</v>
      </c>
      <c r="V186" s="206">
        <f t="shared" si="30"/>
        <v>31.841698571925015</v>
      </c>
      <c r="W186" s="205">
        <f t="shared" si="31"/>
        <v>192.359905</v>
      </c>
    </row>
    <row r="187" spans="1:23" ht="14.25">
      <c r="A187" s="207">
        <v>8</v>
      </c>
      <c r="B187" s="181">
        <v>63451.246822000001</v>
      </c>
      <c r="C187" s="181">
        <v>5186.3991939999996</v>
      </c>
      <c r="D187" s="181">
        <v>121526.38099999999</v>
      </c>
      <c r="E187" s="181">
        <v>11610.503000000001</v>
      </c>
      <c r="F187" s="181">
        <v>0</v>
      </c>
      <c r="G187" s="181">
        <v>96084.085999999996</v>
      </c>
      <c r="H187" s="181">
        <v>172461.40100000001</v>
      </c>
      <c r="I187" s="181">
        <v>54135.235999999997</v>
      </c>
      <c r="J187" s="181">
        <v>22438.45</v>
      </c>
      <c r="K187" s="181">
        <v>12850.163</v>
      </c>
      <c r="L187" s="181">
        <v>74069.539999999994</v>
      </c>
      <c r="M187" s="181">
        <v>1082.3975</v>
      </c>
      <c r="N187" s="181">
        <v>4503.3594999999996</v>
      </c>
      <c r="O187" s="184">
        <v>639399.16301599995</v>
      </c>
      <c r="P187" s="181">
        <v>-8275.3060000000005</v>
      </c>
      <c r="Q187" s="181">
        <v>-2415.0100000000002</v>
      </c>
      <c r="R187" s="181">
        <v>-37939.784</v>
      </c>
      <c r="S187" s="184">
        <v>590769.06301599997</v>
      </c>
      <c r="V187" s="206">
        <f t="shared" si="30"/>
        <v>26.972415820269763</v>
      </c>
      <c r="W187" s="205">
        <f t="shared" si="31"/>
        <v>172.46140100000002</v>
      </c>
    </row>
    <row r="188" spans="1:23" ht="14.25">
      <c r="A188" s="207">
        <v>9</v>
      </c>
      <c r="B188" s="181">
        <v>73378.869791999998</v>
      </c>
      <c r="C188" s="181">
        <v>14361.56972</v>
      </c>
      <c r="D188" s="181">
        <v>121538.47500000001</v>
      </c>
      <c r="E188" s="181">
        <v>16484.305</v>
      </c>
      <c r="F188" s="181">
        <v>0</v>
      </c>
      <c r="G188" s="181">
        <v>105523.38</v>
      </c>
      <c r="H188" s="181">
        <v>132883.14600000001</v>
      </c>
      <c r="I188" s="181">
        <v>59107.423000000003</v>
      </c>
      <c r="J188" s="181">
        <v>25233.168000000001</v>
      </c>
      <c r="K188" s="181">
        <v>12526.26</v>
      </c>
      <c r="L188" s="181">
        <v>74509.953999999998</v>
      </c>
      <c r="M188" s="181">
        <v>780.82500000000005</v>
      </c>
      <c r="N188" s="181">
        <v>4251.4589999999998</v>
      </c>
      <c r="O188" s="184">
        <v>640578.83451199997</v>
      </c>
      <c r="P188" s="181">
        <v>-1922.627</v>
      </c>
      <c r="Q188" s="181">
        <v>-2816.8560000000002</v>
      </c>
      <c r="R188" s="181">
        <v>-27247.008000000002</v>
      </c>
      <c r="S188" s="184">
        <v>608592.34351200005</v>
      </c>
      <c r="V188" s="206">
        <f t="shared" si="30"/>
        <v>20.744229880968803</v>
      </c>
      <c r="W188" s="205">
        <f t="shared" si="31"/>
        <v>132.88314600000001</v>
      </c>
    </row>
    <row r="189" spans="1:23" ht="14.25">
      <c r="A189" s="207">
        <v>10</v>
      </c>
      <c r="B189" s="181">
        <v>77634.859070000006</v>
      </c>
      <c r="C189" s="181">
        <v>18227.088938000001</v>
      </c>
      <c r="D189" s="181">
        <v>121460.21799999999</v>
      </c>
      <c r="E189" s="181">
        <v>22711.050999999999</v>
      </c>
      <c r="F189" s="181">
        <v>0</v>
      </c>
      <c r="G189" s="181">
        <v>111316.876</v>
      </c>
      <c r="H189" s="181">
        <v>83978.426000000007</v>
      </c>
      <c r="I189" s="181">
        <v>59207.9</v>
      </c>
      <c r="J189" s="181">
        <v>23866.912</v>
      </c>
      <c r="K189" s="181">
        <v>13392.825999999999</v>
      </c>
      <c r="L189" s="181">
        <v>73319.649000000005</v>
      </c>
      <c r="M189" s="181">
        <v>596.37099999999998</v>
      </c>
      <c r="N189" s="181">
        <v>3911.951</v>
      </c>
      <c r="O189" s="184">
        <v>609624.12800799997</v>
      </c>
      <c r="P189" s="181">
        <v>-2911.509</v>
      </c>
      <c r="Q189" s="181">
        <v>-2530.4830000000002</v>
      </c>
      <c r="R189" s="181">
        <v>14481.62</v>
      </c>
      <c r="S189" s="184">
        <v>618663.756008</v>
      </c>
      <c r="V189" s="206">
        <f t="shared" si="30"/>
        <v>13.775443284111283</v>
      </c>
      <c r="W189" s="205">
        <f t="shared" si="31"/>
        <v>83.978426000000013</v>
      </c>
    </row>
    <row r="190" spans="1:23" ht="14.25">
      <c r="A190" s="207">
        <v>11</v>
      </c>
      <c r="B190" s="181">
        <v>61709.613468000003</v>
      </c>
      <c r="C190" s="181">
        <v>1539.47306</v>
      </c>
      <c r="D190" s="181">
        <v>116076.807</v>
      </c>
      <c r="E190" s="181">
        <v>16715.436000000002</v>
      </c>
      <c r="F190" s="181">
        <v>0</v>
      </c>
      <c r="G190" s="181">
        <v>71342.562000000005</v>
      </c>
      <c r="H190" s="181">
        <v>207626.53400000001</v>
      </c>
      <c r="I190" s="181">
        <v>54416.529000000002</v>
      </c>
      <c r="J190" s="181">
        <v>19305.567999999999</v>
      </c>
      <c r="K190" s="181">
        <v>13094.593999999999</v>
      </c>
      <c r="L190" s="181">
        <v>74086.134999999995</v>
      </c>
      <c r="M190" s="181">
        <v>650.90449999999998</v>
      </c>
      <c r="N190" s="181">
        <v>4215.1355000000003</v>
      </c>
      <c r="O190" s="184">
        <v>640779.29152800003</v>
      </c>
      <c r="P190" s="181">
        <v>-12748.914000000001</v>
      </c>
      <c r="Q190" s="181">
        <v>-2816.3809999999999</v>
      </c>
      <c r="R190" s="181">
        <v>-7289.0219999999999</v>
      </c>
      <c r="S190" s="184">
        <v>617924.97452799999</v>
      </c>
      <c r="V190" s="206">
        <f t="shared" si="30"/>
        <v>32.402191635265631</v>
      </c>
      <c r="W190" s="205">
        <f t="shared" si="31"/>
        <v>207.62653400000002</v>
      </c>
    </row>
    <row r="191" spans="1:23" ht="14.25">
      <c r="A191" s="207">
        <v>12</v>
      </c>
      <c r="B191" s="181">
        <v>68236.131758000003</v>
      </c>
      <c r="C191" s="181">
        <v>12642.182298</v>
      </c>
      <c r="D191" s="181">
        <v>115681.095</v>
      </c>
      <c r="E191" s="181">
        <v>9002.0280000000002</v>
      </c>
      <c r="F191" s="181">
        <v>0</v>
      </c>
      <c r="G191" s="181">
        <v>43795.974000000002</v>
      </c>
      <c r="H191" s="181">
        <v>253759.81</v>
      </c>
      <c r="I191" s="181">
        <v>49819.985999999997</v>
      </c>
      <c r="J191" s="181">
        <v>10537.397999999999</v>
      </c>
      <c r="K191" s="181">
        <v>13381.742</v>
      </c>
      <c r="L191" s="181">
        <v>73246.944000000003</v>
      </c>
      <c r="M191" s="181">
        <v>806.41300000000001</v>
      </c>
      <c r="N191" s="181">
        <v>4249.7150000000001</v>
      </c>
      <c r="O191" s="184">
        <v>655159.41905599996</v>
      </c>
      <c r="P191" s="181">
        <v>-14005.427</v>
      </c>
      <c r="Q191" s="181">
        <v>-2827.7420000000002</v>
      </c>
      <c r="R191" s="181">
        <v>-28364.169000000002</v>
      </c>
      <c r="S191" s="184">
        <v>609962.08105599997</v>
      </c>
      <c r="V191" s="206">
        <f t="shared" si="30"/>
        <v>38.732528697463451</v>
      </c>
      <c r="W191" s="205">
        <f t="shared" si="31"/>
        <v>253.75980999999999</v>
      </c>
    </row>
    <row r="192" spans="1:23" ht="14.25">
      <c r="A192" s="207">
        <v>13</v>
      </c>
      <c r="B192" s="181">
        <v>63104.650792</v>
      </c>
      <c r="C192" s="181">
        <v>2368.9587200000001</v>
      </c>
      <c r="D192" s="181">
        <v>115642.492</v>
      </c>
      <c r="E192" s="181">
        <v>7190.64</v>
      </c>
      <c r="F192" s="181">
        <v>0</v>
      </c>
      <c r="G192" s="181">
        <v>65793.297000000006</v>
      </c>
      <c r="H192" s="181">
        <v>169006.86300000001</v>
      </c>
      <c r="I192" s="181">
        <v>60405.659</v>
      </c>
      <c r="J192" s="181">
        <v>19542.376</v>
      </c>
      <c r="K192" s="181">
        <v>14168.066999999999</v>
      </c>
      <c r="L192" s="181">
        <v>71148.926999999996</v>
      </c>
      <c r="M192" s="181">
        <v>1023.3975</v>
      </c>
      <c r="N192" s="181">
        <v>4829.4255000000003</v>
      </c>
      <c r="O192" s="184">
        <v>594224.75351199997</v>
      </c>
      <c r="P192" s="181">
        <v>-29797.792000000001</v>
      </c>
      <c r="Q192" s="181">
        <v>-2732.4</v>
      </c>
      <c r="R192" s="181">
        <v>-14548.213</v>
      </c>
      <c r="S192" s="184">
        <v>547146.34851200006</v>
      </c>
      <c r="V192" s="206">
        <f t="shared" si="30"/>
        <v>28.441572317735336</v>
      </c>
      <c r="W192" s="205">
        <f t="shared" si="31"/>
        <v>169.00686300000001</v>
      </c>
    </row>
    <row r="193" spans="1:23" ht="14.25">
      <c r="A193" s="207">
        <v>14</v>
      </c>
      <c r="B193" s="181">
        <v>59384.616739999998</v>
      </c>
      <c r="C193" s="181">
        <v>3671.9487640000002</v>
      </c>
      <c r="D193" s="181">
        <v>115545.95</v>
      </c>
      <c r="E193" s="181">
        <v>8245.1939999999995</v>
      </c>
      <c r="F193" s="181">
        <v>0</v>
      </c>
      <c r="G193" s="181">
        <v>85281.682000000001</v>
      </c>
      <c r="H193" s="181">
        <v>79435.104000000007</v>
      </c>
      <c r="I193" s="181">
        <v>62209.601000000002</v>
      </c>
      <c r="J193" s="181">
        <v>26710.695</v>
      </c>
      <c r="K193" s="181">
        <v>13246.522999999999</v>
      </c>
      <c r="L193" s="181">
        <v>69732.774000000005</v>
      </c>
      <c r="M193" s="181">
        <v>1019.0735</v>
      </c>
      <c r="N193" s="181">
        <v>4814.9525000000003</v>
      </c>
      <c r="O193" s="184">
        <v>529298.11450400006</v>
      </c>
      <c r="P193" s="181">
        <v>-13149.541999999999</v>
      </c>
      <c r="Q193" s="181">
        <v>-2454.5819999999999</v>
      </c>
      <c r="R193" s="181">
        <v>-2952.893</v>
      </c>
      <c r="S193" s="184">
        <v>510741.097504</v>
      </c>
      <c r="V193" s="206">
        <f t="shared" si="30"/>
        <v>15.00763026039453</v>
      </c>
      <c r="W193" s="205">
        <f t="shared" si="31"/>
        <v>79.43510400000001</v>
      </c>
    </row>
    <row r="194" spans="1:23" ht="14.25">
      <c r="A194" s="207">
        <v>15</v>
      </c>
      <c r="B194" s="181">
        <v>72249.739860000001</v>
      </c>
      <c r="C194" s="181">
        <v>17406.759156</v>
      </c>
      <c r="D194" s="181">
        <v>114870.80499999999</v>
      </c>
      <c r="E194" s="181">
        <v>14415.648999999999</v>
      </c>
      <c r="F194" s="181">
        <v>0</v>
      </c>
      <c r="G194" s="181">
        <v>131584.47500000001</v>
      </c>
      <c r="H194" s="181">
        <v>82993.447</v>
      </c>
      <c r="I194" s="181">
        <v>63158.559999999998</v>
      </c>
      <c r="J194" s="181">
        <v>29270.924999999999</v>
      </c>
      <c r="K194" s="181">
        <v>12713.671</v>
      </c>
      <c r="L194" s="181">
        <v>74562.475000000006</v>
      </c>
      <c r="M194" s="181">
        <v>945.57500000000005</v>
      </c>
      <c r="N194" s="181">
        <v>4991.6229999999996</v>
      </c>
      <c r="O194" s="184">
        <v>619163.70401600003</v>
      </c>
      <c r="P194" s="181">
        <v>-3482.241</v>
      </c>
      <c r="Q194" s="181">
        <v>-2827.0509999999999</v>
      </c>
      <c r="R194" s="181">
        <v>-5600.7579999999998</v>
      </c>
      <c r="S194" s="184">
        <v>607253.65401599999</v>
      </c>
      <c r="V194" s="206">
        <f t="shared" si="30"/>
        <v>13.404120180445094</v>
      </c>
      <c r="W194" s="205">
        <f t="shared" si="31"/>
        <v>82.993447000000003</v>
      </c>
    </row>
    <row r="195" spans="1:23" ht="14.25">
      <c r="A195" s="207">
        <v>16</v>
      </c>
      <c r="B195" s="181">
        <v>74380.960776000007</v>
      </c>
      <c r="C195" s="181">
        <v>7920.215768</v>
      </c>
      <c r="D195" s="181">
        <v>115494.174</v>
      </c>
      <c r="E195" s="181">
        <v>12445.859</v>
      </c>
      <c r="F195" s="181">
        <v>-1E-3</v>
      </c>
      <c r="G195" s="181">
        <v>145955.44</v>
      </c>
      <c r="H195" s="181">
        <v>112974.255</v>
      </c>
      <c r="I195" s="181">
        <v>53160.144999999997</v>
      </c>
      <c r="J195" s="181">
        <v>23221.274000000001</v>
      </c>
      <c r="K195" s="181">
        <v>13330.843000000001</v>
      </c>
      <c r="L195" s="181">
        <v>74245.543999999994</v>
      </c>
      <c r="M195" s="181">
        <v>988.51850000000002</v>
      </c>
      <c r="N195" s="181">
        <v>4946.3455000000004</v>
      </c>
      <c r="O195" s="184">
        <v>639063.57354400004</v>
      </c>
      <c r="P195" s="181">
        <v>-5132.9470000000001</v>
      </c>
      <c r="Q195" s="181">
        <v>-2902.607</v>
      </c>
      <c r="R195" s="181">
        <v>-11776.459000000001</v>
      </c>
      <c r="S195" s="184">
        <v>619251.56054400001</v>
      </c>
      <c r="V195" s="206">
        <f t="shared" si="30"/>
        <v>17.678093334828702</v>
      </c>
      <c r="W195" s="205">
        <f t="shared" si="31"/>
        <v>112.974255</v>
      </c>
    </row>
    <row r="196" spans="1:23" ht="14.25">
      <c r="A196" s="207">
        <v>17</v>
      </c>
      <c r="B196" s="181">
        <v>82279.515744000004</v>
      </c>
      <c r="C196" s="181">
        <v>2477.2027680000001</v>
      </c>
      <c r="D196" s="181">
        <v>120628.91899999999</v>
      </c>
      <c r="E196" s="181">
        <v>9679.4459999999999</v>
      </c>
      <c r="F196" s="181">
        <v>1E-3</v>
      </c>
      <c r="G196" s="181">
        <v>153425.057</v>
      </c>
      <c r="H196" s="181">
        <v>64540.008999999998</v>
      </c>
      <c r="I196" s="181">
        <v>61867.811000000002</v>
      </c>
      <c r="J196" s="181">
        <v>27047.541000000001</v>
      </c>
      <c r="K196" s="181">
        <v>13357.867</v>
      </c>
      <c r="L196" s="181">
        <v>74399.748000000007</v>
      </c>
      <c r="M196" s="181">
        <v>992.05050000000006</v>
      </c>
      <c r="N196" s="181">
        <v>4939.8525</v>
      </c>
      <c r="O196" s="184">
        <v>615635.02051199996</v>
      </c>
      <c r="P196" s="181">
        <v>-2224.8130000000001</v>
      </c>
      <c r="Q196" s="181">
        <v>-2772.9650000000001</v>
      </c>
      <c r="R196" s="181">
        <v>12972.421</v>
      </c>
      <c r="S196" s="184">
        <v>623609.663512</v>
      </c>
      <c r="V196" s="206">
        <f t="shared" si="30"/>
        <v>10.483485644842713</v>
      </c>
      <c r="W196" s="205">
        <f t="shared" si="31"/>
        <v>64.540008999999998</v>
      </c>
    </row>
    <row r="197" spans="1:23" ht="14.25">
      <c r="A197" s="207">
        <v>18</v>
      </c>
      <c r="B197" s="181">
        <v>75509.504543999996</v>
      </c>
      <c r="C197" s="181">
        <v>741.75796000000003</v>
      </c>
      <c r="D197" s="181">
        <v>119988.429</v>
      </c>
      <c r="E197" s="181">
        <v>9685.1419999999998</v>
      </c>
      <c r="F197" s="181">
        <v>0</v>
      </c>
      <c r="G197" s="181">
        <v>140389.06299999999</v>
      </c>
      <c r="H197" s="181">
        <v>48062.442999999999</v>
      </c>
      <c r="I197" s="181">
        <v>62432.981</v>
      </c>
      <c r="J197" s="181">
        <v>30181.977999999999</v>
      </c>
      <c r="K197" s="181">
        <v>13519.495999999999</v>
      </c>
      <c r="L197" s="181">
        <v>76799.222999999998</v>
      </c>
      <c r="M197" s="181">
        <v>1029.42</v>
      </c>
      <c r="N197" s="181">
        <v>4724.3729999999996</v>
      </c>
      <c r="O197" s="184">
        <v>583063.81050400005</v>
      </c>
      <c r="P197" s="181">
        <v>-2887.8679999999999</v>
      </c>
      <c r="Q197" s="181">
        <v>-3430.8580000000002</v>
      </c>
      <c r="R197" s="181">
        <v>47767.23</v>
      </c>
      <c r="S197" s="184">
        <v>624512.31450400001</v>
      </c>
      <c r="V197" s="206">
        <f t="shared" si="30"/>
        <v>8.243084570530085</v>
      </c>
      <c r="W197" s="205">
        <f t="shared" si="31"/>
        <v>48.062443000000002</v>
      </c>
    </row>
    <row r="198" spans="1:23" ht="14.25">
      <c r="A198" s="207">
        <v>19</v>
      </c>
      <c r="B198" s="181">
        <v>73301.021940000006</v>
      </c>
      <c r="C198" s="181">
        <v>299.11090799999999</v>
      </c>
      <c r="D198" s="181">
        <v>119840.068</v>
      </c>
      <c r="E198" s="181">
        <v>9686.4930000000004</v>
      </c>
      <c r="F198" s="181">
        <v>0</v>
      </c>
      <c r="G198" s="181">
        <v>135338.473</v>
      </c>
      <c r="H198" s="181">
        <v>56257.203999999998</v>
      </c>
      <c r="I198" s="181">
        <v>61870.396999999997</v>
      </c>
      <c r="J198" s="181">
        <v>29548.096000000001</v>
      </c>
      <c r="K198" s="181">
        <v>13611.692999999999</v>
      </c>
      <c r="L198" s="181">
        <v>77602.213000000003</v>
      </c>
      <c r="M198" s="181">
        <v>966.73099999999999</v>
      </c>
      <c r="N198" s="181">
        <v>4718.625</v>
      </c>
      <c r="O198" s="184">
        <v>583040.12584800005</v>
      </c>
      <c r="P198" s="181">
        <v>-2606.9789999999998</v>
      </c>
      <c r="Q198" s="181">
        <v>-3384.2440000000001</v>
      </c>
      <c r="R198" s="181">
        <v>43315.273999999998</v>
      </c>
      <c r="S198" s="184">
        <v>620364.17684800003</v>
      </c>
      <c r="V198" s="206">
        <f t="shared" si="30"/>
        <v>9.6489420720704189</v>
      </c>
      <c r="W198" s="205">
        <f t="shared" si="31"/>
        <v>56.257203999999994</v>
      </c>
    </row>
    <row r="199" spans="1:23" ht="14.25">
      <c r="A199" s="207">
        <v>20</v>
      </c>
      <c r="B199" s="181">
        <v>56451.607859999996</v>
      </c>
      <c r="C199" s="181">
        <v>2095.9372840000001</v>
      </c>
      <c r="D199" s="181">
        <v>124449.599</v>
      </c>
      <c r="E199" s="181">
        <v>9668.0130000000008</v>
      </c>
      <c r="F199" s="181">
        <v>0</v>
      </c>
      <c r="G199" s="181">
        <v>122752.159</v>
      </c>
      <c r="H199" s="181">
        <v>56803.338000000003</v>
      </c>
      <c r="I199" s="181">
        <v>65595.126000000004</v>
      </c>
      <c r="J199" s="181">
        <v>30582.212</v>
      </c>
      <c r="K199" s="181">
        <v>13086.911</v>
      </c>
      <c r="L199" s="181">
        <v>72603.078999999998</v>
      </c>
      <c r="M199" s="181">
        <v>990.39549999999997</v>
      </c>
      <c r="N199" s="181">
        <v>4732.7794999999996</v>
      </c>
      <c r="O199" s="184">
        <v>559811.15714400006</v>
      </c>
      <c r="P199" s="181">
        <v>-9040.2379999999994</v>
      </c>
      <c r="Q199" s="181">
        <v>-3233.4340000000002</v>
      </c>
      <c r="R199" s="181">
        <v>25138.948</v>
      </c>
      <c r="S199" s="184">
        <v>572676.43314400001</v>
      </c>
      <c r="V199" s="206">
        <f t="shared" si="30"/>
        <v>10.146874937218962</v>
      </c>
      <c r="W199" s="205">
        <f t="shared" si="31"/>
        <v>56.803338000000004</v>
      </c>
    </row>
    <row r="200" spans="1:23" ht="14.25">
      <c r="A200" s="207">
        <v>21</v>
      </c>
      <c r="B200" s="181">
        <v>51023.502659999998</v>
      </c>
      <c r="C200" s="181">
        <v>875.944524</v>
      </c>
      <c r="D200" s="181">
        <v>138470.77600000001</v>
      </c>
      <c r="E200" s="181">
        <v>9347.8520000000008</v>
      </c>
      <c r="F200" s="181">
        <v>0</v>
      </c>
      <c r="G200" s="181">
        <v>90872.167000000001</v>
      </c>
      <c r="H200" s="181">
        <v>93059.5</v>
      </c>
      <c r="I200" s="181">
        <v>66324.195999999996</v>
      </c>
      <c r="J200" s="181">
        <v>30873.258999999998</v>
      </c>
      <c r="K200" s="181">
        <v>12578.632</v>
      </c>
      <c r="L200" s="181">
        <v>69657.019</v>
      </c>
      <c r="M200" s="181">
        <v>946.16150000000005</v>
      </c>
      <c r="N200" s="181">
        <v>4640.7094999999999</v>
      </c>
      <c r="O200" s="184">
        <v>568669.71918400005</v>
      </c>
      <c r="P200" s="181">
        <v>-32795.273999999998</v>
      </c>
      <c r="Q200" s="181">
        <v>-2887.7469999999998</v>
      </c>
      <c r="R200" s="181">
        <v>6326.8190000000004</v>
      </c>
      <c r="S200" s="184">
        <v>539313.517184</v>
      </c>
      <c r="V200" s="206">
        <f t="shared" si="30"/>
        <v>16.364419778414376</v>
      </c>
      <c r="W200" s="205">
        <f t="shared" si="31"/>
        <v>93.0595</v>
      </c>
    </row>
    <row r="201" spans="1:23" ht="14.25">
      <c r="A201" s="207">
        <v>22</v>
      </c>
      <c r="B201" s="181">
        <v>69724.176926</v>
      </c>
      <c r="C201" s="181">
        <v>15380.803175999999</v>
      </c>
      <c r="D201" s="181">
        <v>124934.451</v>
      </c>
      <c r="E201" s="181">
        <v>11743.844999999999</v>
      </c>
      <c r="F201" s="181">
        <v>0</v>
      </c>
      <c r="G201" s="181">
        <v>126208.42600000001</v>
      </c>
      <c r="H201" s="181">
        <v>128818.442</v>
      </c>
      <c r="I201" s="181">
        <v>65566.19</v>
      </c>
      <c r="J201" s="181">
        <v>30626.087</v>
      </c>
      <c r="K201" s="181">
        <v>11555.7</v>
      </c>
      <c r="L201" s="181">
        <v>72405.623000000007</v>
      </c>
      <c r="M201" s="181">
        <v>929.79049999999995</v>
      </c>
      <c r="N201" s="181">
        <v>4793.3064999999997</v>
      </c>
      <c r="O201" s="184">
        <v>662686.84110199998</v>
      </c>
      <c r="P201" s="181">
        <v>-6240.7169999999996</v>
      </c>
      <c r="Q201" s="181">
        <v>-3596.5729999999999</v>
      </c>
      <c r="R201" s="181">
        <v>-8399.1190000000006</v>
      </c>
      <c r="S201" s="184">
        <v>644450.43210199999</v>
      </c>
      <c r="V201" s="206">
        <f t="shared" si="30"/>
        <v>19.438810914938994</v>
      </c>
      <c r="W201" s="205">
        <f t="shared" si="31"/>
        <v>128.818442</v>
      </c>
    </row>
    <row r="202" spans="1:23" ht="14.25">
      <c r="A202" s="207">
        <v>23</v>
      </c>
      <c r="B202" s="181">
        <v>87410.122432000004</v>
      </c>
      <c r="C202" s="181">
        <v>12106.138584</v>
      </c>
      <c r="D202" s="181">
        <v>119322.538</v>
      </c>
      <c r="E202" s="181">
        <v>9803.0310000000009</v>
      </c>
      <c r="F202" s="181">
        <v>0</v>
      </c>
      <c r="G202" s="181">
        <v>146509.56400000001</v>
      </c>
      <c r="H202" s="181">
        <v>101817.799</v>
      </c>
      <c r="I202" s="181">
        <v>62700.856</v>
      </c>
      <c r="J202" s="181">
        <v>26859.632000000001</v>
      </c>
      <c r="K202" s="181">
        <v>10935.329</v>
      </c>
      <c r="L202" s="181">
        <v>71882.032000000007</v>
      </c>
      <c r="M202" s="181">
        <v>905.35850000000005</v>
      </c>
      <c r="N202" s="181">
        <v>4611.0304999999998</v>
      </c>
      <c r="O202" s="184">
        <v>654863.43101599999</v>
      </c>
      <c r="P202" s="181">
        <v>-2142.1129999999998</v>
      </c>
      <c r="Q202" s="181">
        <v>-3648.2829999999999</v>
      </c>
      <c r="R202" s="181">
        <v>19399.885999999999</v>
      </c>
      <c r="S202" s="184">
        <v>668472.92101599998</v>
      </c>
      <c r="V202" s="206">
        <f t="shared" si="30"/>
        <v>15.547943918937859</v>
      </c>
      <c r="W202" s="205">
        <f t="shared" si="31"/>
        <v>101.81779899999999</v>
      </c>
    </row>
    <row r="203" spans="1:23" ht="14.25">
      <c r="A203" s="207">
        <v>24</v>
      </c>
      <c r="B203" s="181">
        <v>73552.702556000004</v>
      </c>
      <c r="C203" s="181">
        <v>3510.3394520000002</v>
      </c>
      <c r="D203" s="181">
        <v>119156.99400000001</v>
      </c>
      <c r="E203" s="181">
        <v>10412.227000000001</v>
      </c>
      <c r="F203" s="181">
        <v>0</v>
      </c>
      <c r="G203" s="181">
        <v>151060.53099999999</v>
      </c>
      <c r="H203" s="181">
        <v>89238.778000000006</v>
      </c>
      <c r="I203" s="181">
        <v>49108.408000000003</v>
      </c>
      <c r="J203" s="181">
        <v>22156.133999999998</v>
      </c>
      <c r="K203" s="181">
        <v>10974.433000000001</v>
      </c>
      <c r="L203" s="181">
        <v>72022.794999999998</v>
      </c>
      <c r="M203" s="181">
        <v>934.73099999999999</v>
      </c>
      <c r="N203" s="181">
        <v>3797.3490000000002</v>
      </c>
      <c r="O203" s="184">
        <v>605925.42200799996</v>
      </c>
      <c r="P203" s="181">
        <v>-2935.7109999999998</v>
      </c>
      <c r="Q203" s="181">
        <v>-3597.4369999999999</v>
      </c>
      <c r="R203" s="181">
        <v>32052.184000000001</v>
      </c>
      <c r="S203" s="184">
        <v>631444.45800800005</v>
      </c>
      <c r="V203" s="206">
        <f t="shared" si="30"/>
        <v>14.727683434087998</v>
      </c>
      <c r="W203" s="205">
        <f t="shared" si="31"/>
        <v>89.238778000000011</v>
      </c>
    </row>
    <row r="204" spans="1:23" ht="14.25">
      <c r="A204" s="207">
        <v>25</v>
      </c>
      <c r="B204" s="181">
        <v>84167.343580000001</v>
      </c>
      <c r="C204" s="181">
        <v>354.07943599999999</v>
      </c>
      <c r="D204" s="181">
        <v>119193.558</v>
      </c>
      <c r="E204" s="181">
        <v>15593.28</v>
      </c>
      <c r="F204" s="181">
        <v>0</v>
      </c>
      <c r="G204" s="181">
        <v>163830.69</v>
      </c>
      <c r="H204" s="181">
        <v>82701.364000000001</v>
      </c>
      <c r="I204" s="181">
        <v>59521.942999999999</v>
      </c>
      <c r="J204" s="181">
        <v>25420.128000000001</v>
      </c>
      <c r="K204" s="181">
        <v>11290.97</v>
      </c>
      <c r="L204" s="181">
        <v>73894.316999999995</v>
      </c>
      <c r="M204" s="181">
        <v>929.73450000000003</v>
      </c>
      <c r="N204" s="181">
        <v>3865.1664999999998</v>
      </c>
      <c r="O204" s="184">
        <v>640762.57401600003</v>
      </c>
      <c r="P204" s="181">
        <v>-2648.1930000000002</v>
      </c>
      <c r="Q204" s="181">
        <v>-4074.02</v>
      </c>
      <c r="R204" s="181">
        <v>39035.286999999997</v>
      </c>
      <c r="S204" s="184">
        <v>673075.64801600005</v>
      </c>
      <c r="V204" s="206">
        <f t="shared" si="30"/>
        <v>12.906709497976223</v>
      </c>
      <c r="W204" s="205">
        <f t="shared" si="31"/>
        <v>82.701363999999998</v>
      </c>
    </row>
    <row r="205" spans="1:23" ht="14.25">
      <c r="A205" s="207">
        <v>26</v>
      </c>
      <c r="B205" s="181">
        <v>84156.049169999998</v>
      </c>
      <c r="C205" s="181">
        <v>88.579837999999995</v>
      </c>
      <c r="D205" s="181">
        <v>119603.386</v>
      </c>
      <c r="E205" s="181">
        <v>18066.803</v>
      </c>
      <c r="F205" s="181">
        <v>0</v>
      </c>
      <c r="G205" s="181">
        <v>152281.57500000001</v>
      </c>
      <c r="H205" s="181">
        <v>112923.368</v>
      </c>
      <c r="I205" s="181">
        <v>57623.103999999999</v>
      </c>
      <c r="J205" s="181">
        <v>23161.409</v>
      </c>
      <c r="K205" s="181">
        <v>13309.039000000001</v>
      </c>
      <c r="L205" s="181">
        <v>74704.593999999997</v>
      </c>
      <c r="M205" s="181">
        <v>944.428</v>
      </c>
      <c r="N205" s="181">
        <v>4048.7809999999999</v>
      </c>
      <c r="O205" s="184">
        <v>660911.11600799998</v>
      </c>
      <c r="P205" s="181">
        <v>-1842.9559999999999</v>
      </c>
      <c r="Q205" s="181">
        <v>-3828.47</v>
      </c>
      <c r="R205" s="181">
        <v>7665.924</v>
      </c>
      <c r="S205" s="184">
        <v>662905.614008</v>
      </c>
      <c r="V205" s="206">
        <f t="shared" si="30"/>
        <v>17.086014331559998</v>
      </c>
      <c r="W205" s="205">
        <f t="shared" si="31"/>
        <v>112.923368</v>
      </c>
    </row>
    <row r="206" spans="1:23" ht="14.25">
      <c r="A206" s="207">
        <v>27</v>
      </c>
      <c r="B206" s="181">
        <v>69181.549924000006</v>
      </c>
      <c r="C206" s="181">
        <v>3294.1960840000002</v>
      </c>
      <c r="D206" s="181">
        <v>116029.49099999999</v>
      </c>
      <c r="E206" s="181">
        <v>12566.142</v>
      </c>
      <c r="F206" s="181">
        <v>0</v>
      </c>
      <c r="G206" s="181">
        <v>124882.16499999999</v>
      </c>
      <c r="H206" s="181">
        <v>91665.180999999997</v>
      </c>
      <c r="I206" s="181">
        <v>64146.226999999999</v>
      </c>
      <c r="J206" s="181">
        <v>27063.255000000001</v>
      </c>
      <c r="K206" s="181">
        <v>14566.063</v>
      </c>
      <c r="L206" s="181">
        <v>70461.745999999999</v>
      </c>
      <c r="M206" s="181">
        <v>811.54200000000003</v>
      </c>
      <c r="N206" s="181">
        <v>3964.703</v>
      </c>
      <c r="O206" s="184">
        <v>598632.261008</v>
      </c>
      <c r="P206" s="181">
        <v>-7940.0039999999999</v>
      </c>
      <c r="Q206" s="181">
        <v>-3520.8</v>
      </c>
      <c r="R206" s="181">
        <v>12413.688</v>
      </c>
      <c r="S206" s="184">
        <v>599585.14500799996</v>
      </c>
      <c r="V206" s="206">
        <f t="shared" si="30"/>
        <v>15.312435859312131</v>
      </c>
      <c r="W206" s="205">
        <f t="shared" si="31"/>
        <v>91.66518099999999</v>
      </c>
    </row>
    <row r="207" spans="1:23" ht="14.25">
      <c r="A207" s="207">
        <v>28</v>
      </c>
      <c r="B207" s="181">
        <v>65195.285799999998</v>
      </c>
      <c r="C207" s="181">
        <v>763.99824799999999</v>
      </c>
      <c r="D207" s="181">
        <v>134224.50399999999</v>
      </c>
      <c r="E207" s="181">
        <v>11012.761</v>
      </c>
      <c r="F207" s="181">
        <v>0</v>
      </c>
      <c r="G207" s="181">
        <v>121117.435</v>
      </c>
      <c r="H207" s="181">
        <v>63655.62</v>
      </c>
      <c r="I207" s="181">
        <v>63889.517</v>
      </c>
      <c r="J207" s="181">
        <v>30279.940999999999</v>
      </c>
      <c r="K207" s="181">
        <v>13949.191000000001</v>
      </c>
      <c r="L207" s="181">
        <v>68753.244000000006</v>
      </c>
      <c r="M207" s="181">
        <v>636.36450000000002</v>
      </c>
      <c r="N207" s="181">
        <v>3770.0675000000001</v>
      </c>
      <c r="O207" s="184">
        <v>577247.92904800002</v>
      </c>
      <c r="P207" s="181">
        <v>-11456.397999999999</v>
      </c>
      <c r="Q207" s="181">
        <v>-3235.1619999999998</v>
      </c>
      <c r="R207" s="181">
        <v>5777.6819999999998</v>
      </c>
      <c r="S207" s="184">
        <v>568334.05104799999</v>
      </c>
      <c r="V207" s="206">
        <f t="shared" si="30"/>
        <v>11.027431506767144</v>
      </c>
      <c r="W207" s="205">
        <f t="shared" si="31"/>
        <v>63.655620000000006</v>
      </c>
    </row>
    <row r="208" spans="1:23" ht="14.25">
      <c r="A208" s="207">
        <v>29</v>
      </c>
      <c r="B208" s="181">
        <v>80408.491167999993</v>
      </c>
      <c r="C208" s="181">
        <v>6177.8907520000002</v>
      </c>
      <c r="D208" s="181">
        <v>150462.88200000001</v>
      </c>
      <c r="E208" s="181">
        <v>12164.353999999999</v>
      </c>
      <c r="F208" s="181">
        <v>0</v>
      </c>
      <c r="G208" s="181">
        <v>142484.33600000001</v>
      </c>
      <c r="H208" s="181">
        <v>91720.176999999996</v>
      </c>
      <c r="I208" s="181">
        <v>61977.756999999998</v>
      </c>
      <c r="J208" s="181">
        <v>30194.167000000001</v>
      </c>
      <c r="K208" s="181">
        <v>13327.474</v>
      </c>
      <c r="L208" s="181">
        <v>71348.524000000005</v>
      </c>
      <c r="M208" s="181">
        <v>637.60599999999999</v>
      </c>
      <c r="N208" s="181">
        <v>3867.2429999999999</v>
      </c>
      <c r="O208" s="184">
        <v>664770.90191999997</v>
      </c>
      <c r="P208" s="181">
        <v>-1913.963</v>
      </c>
      <c r="Q208" s="181">
        <v>-4272.3500000000004</v>
      </c>
      <c r="R208" s="181">
        <v>22142.995999999999</v>
      </c>
      <c r="S208" s="184">
        <v>680727.58492000005</v>
      </c>
      <c r="V208" s="206">
        <f t="shared" si="30"/>
        <v>13.797261091767494</v>
      </c>
      <c r="W208" s="205">
        <f t="shared" si="31"/>
        <v>91.720176999999993</v>
      </c>
    </row>
    <row r="209" spans="1:23" ht="14.25">
      <c r="A209" s="207">
        <v>30</v>
      </c>
      <c r="B209" s="181">
        <v>93003.285172000004</v>
      </c>
      <c r="C209" s="181">
        <v>1137.3177880000001</v>
      </c>
      <c r="D209" s="181">
        <v>165232.76699999999</v>
      </c>
      <c r="E209" s="181">
        <v>13053.843000000001</v>
      </c>
      <c r="F209" s="181">
        <v>0</v>
      </c>
      <c r="G209" s="181">
        <v>153829.992</v>
      </c>
      <c r="H209" s="181">
        <v>94249.243000000002</v>
      </c>
      <c r="I209" s="181">
        <v>58507.377999999997</v>
      </c>
      <c r="J209" s="181">
        <v>28494.093000000001</v>
      </c>
      <c r="K209" s="181">
        <v>12174.279</v>
      </c>
      <c r="L209" s="181">
        <v>70213.021999999997</v>
      </c>
      <c r="M209" s="181">
        <v>633.52800000000002</v>
      </c>
      <c r="N209" s="181">
        <v>3703.7489999999998</v>
      </c>
      <c r="O209" s="184">
        <v>694232.49696000002</v>
      </c>
      <c r="P209" s="181">
        <v>-3735.4630000000002</v>
      </c>
      <c r="Q209" s="181">
        <v>-4522.1319999999996</v>
      </c>
      <c r="R209" s="181">
        <v>21861.413</v>
      </c>
      <c r="S209" s="184">
        <v>707836.31495999999</v>
      </c>
      <c r="V209" s="206">
        <f t="shared" si="30"/>
        <v>13.576034457146768</v>
      </c>
      <c r="W209" s="205">
        <f t="shared" si="31"/>
        <v>94.249243000000007</v>
      </c>
    </row>
    <row r="210" spans="1:23" ht="14.25">
      <c r="V210" s="206" t="str">
        <f t="shared" si="30"/>
        <v/>
      </c>
      <c r="W210" s="205" t="str">
        <f t="shared" si="31"/>
        <v/>
      </c>
    </row>
    <row r="211" spans="1:23">
      <c r="H211">
        <f>MAX(H180:H210)</f>
        <v>253759.81</v>
      </c>
    </row>
    <row r="215" spans="1:23">
      <c r="A215" s="177" t="s">
        <v>31</v>
      </c>
      <c r="B215" s="334" t="s">
        <v>628</v>
      </c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</row>
    <row r="216" spans="1:23">
      <c r="A216" s="177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7" t="s">
        <v>106</v>
      </c>
      <c r="B217" s="341" t="s">
        <v>121</v>
      </c>
      <c r="C217" s="342"/>
      <c r="D217" s="342"/>
      <c r="E217" s="342"/>
      <c r="F217" s="342"/>
      <c r="G217" s="342"/>
      <c r="H217" s="342"/>
      <c r="I217" s="342"/>
      <c r="J217" s="342"/>
      <c r="K217" s="342"/>
      <c r="L217" s="342"/>
      <c r="M217" s="342"/>
      <c r="N217" s="342"/>
      <c r="O217" s="342"/>
      <c r="P217" s="342"/>
      <c r="Q217" s="342"/>
      <c r="R217" s="342"/>
      <c r="S217" s="342"/>
    </row>
    <row r="218" spans="1:23">
      <c r="A218" s="186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202" t="s">
        <v>10</v>
      </c>
      <c r="P218" s="316" t="s">
        <v>123</v>
      </c>
      <c r="Q218" s="316" t="s">
        <v>97</v>
      </c>
      <c r="R218" s="316" t="s">
        <v>124</v>
      </c>
      <c r="S218" s="202" t="s">
        <v>125</v>
      </c>
      <c r="V218" s="204" t="s">
        <v>129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2.3861849159999999</v>
      </c>
      <c r="C220" s="181">
        <v>0.22424759599999999</v>
      </c>
      <c r="D220" s="181">
        <v>4.8298930000000002</v>
      </c>
      <c r="E220" s="181">
        <v>0.184618</v>
      </c>
      <c r="F220" s="181">
        <v>0</v>
      </c>
      <c r="G220" s="181">
        <v>2.176132</v>
      </c>
      <c r="H220" s="181">
        <v>12.643832</v>
      </c>
      <c r="I220" s="181">
        <v>1.3799999999999999E-4</v>
      </c>
      <c r="J220" s="181">
        <v>0.26475199999999999</v>
      </c>
      <c r="K220" s="181">
        <v>0.53892799999999996</v>
      </c>
      <c r="L220" s="181">
        <v>3.027968</v>
      </c>
      <c r="M220" s="181">
        <v>2.6031499999999999E-2</v>
      </c>
      <c r="N220" s="181">
        <v>0.17415050000000001</v>
      </c>
      <c r="O220" s="184">
        <v>26.476875511999999</v>
      </c>
      <c r="P220" s="181">
        <v>-0.92849599999999999</v>
      </c>
      <c r="Q220" s="181">
        <v>-9.1885999999999995E-2</v>
      </c>
      <c r="R220" s="181">
        <v>-1.609415</v>
      </c>
      <c r="S220" s="184">
        <v>23.847078512</v>
      </c>
      <c r="V220" s="206">
        <f>IFERROR(H220/O220*100,"")</f>
        <v>47.754244998695142</v>
      </c>
    </row>
    <row r="221" spans="1:23" ht="14.25">
      <c r="A221" s="207">
        <v>2</v>
      </c>
      <c r="B221" s="181">
        <v>2.5986931700000002</v>
      </c>
      <c r="C221" s="181">
        <v>2.6981829999999998E-2</v>
      </c>
      <c r="D221" s="181">
        <v>4.8209739999999996</v>
      </c>
      <c r="E221" s="181">
        <v>0.18587500000000001</v>
      </c>
      <c r="F221" s="181">
        <v>0</v>
      </c>
      <c r="G221" s="181">
        <v>1.8955979999999999</v>
      </c>
      <c r="H221" s="181">
        <v>12.464046</v>
      </c>
      <c r="I221" s="181">
        <v>1.6100000000000001E-4</v>
      </c>
      <c r="J221" s="181">
        <v>0.21332200000000001</v>
      </c>
      <c r="K221" s="181">
        <v>0.53966899999999995</v>
      </c>
      <c r="L221" s="181">
        <v>3.0237780000000001</v>
      </c>
      <c r="M221" s="181">
        <v>2.5943999999999998E-2</v>
      </c>
      <c r="N221" s="181">
        <v>0.17777899999999999</v>
      </c>
      <c r="O221" s="184">
        <v>25.972821</v>
      </c>
      <c r="P221" s="181">
        <v>-2.0937450000000002</v>
      </c>
      <c r="Q221" s="181">
        <v>-8.2124000000000003E-2</v>
      </c>
      <c r="R221" s="181">
        <v>-1.1274679999999999</v>
      </c>
      <c r="S221" s="184">
        <v>22.669484000000001</v>
      </c>
      <c r="V221" s="206">
        <f t="shared" ref="V221:V246" si="32">IFERROR(H221/O221*100,"")</f>
        <v>47.98880337257166</v>
      </c>
    </row>
    <row r="222" spans="1:23" ht="14.25">
      <c r="A222" s="207">
        <v>3</v>
      </c>
      <c r="B222" s="181">
        <v>2.7144691239999998</v>
      </c>
      <c r="C222" s="181">
        <v>3.3969876000000003E-2</v>
      </c>
      <c r="D222" s="181">
        <v>4.8191369999999996</v>
      </c>
      <c r="E222" s="181">
        <v>0.18831100000000001</v>
      </c>
      <c r="F222" s="181">
        <v>0</v>
      </c>
      <c r="G222" s="181">
        <v>1.8514280000000001</v>
      </c>
      <c r="H222" s="181">
        <v>12.023863</v>
      </c>
      <c r="I222" s="181">
        <v>1.83E-4</v>
      </c>
      <c r="J222" s="181">
        <v>0.179534</v>
      </c>
      <c r="K222" s="181">
        <v>0.54193000000000002</v>
      </c>
      <c r="L222" s="181">
        <v>3.0147080000000002</v>
      </c>
      <c r="M222" s="181">
        <v>2.59245E-2</v>
      </c>
      <c r="N222" s="181">
        <v>0.1758335</v>
      </c>
      <c r="O222" s="184">
        <v>25.569291</v>
      </c>
      <c r="P222" s="181">
        <v>-2.2921999999999998</v>
      </c>
      <c r="Q222" s="181">
        <v>-8.1949999999999995E-2</v>
      </c>
      <c r="R222" s="181">
        <v>-1.4758690000000001</v>
      </c>
      <c r="S222" s="184">
        <v>21.719272</v>
      </c>
      <c r="V222" s="206">
        <f t="shared" si="32"/>
        <v>47.024624186881056</v>
      </c>
    </row>
    <row r="223" spans="1:23" ht="14.25">
      <c r="A223" s="207">
        <v>4</v>
      </c>
      <c r="B223" s="181">
        <v>2.6929984039999999</v>
      </c>
      <c r="C223" s="181">
        <v>-2.3874040000000001E-3</v>
      </c>
      <c r="D223" s="181">
        <v>4.818689</v>
      </c>
      <c r="E223" s="181">
        <v>0.20765900000000001</v>
      </c>
      <c r="F223" s="181">
        <v>0</v>
      </c>
      <c r="G223" s="181">
        <v>2.0161950000000002</v>
      </c>
      <c r="H223" s="181">
        <v>11.117113</v>
      </c>
      <c r="I223" s="181">
        <v>2.4600000000000002E-4</v>
      </c>
      <c r="J223" s="181">
        <v>0.156274</v>
      </c>
      <c r="K223" s="181">
        <v>0.54489200000000004</v>
      </c>
      <c r="L223" s="181">
        <v>2.9985719999999998</v>
      </c>
      <c r="M223" s="181">
        <v>2.5764499999999999E-2</v>
      </c>
      <c r="N223" s="181">
        <v>0.17800250000000001</v>
      </c>
      <c r="O223" s="184">
        <v>24.754017999999999</v>
      </c>
      <c r="P223" s="181">
        <v>-2.0081359999999999</v>
      </c>
      <c r="Q223" s="181">
        <v>-8.1949999999999995E-2</v>
      </c>
      <c r="R223" s="181">
        <v>-1.5197609999999999</v>
      </c>
      <c r="S223" s="184">
        <v>21.144171</v>
      </c>
      <c r="V223" s="206">
        <f t="shared" si="32"/>
        <v>44.910337384419776</v>
      </c>
    </row>
    <row r="224" spans="1:23" ht="14.25">
      <c r="A224" s="207">
        <v>5</v>
      </c>
      <c r="B224" s="181">
        <v>2.4904705599999999</v>
      </c>
      <c r="C224" s="181">
        <v>-2.1555599999999999E-3</v>
      </c>
      <c r="D224" s="181">
        <v>4.820913</v>
      </c>
      <c r="E224" s="181">
        <v>0.34161799999999998</v>
      </c>
      <c r="F224" s="181">
        <v>0</v>
      </c>
      <c r="G224" s="181">
        <v>1.949012</v>
      </c>
      <c r="H224" s="181">
        <v>10.878632</v>
      </c>
      <c r="I224" s="181">
        <v>2.8899999999999998E-4</v>
      </c>
      <c r="J224" s="181">
        <v>0.13495599999999999</v>
      </c>
      <c r="K224" s="181">
        <v>0.54871499999999995</v>
      </c>
      <c r="L224" s="181">
        <v>2.9928720000000002</v>
      </c>
      <c r="M224" s="181">
        <v>2.49915E-2</v>
      </c>
      <c r="N224" s="181">
        <v>0.1755015</v>
      </c>
      <c r="O224" s="184">
        <v>24.355815</v>
      </c>
      <c r="P224" s="181">
        <v>-1.7516879999999999</v>
      </c>
      <c r="Q224" s="181">
        <v>-8.1950999999999996E-2</v>
      </c>
      <c r="R224" s="181">
        <v>-1.477433</v>
      </c>
      <c r="S224" s="184">
        <v>21.044743</v>
      </c>
      <c r="V224" s="206">
        <f t="shared" si="32"/>
        <v>44.665440265497168</v>
      </c>
    </row>
    <row r="225" spans="1:22" ht="14.25">
      <c r="A225" s="207">
        <v>6</v>
      </c>
      <c r="B225" s="181">
        <v>2.5115394040000001</v>
      </c>
      <c r="C225" s="181">
        <v>-6.2940399999999997E-4</v>
      </c>
      <c r="D225" s="181">
        <v>4.8205260000000001</v>
      </c>
      <c r="E225" s="181">
        <v>0.38549</v>
      </c>
      <c r="F225" s="181">
        <v>0</v>
      </c>
      <c r="G225" s="181">
        <v>1.715103</v>
      </c>
      <c r="H225" s="181">
        <v>10.851848</v>
      </c>
      <c r="I225" s="181">
        <v>4.7100000000000001E-4</v>
      </c>
      <c r="J225" s="181">
        <v>0.10614700000000001</v>
      </c>
      <c r="K225" s="181">
        <v>0.54239000000000004</v>
      </c>
      <c r="L225" s="181">
        <v>2.9752130000000001</v>
      </c>
      <c r="M225" s="181">
        <v>2.5883E-2</v>
      </c>
      <c r="N225" s="181">
        <v>0.17685699999999999</v>
      </c>
      <c r="O225" s="184">
        <v>24.110838000000001</v>
      </c>
      <c r="P225" s="181">
        <v>-1.6485970000000001</v>
      </c>
      <c r="Q225" s="181">
        <v>-8.1949999999999995E-2</v>
      </c>
      <c r="R225" s="181">
        <v>-1.050611</v>
      </c>
      <c r="S225" s="184">
        <v>21.32968</v>
      </c>
      <c r="V225" s="206">
        <f t="shared" si="32"/>
        <v>45.008174332223547</v>
      </c>
    </row>
    <row r="226" spans="1:22" ht="14.25">
      <c r="A226" s="207">
        <v>7</v>
      </c>
      <c r="B226" s="181">
        <v>2.680166104</v>
      </c>
      <c r="C226" s="181">
        <v>0.149396896</v>
      </c>
      <c r="D226" s="181">
        <v>4.821129</v>
      </c>
      <c r="E226" s="181">
        <v>0.40195199999999998</v>
      </c>
      <c r="F226" s="181">
        <v>0</v>
      </c>
      <c r="G226" s="181">
        <v>1.620277</v>
      </c>
      <c r="H226" s="181">
        <v>11.110829000000001</v>
      </c>
      <c r="I226" s="181">
        <v>9.665E-3</v>
      </c>
      <c r="J226" s="181">
        <v>8.4000000000000005E-2</v>
      </c>
      <c r="K226" s="181">
        <v>0.53902899999999998</v>
      </c>
      <c r="L226" s="181">
        <v>2.9603890000000002</v>
      </c>
      <c r="M226" s="181">
        <v>2.6721999999999999E-2</v>
      </c>
      <c r="N226" s="181">
        <v>0.17943200000000001</v>
      </c>
      <c r="O226" s="184">
        <v>24.582986999999999</v>
      </c>
      <c r="P226" s="181">
        <v>-0.68386899999999995</v>
      </c>
      <c r="Q226" s="181">
        <v>-8.2295999999999994E-2</v>
      </c>
      <c r="R226" s="181">
        <v>-1.1267499999999999</v>
      </c>
      <c r="S226" s="184">
        <v>22.690072000000001</v>
      </c>
      <c r="V226" s="206">
        <f t="shared" si="32"/>
        <v>45.197229287067522</v>
      </c>
    </row>
    <row r="227" spans="1:22" ht="14.25">
      <c r="A227" s="207">
        <v>8</v>
      </c>
      <c r="B227" s="181">
        <v>2.846518804</v>
      </c>
      <c r="C227" s="181">
        <v>0.29205719600000002</v>
      </c>
      <c r="D227" s="181">
        <v>4.8228179999999998</v>
      </c>
      <c r="E227" s="181">
        <v>0.39621099999999998</v>
      </c>
      <c r="F227" s="181">
        <v>0</v>
      </c>
      <c r="G227" s="181">
        <v>1.606509</v>
      </c>
      <c r="H227" s="181">
        <v>10.89207</v>
      </c>
      <c r="I227" s="181">
        <v>0.48589700000000002</v>
      </c>
      <c r="J227" s="181">
        <v>4.0536000000000003E-2</v>
      </c>
      <c r="K227" s="181">
        <v>0.53646499999999997</v>
      </c>
      <c r="L227" s="181">
        <v>3.0088249999999999</v>
      </c>
      <c r="M227" s="181">
        <v>2.71465E-2</v>
      </c>
      <c r="N227" s="181">
        <v>0.1725005</v>
      </c>
      <c r="O227" s="184">
        <v>25.127554</v>
      </c>
      <c r="P227" s="181">
        <v>-0.24316199999999999</v>
      </c>
      <c r="Q227" s="181">
        <v>-0.10138999999999999</v>
      </c>
      <c r="R227" s="181">
        <v>-0.57678600000000002</v>
      </c>
      <c r="S227" s="184">
        <v>24.206216000000001</v>
      </c>
      <c r="V227" s="206">
        <f t="shared" si="32"/>
        <v>43.3471160782303</v>
      </c>
    </row>
    <row r="228" spans="1:22" ht="14.25">
      <c r="A228" s="207">
        <v>9</v>
      </c>
      <c r="B228" s="181">
        <v>3.1867672599999999</v>
      </c>
      <c r="C228" s="181">
        <v>0.61178774000000002</v>
      </c>
      <c r="D228" s="181">
        <v>4.8185140000000004</v>
      </c>
      <c r="E228" s="181">
        <v>0.39780500000000002</v>
      </c>
      <c r="F228" s="181">
        <v>0</v>
      </c>
      <c r="G228" s="181">
        <v>1.808268</v>
      </c>
      <c r="H228" s="181">
        <v>10.464240999999999</v>
      </c>
      <c r="I228" s="181">
        <v>1.8382909999999999</v>
      </c>
      <c r="J228" s="181">
        <v>9.2227000000000003E-2</v>
      </c>
      <c r="K228" s="181">
        <v>0.54582200000000003</v>
      </c>
      <c r="L228" s="181">
        <v>3.0432419999999998</v>
      </c>
      <c r="M228" s="181">
        <v>2.6866000000000001E-2</v>
      </c>
      <c r="N228" s="181">
        <v>0.165358</v>
      </c>
      <c r="O228" s="184">
        <v>26.999189000000001</v>
      </c>
      <c r="P228" s="181">
        <v>-5.9541999999999998E-2</v>
      </c>
      <c r="Q228" s="181">
        <v>-0.102427</v>
      </c>
      <c r="R228" s="181">
        <v>-0.98961299999999996</v>
      </c>
      <c r="S228" s="184">
        <v>25.847607</v>
      </c>
      <c r="V228" s="206">
        <f t="shared" si="32"/>
        <v>38.757612311984623</v>
      </c>
    </row>
    <row r="229" spans="1:22" ht="14.25">
      <c r="A229" s="207">
        <v>10</v>
      </c>
      <c r="B229" s="181">
        <v>3.0421720639999998</v>
      </c>
      <c r="C229" s="181">
        <v>1.0829684399999999</v>
      </c>
      <c r="D229" s="181">
        <v>4.8228179999999998</v>
      </c>
      <c r="E229" s="181">
        <v>0.39553899999999997</v>
      </c>
      <c r="F229" s="181">
        <v>0</v>
      </c>
      <c r="G229" s="181">
        <v>1.948186</v>
      </c>
      <c r="H229" s="181">
        <v>10.719332</v>
      </c>
      <c r="I229" s="181">
        <v>3.2058010000000001</v>
      </c>
      <c r="J229" s="181">
        <v>0.50037200000000004</v>
      </c>
      <c r="K229" s="181">
        <v>0.56149099999999996</v>
      </c>
      <c r="L229" s="181">
        <v>3.0368979999999999</v>
      </c>
      <c r="M229" s="181">
        <v>2.6807000000000001E-2</v>
      </c>
      <c r="N229" s="181">
        <v>0.16633200000000001</v>
      </c>
      <c r="O229" s="184">
        <v>29.508716503999999</v>
      </c>
      <c r="P229" s="181">
        <v>-5.6312000000000001E-2</v>
      </c>
      <c r="Q229" s="181">
        <v>-0.128132</v>
      </c>
      <c r="R229" s="181">
        <v>-2.0488960000000001</v>
      </c>
      <c r="S229" s="184">
        <v>27.275376504</v>
      </c>
      <c r="V229" s="206">
        <f t="shared" si="32"/>
        <v>36.325985234047579</v>
      </c>
    </row>
    <row r="230" spans="1:22" ht="14.25">
      <c r="A230" s="207">
        <v>11</v>
      </c>
      <c r="B230" s="181">
        <v>3.12429706</v>
      </c>
      <c r="C230" s="181">
        <v>1.14681294</v>
      </c>
      <c r="D230" s="181">
        <v>4.8269729999999997</v>
      </c>
      <c r="E230" s="181">
        <v>0.39861799999999997</v>
      </c>
      <c r="F230" s="181">
        <v>0</v>
      </c>
      <c r="G230" s="181">
        <v>1.8149949999999999</v>
      </c>
      <c r="H230" s="181">
        <v>10.667287</v>
      </c>
      <c r="I230" s="181">
        <v>4.049226</v>
      </c>
      <c r="J230" s="181">
        <v>0.637015</v>
      </c>
      <c r="K230" s="181">
        <v>0.56187699999999996</v>
      </c>
      <c r="L230" s="181">
        <v>3.0602269999999998</v>
      </c>
      <c r="M230" s="181">
        <v>2.7032500000000001E-2</v>
      </c>
      <c r="N230" s="181">
        <v>0.16845550000000001</v>
      </c>
      <c r="O230" s="184">
        <v>30.482816</v>
      </c>
      <c r="P230" s="181">
        <v>-5.6605999999999997E-2</v>
      </c>
      <c r="Q230" s="181">
        <v>-0.15249599999999999</v>
      </c>
      <c r="R230" s="181">
        <v>-2.1918579999999999</v>
      </c>
      <c r="S230" s="184">
        <v>28.081855999999998</v>
      </c>
      <c r="V230" s="206">
        <f t="shared" si="32"/>
        <v>34.994427680172329</v>
      </c>
    </row>
    <row r="231" spans="1:22" ht="14.25">
      <c r="A231" s="207">
        <v>12</v>
      </c>
      <c r="B231" s="181">
        <v>2.8057749599999999</v>
      </c>
      <c r="C231" s="181">
        <v>1.1570800400000001</v>
      </c>
      <c r="D231" s="181">
        <v>4.8244559999999996</v>
      </c>
      <c r="E231" s="181">
        <v>0.403277</v>
      </c>
      <c r="F231" s="181">
        <v>0</v>
      </c>
      <c r="G231" s="181">
        <v>1.837137</v>
      </c>
      <c r="H231" s="181">
        <v>10.556092</v>
      </c>
      <c r="I231" s="181">
        <v>4.5830890000000002</v>
      </c>
      <c r="J231" s="181">
        <v>0.75471999999999995</v>
      </c>
      <c r="K231" s="181">
        <v>0.536937</v>
      </c>
      <c r="L231" s="181">
        <v>3.0712470000000001</v>
      </c>
      <c r="M231" s="181">
        <v>2.62505E-2</v>
      </c>
      <c r="N231" s="181">
        <v>0.17049149999999999</v>
      </c>
      <c r="O231" s="184">
        <v>30.726552000000002</v>
      </c>
      <c r="P231" s="181">
        <v>-5.7280999999999999E-2</v>
      </c>
      <c r="Q231" s="181">
        <v>-0.152756</v>
      </c>
      <c r="R231" s="181">
        <v>-1.899043</v>
      </c>
      <c r="S231" s="184">
        <v>28.617471999999999</v>
      </c>
      <c r="V231" s="206">
        <f t="shared" si="32"/>
        <v>34.354951378859553</v>
      </c>
    </row>
    <row r="232" spans="1:22" ht="14.25">
      <c r="A232" s="207">
        <v>13</v>
      </c>
      <c r="B232" s="181">
        <v>2.7861552199999999</v>
      </c>
      <c r="C232" s="181">
        <v>1.1728957959999999</v>
      </c>
      <c r="D232" s="181">
        <v>4.8221540000000003</v>
      </c>
      <c r="E232" s="181">
        <v>0.40817799999999999</v>
      </c>
      <c r="F232" s="181">
        <v>0</v>
      </c>
      <c r="G232" s="181">
        <v>1.7669760000000001</v>
      </c>
      <c r="H232" s="181">
        <v>10.088972</v>
      </c>
      <c r="I232" s="181">
        <v>5.0522210000000003</v>
      </c>
      <c r="J232" s="181">
        <v>0.76236000000000004</v>
      </c>
      <c r="K232" s="181">
        <v>0.51141999999999999</v>
      </c>
      <c r="L232" s="181">
        <v>3.0755669999999999</v>
      </c>
      <c r="M232" s="181">
        <v>2.7782999999999999E-2</v>
      </c>
      <c r="N232" s="181">
        <v>0.171427</v>
      </c>
      <c r="O232" s="184">
        <v>30.646109016</v>
      </c>
      <c r="P232" s="181">
        <v>-0.109857</v>
      </c>
      <c r="Q232" s="181">
        <v>-0.15279699999999999</v>
      </c>
      <c r="R232" s="181">
        <v>-1.2693220000000001</v>
      </c>
      <c r="S232" s="184">
        <v>29.114133016</v>
      </c>
      <c r="V232" s="206">
        <f t="shared" si="32"/>
        <v>32.920890527187829</v>
      </c>
    </row>
    <row r="233" spans="1:22" ht="14.25">
      <c r="A233" s="207">
        <v>14</v>
      </c>
      <c r="B233" s="181">
        <v>2.5738917720000001</v>
      </c>
      <c r="C233" s="181">
        <v>1.0508437399999999</v>
      </c>
      <c r="D233" s="181">
        <v>4.820862</v>
      </c>
      <c r="E233" s="181">
        <v>0.42979099999999998</v>
      </c>
      <c r="F233" s="181">
        <v>0</v>
      </c>
      <c r="G233" s="181">
        <v>1.7155</v>
      </c>
      <c r="H233" s="181">
        <v>10.023403</v>
      </c>
      <c r="I233" s="181">
        <v>5.1468449999999999</v>
      </c>
      <c r="J233" s="181">
        <v>0.73819999999999997</v>
      </c>
      <c r="K233" s="181">
        <v>0.56974999999999998</v>
      </c>
      <c r="L233" s="181">
        <v>3.074557</v>
      </c>
      <c r="M233" s="181">
        <v>3.7109499999999997E-2</v>
      </c>
      <c r="N233" s="181">
        <v>0.1820155</v>
      </c>
      <c r="O233" s="184">
        <v>30.362768511999999</v>
      </c>
      <c r="P233" s="181">
        <v>-0.109929</v>
      </c>
      <c r="Q233" s="181">
        <v>-0.153145</v>
      </c>
      <c r="R233" s="181">
        <v>-0.69327799999999995</v>
      </c>
      <c r="S233" s="184">
        <v>29.406416512</v>
      </c>
      <c r="V233" s="206">
        <f t="shared" si="32"/>
        <v>33.012151036354084</v>
      </c>
    </row>
    <row r="234" spans="1:22" ht="14.25">
      <c r="A234" s="207">
        <v>15</v>
      </c>
      <c r="B234" s="181">
        <v>2.4939645600000002</v>
      </c>
      <c r="C234" s="181">
        <v>0.72768343999999996</v>
      </c>
      <c r="D234" s="181">
        <v>4.8201349999999996</v>
      </c>
      <c r="E234" s="181">
        <v>0.44893</v>
      </c>
      <c r="F234" s="181">
        <v>0</v>
      </c>
      <c r="G234" s="181">
        <v>1.6497759999999999</v>
      </c>
      <c r="H234" s="181">
        <v>10.267404000000001</v>
      </c>
      <c r="I234" s="181">
        <v>5.0821670000000001</v>
      </c>
      <c r="J234" s="181">
        <v>0.69495300000000004</v>
      </c>
      <c r="K234" s="181">
        <v>0.56283000000000005</v>
      </c>
      <c r="L234" s="181">
        <v>3.0672320000000002</v>
      </c>
      <c r="M234" s="181">
        <v>4.1718499999999999E-2</v>
      </c>
      <c r="N234" s="181">
        <v>0.18606449999999999</v>
      </c>
      <c r="O234" s="184">
        <v>30.042857999999999</v>
      </c>
      <c r="P234" s="181">
        <v>-0.34155999999999997</v>
      </c>
      <c r="Q234" s="181">
        <v>-0.15215000000000001</v>
      </c>
      <c r="R234" s="181">
        <v>-1.102347</v>
      </c>
      <c r="S234" s="184">
        <v>28.446801000000001</v>
      </c>
      <c r="V234" s="206">
        <f t="shared" si="32"/>
        <v>34.175856371587557</v>
      </c>
    </row>
    <row r="235" spans="1:22" ht="14.25">
      <c r="A235" s="207">
        <v>16</v>
      </c>
      <c r="B235" s="181">
        <v>2.5927734039999999</v>
      </c>
      <c r="C235" s="181">
        <v>0.33705559600000001</v>
      </c>
      <c r="D235" s="181">
        <v>4.8198559999999997</v>
      </c>
      <c r="E235" s="181">
        <v>0.449457</v>
      </c>
      <c r="F235" s="181">
        <v>0</v>
      </c>
      <c r="G235" s="181">
        <v>1.587297</v>
      </c>
      <c r="H235" s="181">
        <v>10.578739000000001</v>
      </c>
      <c r="I235" s="181">
        <v>5.25176</v>
      </c>
      <c r="J235" s="181">
        <v>0.70604599999999995</v>
      </c>
      <c r="K235" s="181">
        <v>0.54866499999999996</v>
      </c>
      <c r="L235" s="181">
        <v>3.0700560000000001</v>
      </c>
      <c r="M235" s="181">
        <v>4.2654499999999998E-2</v>
      </c>
      <c r="N235" s="181">
        <v>0.1840185</v>
      </c>
      <c r="O235" s="184">
        <v>30.168378000000001</v>
      </c>
      <c r="P235" s="181">
        <v>-0.56793300000000002</v>
      </c>
      <c r="Q235" s="181">
        <v>-0.12804499999999999</v>
      </c>
      <c r="R235" s="181">
        <v>-2.5300389999999999</v>
      </c>
      <c r="S235" s="184">
        <v>26.942360999999998</v>
      </c>
      <c r="V235" s="206">
        <f t="shared" si="32"/>
        <v>35.065653844565325</v>
      </c>
    </row>
    <row r="236" spans="1:22" ht="14.25">
      <c r="A236" s="207">
        <v>17</v>
      </c>
      <c r="B236" s="181">
        <v>2.59432756</v>
      </c>
      <c r="C236" s="181">
        <v>0.18152644000000001</v>
      </c>
      <c r="D236" s="181">
        <v>4.8180899999999998</v>
      </c>
      <c r="E236" s="181">
        <v>0.42224899999999999</v>
      </c>
      <c r="F236" s="181">
        <v>0</v>
      </c>
      <c r="G236" s="181">
        <v>1.580783</v>
      </c>
      <c r="H236" s="181">
        <v>10.536909</v>
      </c>
      <c r="I236" s="181">
        <v>4.9563649999999999</v>
      </c>
      <c r="J236" s="181">
        <v>0.72754700000000005</v>
      </c>
      <c r="K236" s="181">
        <v>0.56437199999999998</v>
      </c>
      <c r="L236" s="181">
        <v>3.0729190000000002</v>
      </c>
      <c r="M236" s="181">
        <v>4.2544499999999999E-2</v>
      </c>
      <c r="N236" s="181">
        <v>0.1836845</v>
      </c>
      <c r="O236" s="184">
        <v>29.681317</v>
      </c>
      <c r="P236" s="181">
        <v>-0.51588400000000001</v>
      </c>
      <c r="Q236" s="181">
        <v>-0.12774199999999999</v>
      </c>
      <c r="R236" s="181">
        <v>-2.656498</v>
      </c>
      <c r="S236" s="184">
        <v>26.381193</v>
      </c>
      <c r="V236" s="206">
        <f t="shared" si="32"/>
        <v>35.500139700674332</v>
      </c>
    </row>
    <row r="237" spans="1:22" ht="14.25">
      <c r="A237" s="207">
        <v>18</v>
      </c>
      <c r="B237" s="181">
        <v>2.4582344040000002</v>
      </c>
      <c r="C237" s="181">
        <v>7.0326596000000005E-2</v>
      </c>
      <c r="D237" s="181">
        <v>4.8159190000000001</v>
      </c>
      <c r="E237" s="181">
        <v>0.40692800000000001</v>
      </c>
      <c r="F237" s="181">
        <v>0</v>
      </c>
      <c r="G237" s="181">
        <v>1.591</v>
      </c>
      <c r="H237" s="181">
        <v>10.865352</v>
      </c>
      <c r="I237" s="181">
        <v>4.264316</v>
      </c>
      <c r="J237" s="181">
        <v>0.89638600000000002</v>
      </c>
      <c r="K237" s="181">
        <v>0.58104</v>
      </c>
      <c r="L237" s="181">
        <v>3.0662340000000001</v>
      </c>
      <c r="M237" s="181">
        <v>4.2213500000000001E-2</v>
      </c>
      <c r="N237" s="181">
        <v>0.18277450000000001</v>
      </c>
      <c r="O237" s="184">
        <v>29.240724</v>
      </c>
      <c r="P237" s="181">
        <v>-8.5145999999999999E-2</v>
      </c>
      <c r="Q237" s="181">
        <v>-0.12778600000000001</v>
      </c>
      <c r="R237" s="181">
        <v>-2.8100610000000001</v>
      </c>
      <c r="S237" s="184">
        <v>26.217731000000001</v>
      </c>
      <c r="V237" s="206">
        <f t="shared" si="32"/>
        <v>37.158286504807471</v>
      </c>
    </row>
    <row r="238" spans="1:22" ht="14.25">
      <c r="A238" s="207">
        <v>19</v>
      </c>
      <c r="B238" s="181">
        <v>2.6981139079999998</v>
      </c>
      <c r="C238" s="181">
        <v>0.331717596</v>
      </c>
      <c r="D238" s="181">
        <v>4.8166260000000003</v>
      </c>
      <c r="E238" s="181">
        <v>0.39872999999999997</v>
      </c>
      <c r="F238" s="181">
        <v>0</v>
      </c>
      <c r="G238" s="181">
        <v>1.7439119999999999</v>
      </c>
      <c r="H238" s="181">
        <v>10.610295000000001</v>
      </c>
      <c r="I238" s="181">
        <v>3.2974359999999998</v>
      </c>
      <c r="J238" s="181">
        <v>0.92532899999999996</v>
      </c>
      <c r="K238" s="181">
        <v>0.57855699999999999</v>
      </c>
      <c r="L238" s="181">
        <v>3.08352</v>
      </c>
      <c r="M238" s="181">
        <v>4.2797000000000002E-2</v>
      </c>
      <c r="N238" s="181">
        <v>0.18046499999999999</v>
      </c>
      <c r="O238" s="184">
        <v>28.707498504</v>
      </c>
      <c r="P238" s="181">
        <v>-5.6099999999999997E-2</v>
      </c>
      <c r="Q238" s="181">
        <v>-0.127829</v>
      </c>
      <c r="R238" s="181">
        <v>-2.4782980000000001</v>
      </c>
      <c r="S238" s="184">
        <v>26.045271503999999</v>
      </c>
      <c r="V238" s="206">
        <f t="shared" si="32"/>
        <v>36.960012376284197</v>
      </c>
    </row>
    <row r="239" spans="1:22" ht="14.25">
      <c r="A239" s="207">
        <v>20</v>
      </c>
      <c r="B239" s="181">
        <v>3.2679037800000001</v>
      </c>
      <c r="C239" s="181">
        <v>0.76421821999999995</v>
      </c>
      <c r="D239" s="181">
        <v>4.8159660000000004</v>
      </c>
      <c r="E239" s="181">
        <v>0.39677899999999999</v>
      </c>
      <c r="F239" s="181">
        <v>0</v>
      </c>
      <c r="G239" s="181">
        <v>1.8729469999999999</v>
      </c>
      <c r="H239" s="181">
        <v>10.236598000000001</v>
      </c>
      <c r="I239" s="181">
        <v>1.8853709999999999</v>
      </c>
      <c r="J239" s="181">
        <v>0.85839500000000002</v>
      </c>
      <c r="K239" s="181">
        <v>0.57483399999999996</v>
      </c>
      <c r="L239" s="181">
        <v>3.0849250000000001</v>
      </c>
      <c r="M239" s="181">
        <v>4.2310500000000001E-2</v>
      </c>
      <c r="N239" s="181">
        <v>0.18044250000000001</v>
      </c>
      <c r="O239" s="184">
        <v>27.980689999999999</v>
      </c>
      <c r="P239" s="181">
        <v>-5.6188000000000002E-2</v>
      </c>
      <c r="Q239" s="181">
        <v>-0.12778500000000001</v>
      </c>
      <c r="R239" s="181">
        <v>-1.888315</v>
      </c>
      <c r="S239" s="184">
        <v>25.908401999999999</v>
      </c>
      <c r="V239" s="206">
        <f t="shared" si="32"/>
        <v>36.584508816616037</v>
      </c>
    </row>
    <row r="240" spans="1:22" ht="14.25">
      <c r="A240" s="207">
        <v>21</v>
      </c>
      <c r="B240" s="181">
        <v>3.4193410000000002</v>
      </c>
      <c r="C240" s="181">
        <v>0.91916699999999996</v>
      </c>
      <c r="D240" s="181">
        <v>4.8168680000000004</v>
      </c>
      <c r="E240" s="181">
        <v>0.43453199999999997</v>
      </c>
      <c r="F240" s="181">
        <v>0</v>
      </c>
      <c r="G240" s="181">
        <v>1.8359829999999999</v>
      </c>
      <c r="H240" s="181">
        <v>9.7585619999999995</v>
      </c>
      <c r="I240" s="181">
        <v>0.660686</v>
      </c>
      <c r="J240" s="181">
        <v>0.55157900000000004</v>
      </c>
      <c r="K240" s="181">
        <v>0.58704400000000001</v>
      </c>
      <c r="L240" s="181">
        <v>3.0933000000000002</v>
      </c>
      <c r="M240" s="181">
        <v>4.2476E-2</v>
      </c>
      <c r="N240" s="181">
        <v>0.18301000000000001</v>
      </c>
      <c r="O240" s="184">
        <v>26.302548000000002</v>
      </c>
      <c r="P240" s="181">
        <v>-5.6682000000000003E-2</v>
      </c>
      <c r="Q240" s="181">
        <v>-0.12839100000000001</v>
      </c>
      <c r="R240" s="181">
        <v>-2.0431000000000001E-2</v>
      </c>
      <c r="S240" s="184">
        <v>26.097044</v>
      </c>
      <c r="V240" s="206">
        <f t="shared" si="32"/>
        <v>37.101204035441732</v>
      </c>
    </row>
    <row r="241" spans="1:22" ht="14.25">
      <c r="A241" s="207">
        <v>22</v>
      </c>
      <c r="B241" s="181">
        <v>3.613747</v>
      </c>
      <c r="C241" s="181">
        <v>0.88372600000000001</v>
      </c>
      <c r="D241" s="181">
        <v>4.8166359999999999</v>
      </c>
      <c r="E241" s="181">
        <v>0.44081300000000001</v>
      </c>
      <c r="F241" s="181">
        <v>0</v>
      </c>
      <c r="G241" s="181">
        <v>1.9082110000000001</v>
      </c>
      <c r="H241" s="181">
        <v>9.0045970000000004</v>
      </c>
      <c r="I241" s="181">
        <v>4.9103000000000001E-2</v>
      </c>
      <c r="J241" s="181">
        <v>0.26179999999999998</v>
      </c>
      <c r="K241" s="181">
        <v>0.58885799999999999</v>
      </c>
      <c r="L241" s="181">
        <v>3.12554</v>
      </c>
      <c r="M241" s="181">
        <v>4.2501999999999998E-2</v>
      </c>
      <c r="N241" s="181">
        <v>0.18143300000000001</v>
      </c>
      <c r="O241" s="184">
        <v>24.916965999999999</v>
      </c>
      <c r="P241" s="181">
        <v>-5.6452000000000002E-2</v>
      </c>
      <c r="Q241" s="181">
        <v>-0.15184700000000001</v>
      </c>
      <c r="R241" s="181">
        <v>1.741919</v>
      </c>
      <c r="S241" s="184">
        <v>26.450586000000001</v>
      </c>
      <c r="V241" s="206">
        <f t="shared" si="32"/>
        <v>36.138416691663025</v>
      </c>
    </row>
    <row r="242" spans="1:22" ht="14.25">
      <c r="A242" s="207">
        <v>23</v>
      </c>
      <c r="B242" s="181">
        <v>3.5965230080000001</v>
      </c>
      <c r="C242" s="181">
        <v>0.97101300000000001</v>
      </c>
      <c r="D242" s="181">
        <v>4.8154570000000003</v>
      </c>
      <c r="E242" s="181">
        <v>0.43986900000000001</v>
      </c>
      <c r="F242" s="181">
        <v>0</v>
      </c>
      <c r="G242" s="181">
        <v>2.0619139999999998</v>
      </c>
      <c r="H242" s="181">
        <v>8.6698959999999996</v>
      </c>
      <c r="I242" s="181">
        <v>1.26E-4</v>
      </c>
      <c r="J242" s="181">
        <v>0.14054800000000001</v>
      </c>
      <c r="K242" s="181">
        <v>0.58544700000000005</v>
      </c>
      <c r="L242" s="181">
        <v>3.1341290000000002</v>
      </c>
      <c r="M242" s="181">
        <v>4.34825E-2</v>
      </c>
      <c r="N242" s="181">
        <v>0.1781915</v>
      </c>
      <c r="O242" s="184">
        <v>24.636596008000001</v>
      </c>
      <c r="P242" s="181">
        <v>-5.9207999999999997E-2</v>
      </c>
      <c r="Q242" s="181">
        <v>-0.12739700000000001</v>
      </c>
      <c r="R242" s="181">
        <v>1.679009</v>
      </c>
      <c r="S242" s="184">
        <v>26.129000007999998</v>
      </c>
      <c r="V242" s="206">
        <f t="shared" si="32"/>
        <v>35.191127853802165</v>
      </c>
    </row>
    <row r="243" spans="1:22" ht="14.25">
      <c r="A243" s="207">
        <v>24</v>
      </c>
      <c r="B243" s="181">
        <v>3.0611043119999999</v>
      </c>
      <c r="C243" s="181">
        <v>0.51187868800000003</v>
      </c>
      <c r="D243" s="181">
        <v>4.8156860000000004</v>
      </c>
      <c r="E243" s="181">
        <v>0.43879899999999999</v>
      </c>
      <c r="F243" s="181">
        <v>0</v>
      </c>
      <c r="G243" s="181">
        <v>2.2428349999999999</v>
      </c>
      <c r="H243" s="181">
        <v>8.7298980000000004</v>
      </c>
      <c r="I243" s="181">
        <v>1.3300000000000001E-4</v>
      </c>
      <c r="J243" s="181">
        <v>0.1104</v>
      </c>
      <c r="K243" s="181">
        <v>0.59077999999999997</v>
      </c>
      <c r="L243" s="181">
        <v>3.085026</v>
      </c>
      <c r="M243" s="181">
        <v>4.3457999999999997E-2</v>
      </c>
      <c r="N243" s="181">
        <v>0.17549500000000001</v>
      </c>
      <c r="O243" s="184">
        <v>23.805492999999998</v>
      </c>
      <c r="P243" s="181">
        <v>-0.11085399999999999</v>
      </c>
      <c r="Q243" s="181">
        <v>-0.10152</v>
      </c>
      <c r="R243" s="181">
        <v>0.75699499999999997</v>
      </c>
      <c r="S243" s="184">
        <v>24.350114000000001</v>
      </c>
      <c r="V243" s="206">
        <f t="shared" si="32"/>
        <v>36.67177991230848</v>
      </c>
    </row>
    <row r="244" spans="1:22" ht="14.25">
      <c r="V244" s="206" t="str">
        <f t="shared" si="32"/>
        <v/>
      </c>
    </row>
    <row r="245" spans="1:22" ht="14.25">
      <c r="V245" s="206" t="str">
        <f t="shared" si="32"/>
        <v/>
      </c>
    </row>
    <row r="246" spans="1:22" ht="14.25">
      <c r="V246" s="206" t="str">
        <f t="shared" si="32"/>
        <v/>
      </c>
    </row>
    <row r="248" spans="1:22">
      <c r="A248" s="276"/>
      <c r="B248" s="276" t="s">
        <v>30</v>
      </c>
      <c r="C248" s="277" t="s">
        <v>593</v>
      </c>
      <c r="D248" s="277" t="s">
        <v>600</v>
      </c>
      <c r="E248" s="277" t="s">
        <v>602</v>
      </c>
      <c r="F248" s="277" t="s">
        <v>604</v>
      </c>
      <c r="G248" s="277" t="s">
        <v>605</v>
      </c>
      <c r="H248" s="277" t="s">
        <v>606</v>
      </c>
      <c r="I248" s="277" t="s">
        <v>608</v>
      </c>
      <c r="J248" s="277" t="s">
        <v>612</v>
      </c>
      <c r="K248" s="277" t="s">
        <v>613</v>
      </c>
      <c r="L248" s="277" t="s">
        <v>616</v>
      </c>
      <c r="M248" s="277" t="s">
        <v>620</v>
      </c>
      <c r="N248" s="277" t="s">
        <v>622</v>
      </c>
      <c r="O248" s="277" t="s">
        <v>624</v>
      </c>
    </row>
    <row r="249" spans="1:22">
      <c r="A249" s="276"/>
      <c r="B249" s="276" t="s">
        <v>106</v>
      </c>
      <c r="C249" s="277" t="s">
        <v>617</v>
      </c>
      <c r="D249" s="277" t="s">
        <v>617</v>
      </c>
      <c r="E249" s="277" t="s">
        <v>617</v>
      </c>
      <c r="F249" s="277" t="s">
        <v>617</v>
      </c>
      <c r="G249" s="277" t="s">
        <v>617</v>
      </c>
      <c r="H249" s="277" t="s">
        <v>617</v>
      </c>
      <c r="I249" s="277" t="s">
        <v>617</v>
      </c>
      <c r="J249" s="277" t="s">
        <v>617</v>
      </c>
      <c r="K249" s="277" t="s">
        <v>617</v>
      </c>
      <c r="L249" s="277" t="s">
        <v>617</v>
      </c>
      <c r="M249" s="277" t="s">
        <v>617</v>
      </c>
      <c r="N249" s="277" t="s">
        <v>617</v>
      </c>
      <c r="O249" s="277" t="s">
        <v>617</v>
      </c>
    </row>
    <row r="250" spans="1:22">
      <c r="A250" s="276" t="s">
        <v>591</v>
      </c>
      <c r="B250" s="276" t="s">
        <v>592</v>
      </c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</row>
    <row r="251" spans="1:22">
      <c r="A251" s="343" t="s">
        <v>4</v>
      </c>
      <c r="B251" s="279" t="s">
        <v>582</v>
      </c>
      <c r="C251" s="284">
        <v>148217.568</v>
      </c>
      <c r="D251" s="284">
        <v>388947.94751999999</v>
      </c>
      <c r="E251" s="284">
        <v>58748.087039999999</v>
      </c>
      <c r="F251" s="284">
        <v>206569.31424000001</v>
      </c>
      <c r="G251" s="284">
        <v>381290.45471999998</v>
      </c>
      <c r="H251" s="284">
        <v>258469.72992000001</v>
      </c>
      <c r="I251" s="284">
        <v>123424.8048</v>
      </c>
      <c r="J251" s="284">
        <v>214703.9184</v>
      </c>
      <c r="K251" s="284">
        <v>185316.59135999999</v>
      </c>
      <c r="L251" s="284">
        <v>196440.69983999999</v>
      </c>
      <c r="M251" s="284">
        <v>139860.96288000001</v>
      </c>
      <c r="N251" s="284">
        <v>95638.180800000002</v>
      </c>
      <c r="O251" s="284">
        <v>155744.65247999999</v>
      </c>
      <c r="P251" s="44"/>
    </row>
    <row r="252" spans="1:22">
      <c r="A252" s="340"/>
      <c r="B252" s="279" t="s">
        <v>583</v>
      </c>
      <c r="C252" s="284">
        <v>252712.90752000001</v>
      </c>
      <c r="D252" s="284">
        <v>246479.69664000001</v>
      </c>
      <c r="E252" s="284">
        <v>282046.61664000002</v>
      </c>
      <c r="F252" s="284">
        <v>221304.99840000001</v>
      </c>
      <c r="G252" s="284">
        <v>267245.49696000002</v>
      </c>
      <c r="H252" s="284">
        <v>268534.22879999998</v>
      </c>
      <c r="I252" s="284">
        <v>245442.38303999999</v>
      </c>
      <c r="J252" s="284">
        <v>620558.86080000002</v>
      </c>
      <c r="K252" s="284">
        <v>606596.58719999995</v>
      </c>
      <c r="L252" s="284">
        <v>261019.45439999999</v>
      </c>
      <c r="M252" s="284">
        <v>157294.88448000001</v>
      </c>
      <c r="N252" s="284">
        <v>144659.75424000001</v>
      </c>
      <c r="O252" s="284">
        <v>192562.49471999999</v>
      </c>
      <c r="P252" s="44"/>
    </row>
    <row r="253" spans="1:22">
      <c r="A253" s="279" t="s">
        <v>95</v>
      </c>
      <c r="B253" s="279" t="s">
        <v>603</v>
      </c>
      <c r="C253" s="284"/>
      <c r="D253" s="284">
        <v>7.6999999999999996E-4</v>
      </c>
      <c r="E253" s="284"/>
      <c r="F253" s="284">
        <v>7.6999999999999996E-4</v>
      </c>
      <c r="G253" s="284"/>
      <c r="H253" s="284"/>
      <c r="I253" s="284"/>
      <c r="J253" s="284"/>
      <c r="K253" s="284"/>
      <c r="L253" s="284">
        <v>7.6999999999999996E-4</v>
      </c>
      <c r="M253" s="284"/>
      <c r="N253" s="284"/>
      <c r="O253" s="284">
        <v>7.6999999999999996E-4</v>
      </c>
      <c r="P253" s="44"/>
    </row>
    <row r="254" spans="1:22">
      <c r="A254" s="279" t="s">
        <v>11</v>
      </c>
      <c r="B254" s="279" t="s">
        <v>584</v>
      </c>
      <c r="C254" s="284">
        <v>1889758.45471</v>
      </c>
      <c r="D254" s="284">
        <v>2573951.7110199998</v>
      </c>
      <c r="E254" s="284">
        <v>2596132.6138399998</v>
      </c>
      <c r="F254" s="284">
        <v>2008088.10143</v>
      </c>
      <c r="G254" s="284">
        <v>2080519.65848</v>
      </c>
      <c r="H254" s="284">
        <v>1427850.9068499999</v>
      </c>
      <c r="I254" s="284">
        <v>1019554.58558</v>
      </c>
      <c r="J254" s="284">
        <v>1210742.93215</v>
      </c>
      <c r="K254" s="284">
        <v>883716.68426999997</v>
      </c>
      <c r="L254" s="284">
        <v>513051.63442999998</v>
      </c>
      <c r="M254" s="284">
        <v>640486.80318000005</v>
      </c>
      <c r="N254" s="284">
        <v>746723.70142000006</v>
      </c>
      <c r="O254" s="284">
        <v>1313186.0057900001</v>
      </c>
      <c r="P254" s="44"/>
    </row>
    <row r="255" spans="1:22" ht="12" customHeight="1">
      <c r="A255" s="338" t="s">
        <v>9</v>
      </c>
      <c r="B255" s="279" t="s">
        <v>585</v>
      </c>
      <c r="C255" s="284">
        <v>94387.767179999995</v>
      </c>
      <c r="D255" s="284">
        <v>94780.972559999995</v>
      </c>
      <c r="E255" s="284">
        <v>90173.949080000006</v>
      </c>
      <c r="F255" s="284">
        <v>88735.591320000007</v>
      </c>
      <c r="G255" s="284">
        <v>98724.432820000002</v>
      </c>
      <c r="H255" s="284">
        <v>87745.598599999998</v>
      </c>
      <c r="I255" s="284">
        <v>72418.577139999994</v>
      </c>
      <c r="J255" s="284">
        <v>73567.109500000006</v>
      </c>
      <c r="K255" s="284">
        <v>53993.642999999996</v>
      </c>
      <c r="L255" s="284">
        <v>82008.526500000007</v>
      </c>
      <c r="M255" s="284">
        <v>102655.2745</v>
      </c>
      <c r="N255" s="284">
        <v>126336.249</v>
      </c>
      <c r="O255" s="284">
        <v>127279.269</v>
      </c>
      <c r="P255" s="44"/>
    </row>
    <row r="256" spans="1:22">
      <c r="A256" s="339"/>
      <c r="B256" s="279" t="s">
        <v>586</v>
      </c>
      <c r="C256" s="284">
        <v>824826.80376000004</v>
      </c>
      <c r="D256" s="284">
        <v>838620.72091999999</v>
      </c>
      <c r="E256" s="284">
        <v>804035.42409999995</v>
      </c>
      <c r="F256" s="284">
        <v>804701.07998000004</v>
      </c>
      <c r="G256" s="284">
        <v>847968.67532000004</v>
      </c>
      <c r="H256" s="284">
        <v>849826.63060000003</v>
      </c>
      <c r="I256" s="284">
        <v>817198.83689999999</v>
      </c>
      <c r="J256" s="284">
        <v>823110.18984000001</v>
      </c>
      <c r="K256" s="284">
        <v>763843.70663999999</v>
      </c>
      <c r="L256" s="284">
        <v>743550.03252000001</v>
      </c>
      <c r="M256" s="284">
        <v>612285.01055999997</v>
      </c>
      <c r="N256" s="284">
        <v>657732.92255999998</v>
      </c>
      <c r="O256" s="284">
        <v>691299.35244000005</v>
      </c>
      <c r="P256" s="44"/>
    </row>
    <row r="257" spans="1:16">
      <c r="A257" s="340"/>
      <c r="B257" s="279" t="s">
        <v>587</v>
      </c>
      <c r="C257" s="284">
        <v>533.86465999999996</v>
      </c>
      <c r="D257" s="284">
        <v>721.54286000000002</v>
      </c>
      <c r="E257" s="284">
        <v>560.70064000000002</v>
      </c>
      <c r="F257" s="284">
        <v>649.52754000000004</v>
      </c>
      <c r="G257" s="284">
        <v>774.80784000000006</v>
      </c>
      <c r="H257" s="284">
        <v>678.90305999999998</v>
      </c>
      <c r="I257" s="284">
        <v>623.48461999999995</v>
      </c>
      <c r="J257" s="284">
        <v>776.93356000000006</v>
      </c>
      <c r="K257" s="284">
        <v>588.65952000000004</v>
      </c>
      <c r="L257" s="284">
        <v>652.85101999999995</v>
      </c>
      <c r="M257" s="284">
        <v>222.78373999999999</v>
      </c>
      <c r="N257" s="284">
        <v>154.90244000000001</v>
      </c>
      <c r="O257" s="284">
        <v>320.27159999999998</v>
      </c>
      <c r="P257" s="44"/>
    </row>
    <row r="258" spans="1:16">
      <c r="A258" s="338" t="s">
        <v>70</v>
      </c>
      <c r="B258" s="279" t="s">
        <v>588</v>
      </c>
      <c r="C258" s="284">
        <v>1500.3434400000001</v>
      </c>
      <c r="D258" s="284">
        <v>0.34392</v>
      </c>
      <c r="E258" s="284">
        <v>5270.1722399999999</v>
      </c>
      <c r="F258" s="284">
        <v>7720.9783200000002</v>
      </c>
      <c r="G258" s="284">
        <v>8039.5617599999996</v>
      </c>
      <c r="H258" s="284">
        <v>2983.2844799999998</v>
      </c>
      <c r="I258" s="284">
        <v>6166.9329600000001</v>
      </c>
      <c r="J258" s="284">
        <v>15055.91445</v>
      </c>
      <c r="K258" s="284">
        <v>25751.936900000001</v>
      </c>
      <c r="L258" s="284">
        <v>29810.717850000001</v>
      </c>
      <c r="M258" s="284">
        <v>27964.657899999998</v>
      </c>
      <c r="N258" s="284">
        <v>29168.553950000001</v>
      </c>
      <c r="O258" s="284">
        <v>21599.737700000001</v>
      </c>
      <c r="P258" s="44"/>
    </row>
    <row r="259" spans="1:16">
      <c r="A259" s="339"/>
      <c r="B259" s="279" t="s">
        <v>589</v>
      </c>
      <c r="C259" s="284">
        <v>15029.088599999999</v>
      </c>
      <c r="D259" s="284">
        <v>15746.034600000001</v>
      </c>
      <c r="E259" s="284">
        <v>15876.14352</v>
      </c>
      <c r="F259" s="284">
        <v>15293.751</v>
      </c>
      <c r="G259" s="284">
        <v>14874.28152</v>
      </c>
      <c r="H259" s="284">
        <v>14435.970359999999</v>
      </c>
      <c r="I259" s="284">
        <v>15681.006960000001</v>
      </c>
      <c r="J259" s="284">
        <v>13244.24064</v>
      </c>
      <c r="K259" s="284">
        <v>13434.807720000001</v>
      </c>
      <c r="L259" s="284">
        <v>12333.4962</v>
      </c>
      <c r="M259" s="284">
        <v>7139.9170800000002</v>
      </c>
      <c r="N259" s="284">
        <v>7389.8949599999996</v>
      </c>
      <c r="O259" s="284">
        <v>6589.9862400000002</v>
      </c>
      <c r="P259" s="44"/>
    </row>
    <row r="260" spans="1:16">
      <c r="A260" s="340"/>
      <c r="B260" s="279" t="s">
        <v>590</v>
      </c>
      <c r="C260" s="284">
        <v>21125.249039999999</v>
      </c>
      <c r="D260" s="284">
        <v>22967.451840000002</v>
      </c>
      <c r="E260" s="284">
        <v>22608.357120000001</v>
      </c>
      <c r="F260" s="284">
        <v>22109.333279999999</v>
      </c>
      <c r="G260" s="284">
        <v>17736.444479999998</v>
      </c>
      <c r="H260" s="284">
        <v>17280.756959999999</v>
      </c>
      <c r="I260" s="284">
        <v>16790.25288</v>
      </c>
      <c r="J260" s="284">
        <v>20866.544160000001</v>
      </c>
      <c r="K260" s="284">
        <v>19310.338319999999</v>
      </c>
      <c r="L260" s="284">
        <v>19998.990720000002</v>
      </c>
      <c r="M260" s="284">
        <v>17926.541519999999</v>
      </c>
      <c r="N260" s="284">
        <v>18721.947840000001</v>
      </c>
      <c r="O260" s="284">
        <v>20171.045999999998</v>
      </c>
      <c r="P260" s="44"/>
    </row>
    <row r="261" spans="1:16">
      <c r="A261" s="280" t="s">
        <v>15</v>
      </c>
      <c r="B261" s="281"/>
      <c r="C261" s="285">
        <v>3248092.04691</v>
      </c>
      <c r="D261" s="285">
        <v>4182216.4226500001</v>
      </c>
      <c r="E261" s="285">
        <v>3875452.0642200001</v>
      </c>
      <c r="F261" s="285">
        <v>3375172.6762799998</v>
      </c>
      <c r="G261" s="285">
        <v>3717173.8139</v>
      </c>
      <c r="H261" s="285">
        <v>2927806.0096300002</v>
      </c>
      <c r="I261" s="285">
        <v>2317300.8648799998</v>
      </c>
      <c r="J261" s="285">
        <v>2992626.6434999998</v>
      </c>
      <c r="K261" s="285">
        <v>2552552.95493</v>
      </c>
      <c r="L261" s="285">
        <v>1858866.4042499999</v>
      </c>
      <c r="M261" s="285">
        <v>1705836.8358400001</v>
      </c>
      <c r="N261" s="285">
        <v>1826526.10721</v>
      </c>
      <c r="O261" s="285">
        <v>2528752.8167400002</v>
      </c>
      <c r="P261" s="44">
        <f>(O261/C261-1)*100</f>
        <v>-22.14651616336819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C11" sqref="C11:C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4" t="s">
        <v>130</v>
      </c>
      <c r="D2" s="345"/>
      <c r="E2" s="345"/>
    </row>
    <row r="3" spans="1:6">
      <c r="A3">
        <v>0</v>
      </c>
      <c r="B3" s="46">
        <v>43617</v>
      </c>
      <c r="C3" s="283">
        <v>46.035379642641487</v>
      </c>
      <c r="D3" s="283">
        <v>65.277965296213353</v>
      </c>
      <c r="E3" s="181">
        <f>IF(C3&lt;D3,C3,D3)</f>
        <v>46.035379642641487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43618</v>
      </c>
      <c r="C4" s="283">
        <v>41.264862216643344</v>
      </c>
      <c r="D4" s="283">
        <v>65.277965296213353</v>
      </c>
      <c r="E4" s="181">
        <f t="shared" ref="E4:E67" si="0">IF(C4&lt;D4,C4,D4)</f>
        <v>41.264862216643344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43619</v>
      </c>
      <c r="C5" s="283">
        <v>49.679692986643339</v>
      </c>
      <c r="D5" s="283">
        <v>65.277965296213353</v>
      </c>
      <c r="E5" s="181">
        <f t="shared" si="0"/>
        <v>49.679692986643339</v>
      </c>
      <c r="F5" s="208" t="str">
        <f t="shared" si="1"/>
        <v/>
      </c>
    </row>
    <row r="6" spans="1:6">
      <c r="A6">
        <v>3</v>
      </c>
      <c r="B6" s="46">
        <v>43620</v>
      </c>
      <c r="C6" s="283">
        <v>42.171462116641479</v>
      </c>
      <c r="D6" s="283">
        <v>65.277965296213353</v>
      </c>
      <c r="E6" s="181">
        <f t="shared" si="0"/>
        <v>42.171462116641479</v>
      </c>
      <c r="F6" s="208" t="str">
        <f t="shared" si="1"/>
        <v/>
      </c>
    </row>
    <row r="7" spans="1:6">
      <c r="A7">
        <v>4</v>
      </c>
      <c r="B7" s="46">
        <v>43621</v>
      </c>
      <c r="C7" s="283">
        <v>44.143722011716378</v>
      </c>
      <c r="D7" s="283">
        <v>65.277965296213353</v>
      </c>
      <c r="E7" s="181">
        <f t="shared" si="0"/>
        <v>44.143722011716378</v>
      </c>
      <c r="F7" s="208" t="str">
        <f t="shared" si="1"/>
        <v/>
      </c>
    </row>
    <row r="8" spans="1:6">
      <c r="A8">
        <v>5</v>
      </c>
      <c r="B8" s="46">
        <v>43622</v>
      </c>
      <c r="C8" s="283">
        <v>41.298196523716378</v>
      </c>
      <c r="D8" s="283">
        <v>65.277965296213353</v>
      </c>
      <c r="E8" s="181">
        <f t="shared" si="0"/>
        <v>41.298196523716378</v>
      </c>
      <c r="F8" s="208" t="str">
        <f t="shared" si="1"/>
        <v/>
      </c>
    </row>
    <row r="9" spans="1:6">
      <c r="A9">
        <v>6</v>
      </c>
      <c r="B9" s="46">
        <v>43623</v>
      </c>
      <c r="C9" s="283">
        <v>46.56123279171824</v>
      </c>
      <c r="D9" s="283">
        <v>65.277965296213353</v>
      </c>
      <c r="E9" s="181">
        <f t="shared" si="0"/>
        <v>46.56123279171824</v>
      </c>
      <c r="F9" s="208" t="str">
        <f t="shared" si="1"/>
        <v/>
      </c>
    </row>
    <row r="10" spans="1:6">
      <c r="A10">
        <v>7</v>
      </c>
      <c r="B10" s="46">
        <v>43624</v>
      </c>
      <c r="C10" s="283">
        <v>36.393345447716378</v>
      </c>
      <c r="D10" s="283">
        <v>65.277965296213353</v>
      </c>
      <c r="E10" s="181">
        <f t="shared" si="0"/>
        <v>36.393345447716378</v>
      </c>
      <c r="F10" s="208" t="str">
        <f t="shared" si="1"/>
        <v/>
      </c>
    </row>
    <row r="11" spans="1:6">
      <c r="A11">
        <v>8</v>
      </c>
      <c r="B11" s="46">
        <v>43625</v>
      </c>
      <c r="C11" s="283">
        <v>36.232871243718243</v>
      </c>
      <c r="D11" s="283">
        <v>65.277965296213353</v>
      </c>
      <c r="E11" s="181">
        <f t="shared" si="0"/>
        <v>36.232871243718243</v>
      </c>
      <c r="F11" s="208" t="str">
        <f t="shared" si="1"/>
        <v/>
      </c>
    </row>
    <row r="12" spans="1:6">
      <c r="A12">
        <v>9</v>
      </c>
      <c r="B12" s="46">
        <v>43626</v>
      </c>
      <c r="C12" s="283">
        <v>34.968789279718237</v>
      </c>
      <c r="D12" s="283">
        <v>65.277965296213353</v>
      </c>
      <c r="E12" s="181">
        <f t="shared" si="0"/>
        <v>34.968789279718237</v>
      </c>
      <c r="F12" s="208" t="str">
        <f t="shared" si="1"/>
        <v/>
      </c>
    </row>
    <row r="13" spans="1:6">
      <c r="A13">
        <v>10</v>
      </c>
      <c r="B13" s="46">
        <v>43627</v>
      </c>
      <c r="C13" s="283">
        <v>40.611010139716377</v>
      </c>
      <c r="D13" s="283">
        <v>65.277965296213353</v>
      </c>
      <c r="E13" s="181">
        <f t="shared" si="0"/>
        <v>40.611010139716377</v>
      </c>
      <c r="F13" s="208" t="str">
        <f t="shared" si="1"/>
        <v/>
      </c>
    </row>
    <row r="14" spans="1:6">
      <c r="A14">
        <v>11</v>
      </c>
      <c r="B14" s="46">
        <v>43628</v>
      </c>
      <c r="C14" s="283">
        <v>39.255406186815591</v>
      </c>
      <c r="D14" s="283">
        <v>65.277965296213353</v>
      </c>
      <c r="E14" s="181">
        <f t="shared" si="0"/>
        <v>39.255406186815591</v>
      </c>
      <c r="F14" s="208" t="str">
        <f t="shared" si="1"/>
        <v/>
      </c>
    </row>
    <row r="15" spans="1:6">
      <c r="A15">
        <v>12</v>
      </c>
      <c r="B15" s="46">
        <v>43629</v>
      </c>
      <c r="C15" s="283">
        <v>28.645551794815596</v>
      </c>
      <c r="D15" s="283">
        <v>65.277965296213353</v>
      </c>
      <c r="E15" s="181">
        <f t="shared" si="0"/>
        <v>28.645551794815596</v>
      </c>
      <c r="F15" s="208" t="str">
        <f t="shared" si="1"/>
        <v/>
      </c>
    </row>
    <row r="16" spans="1:6">
      <c r="A16">
        <v>13</v>
      </c>
      <c r="B16" s="46">
        <v>43630</v>
      </c>
      <c r="C16" s="283">
        <v>32.449258178815597</v>
      </c>
      <c r="D16" s="283">
        <v>65.277965296213353</v>
      </c>
      <c r="E16" s="181">
        <f t="shared" si="0"/>
        <v>32.449258178815597</v>
      </c>
      <c r="F16" s="208" t="str">
        <f t="shared" si="1"/>
        <v/>
      </c>
    </row>
    <row r="17" spans="1:7">
      <c r="A17">
        <v>14</v>
      </c>
      <c r="B17" s="46">
        <v>43631</v>
      </c>
      <c r="C17" s="283">
        <v>29.766808250813732</v>
      </c>
      <c r="D17" s="283">
        <v>65.277965296213353</v>
      </c>
      <c r="E17" s="181">
        <f t="shared" si="0"/>
        <v>29.766808250813732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J</v>
      </c>
      <c r="G17" s="209">
        <f>IF(DAY(B17)=15,D17,"")</f>
        <v>65.277965296213353</v>
      </c>
    </row>
    <row r="18" spans="1:7">
      <c r="A18">
        <v>15</v>
      </c>
      <c r="B18" s="46">
        <v>43632</v>
      </c>
      <c r="C18" s="283">
        <v>32.918091950815594</v>
      </c>
      <c r="D18" s="283">
        <v>65.277965296213353</v>
      </c>
      <c r="E18" s="181">
        <f t="shared" si="0"/>
        <v>32.918091950815594</v>
      </c>
      <c r="F18" s="208" t="str">
        <f t="shared" si="1"/>
        <v/>
      </c>
    </row>
    <row r="19" spans="1:7">
      <c r="A19">
        <v>16</v>
      </c>
      <c r="B19" s="46">
        <v>43633</v>
      </c>
      <c r="C19" s="283">
        <v>39.100855578817459</v>
      </c>
      <c r="D19" s="283">
        <v>65.277965296213353</v>
      </c>
      <c r="E19" s="181">
        <f t="shared" si="0"/>
        <v>39.100855578817459</v>
      </c>
      <c r="F19" s="208" t="str">
        <f t="shared" si="1"/>
        <v/>
      </c>
    </row>
    <row r="20" spans="1:7">
      <c r="A20">
        <v>17</v>
      </c>
      <c r="B20" s="46">
        <v>43634</v>
      </c>
      <c r="C20" s="283">
        <v>30.570647338813732</v>
      </c>
      <c r="D20" s="283">
        <v>65.277965296213353</v>
      </c>
      <c r="E20" s="181">
        <f t="shared" si="0"/>
        <v>30.570647338813732</v>
      </c>
      <c r="F20" s="208" t="str">
        <f t="shared" si="1"/>
        <v/>
      </c>
    </row>
    <row r="21" spans="1:7">
      <c r="A21">
        <v>18</v>
      </c>
      <c r="B21" s="46">
        <v>43635</v>
      </c>
      <c r="C21" s="283">
        <v>41.692067397653197</v>
      </c>
      <c r="D21" s="283">
        <v>65.277965296213353</v>
      </c>
      <c r="E21" s="181">
        <f t="shared" si="0"/>
        <v>41.692067397653197</v>
      </c>
      <c r="F21" s="208" t="str">
        <f t="shared" si="1"/>
        <v/>
      </c>
    </row>
    <row r="22" spans="1:7">
      <c r="A22">
        <v>19</v>
      </c>
      <c r="B22" s="46">
        <v>43636</v>
      </c>
      <c r="C22" s="283">
        <v>34.647865205653197</v>
      </c>
      <c r="D22" s="283">
        <v>65.277965296213353</v>
      </c>
      <c r="E22" s="181">
        <f t="shared" si="0"/>
        <v>34.647865205653197</v>
      </c>
      <c r="F22" s="208" t="str">
        <f t="shared" si="1"/>
        <v/>
      </c>
    </row>
    <row r="23" spans="1:7">
      <c r="A23">
        <v>20</v>
      </c>
      <c r="B23" s="46">
        <v>43637</v>
      </c>
      <c r="C23" s="283">
        <v>40.431819057653193</v>
      </c>
      <c r="D23" s="283">
        <v>65.277965296213353</v>
      </c>
      <c r="E23" s="181">
        <f t="shared" si="0"/>
        <v>40.431819057653193</v>
      </c>
      <c r="F23" s="208" t="str">
        <f t="shared" si="1"/>
        <v/>
      </c>
    </row>
    <row r="24" spans="1:7">
      <c r="A24">
        <v>21</v>
      </c>
      <c r="B24" s="46">
        <v>43638</v>
      </c>
      <c r="C24" s="283">
        <v>28.847656745655055</v>
      </c>
      <c r="D24" s="283">
        <v>65.277965296213353</v>
      </c>
      <c r="E24" s="181">
        <f t="shared" si="0"/>
        <v>28.847656745655055</v>
      </c>
      <c r="F24" s="208" t="str">
        <f t="shared" si="1"/>
        <v/>
      </c>
    </row>
    <row r="25" spans="1:7">
      <c r="A25">
        <v>22</v>
      </c>
      <c r="B25" s="46">
        <v>43639</v>
      </c>
      <c r="C25" s="283">
        <v>27.14505994765133</v>
      </c>
      <c r="D25" s="283">
        <v>65.277965296213353</v>
      </c>
      <c r="E25" s="181">
        <f t="shared" si="0"/>
        <v>27.14505994765133</v>
      </c>
      <c r="F25" s="208" t="str">
        <f t="shared" si="1"/>
        <v/>
      </c>
    </row>
    <row r="26" spans="1:7">
      <c r="A26">
        <v>23</v>
      </c>
      <c r="B26" s="46">
        <v>43640</v>
      </c>
      <c r="C26" s="283">
        <v>32.887696653653201</v>
      </c>
      <c r="D26" s="283">
        <v>65.277965296213353</v>
      </c>
      <c r="E26" s="181">
        <f t="shared" si="0"/>
        <v>32.887696653653201</v>
      </c>
      <c r="F26" s="208" t="str">
        <f t="shared" si="1"/>
        <v/>
      </c>
    </row>
    <row r="27" spans="1:7">
      <c r="A27">
        <v>24</v>
      </c>
      <c r="B27" s="46">
        <v>43641</v>
      </c>
      <c r="C27" s="283">
        <v>46.072319117655063</v>
      </c>
      <c r="D27" s="283">
        <v>65.277965296213353</v>
      </c>
      <c r="E27" s="181">
        <f t="shared" si="0"/>
        <v>46.072319117655063</v>
      </c>
      <c r="F27" s="208" t="str">
        <f t="shared" si="1"/>
        <v/>
      </c>
    </row>
    <row r="28" spans="1:7">
      <c r="A28">
        <v>25</v>
      </c>
      <c r="B28" s="46">
        <v>43642</v>
      </c>
      <c r="C28" s="283">
        <v>29.632670615292451</v>
      </c>
      <c r="D28" s="283">
        <v>65.277965296213353</v>
      </c>
      <c r="E28" s="181">
        <f t="shared" si="0"/>
        <v>29.632670615292451</v>
      </c>
      <c r="F28" s="208" t="str">
        <f t="shared" si="1"/>
        <v/>
      </c>
    </row>
    <row r="29" spans="1:7">
      <c r="A29">
        <v>26</v>
      </c>
      <c r="B29" s="46">
        <v>43643</v>
      </c>
      <c r="C29" s="283">
        <v>25.568771355296178</v>
      </c>
      <c r="D29" s="283">
        <v>65.277965296213353</v>
      </c>
      <c r="E29" s="181">
        <f t="shared" si="0"/>
        <v>25.568771355296178</v>
      </c>
      <c r="F29" s="208" t="str">
        <f t="shared" si="1"/>
        <v/>
      </c>
    </row>
    <row r="30" spans="1:7">
      <c r="A30">
        <v>27</v>
      </c>
      <c r="B30" s="46">
        <v>43644</v>
      </c>
      <c r="C30" s="283">
        <v>35.395922383292444</v>
      </c>
      <c r="D30" s="283">
        <v>65.277965296213353</v>
      </c>
      <c r="E30" s="181">
        <f t="shared" si="0"/>
        <v>35.395922383292444</v>
      </c>
      <c r="F30" s="208" t="str">
        <f t="shared" si="1"/>
        <v/>
      </c>
    </row>
    <row r="31" spans="1:7">
      <c r="A31">
        <v>28</v>
      </c>
      <c r="B31" s="46">
        <v>43645</v>
      </c>
      <c r="C31" s="283">
        <v>19.287346891294312</v>
      </c>
      <c r="D31" s="283">
        <v>65.277965296213353</v>
      </c>
      <c r="E31" s="181">
        <f t="shared" si="0"/>
        <v>19.287346891294312</v>
      </c>
      <c r="F31" s="208" t="str">
        <f t="shared" si="1"/>
        <v/>
      </c>
    </row>
    <row r="32" spans="1:7">
      <c r="A32">
        <v>29</v>
      </c>
      <c r="B32" s="46">
        <v>43646</v>
      </c>
      <c r="C32" s="283">
        <v>18.160907819294312</v>
      </c>
      <c r="D32" s="283">
        <v>65.277965296213353</v>
      </c>
      <c r="E32" s="181">
        <f t="shared" si="0"/>
        <v>18.160907819294312</v>
      </c>
      <c r="F32" s="208" t="str">
        <f t="shared" si="1"/>
        <v/>
      </c>
    </row>
    <row r="33" spans="1:7">
      <c r="A33">
        <v>30</v>
      </c>
      <c r="B33" s="46">
        <v>43647</v>
      </c>
      <c r="C33" s="283">
        <v>29.007171399294318</v>
      </c>
      <c r="D33" s="283">
        <v>28.803266986435492</v>
      </c>
      <c r="E33" s="181">
        <f t="shared" si="0"/>
        <v>28.803266986435492</v>
      </c>
      <c r="F33" s="208" t="str">
        <f t="shared" si="1"/>
        <v/>
      </c>
    </row>
    <row r="34" spans="1:7">
      <c r="A34">
        <v>31</v>
      </c>
      <c r="B34" s="46">
        <v>43648</v>
      </c>
      <c r="C34" s="283">
        <v>23.823512133292454</v>
      </c>
      <c r="D34" s="283">
        <v>28.803266986435492</v>
      </c>
      <c r="E34" s="181">
        <f t="shared" si="0"/>
        <v>23.823512133292454</v>
      </c>
      <c r="F34" s="208" t="str">
        <f t="shared" si="1"/>
        <v/>
      </c>
    </row>
    <row r="35" spans="1:7">
      <c r="A35">
        <v>32</v>
      </c>
      <c r="B35" s="46">
        <v>43649</v>
      </c>
      <c r="C35" s="283">
        <v>24.15909229432453</v>
      </c>
      <c r="D35" s="283">
        <v>28.803266986435492</v>
      </c>
      <c r="E35" s="181">
        <f t="shared" si="0"/>
        <v>24.15909229432453</v>
      </c>
      <c r="F35" s="208" t="str">
        <f t="shared" si="1"/>
        <v/>
      </c>
    </row>
    <row r="36" spans="1:7">
      <c r="A36">
        <v>33</v>
      </c>
      <c r="B36" s="46">
        <v>43650</v>
      </c>
      <c r="C36" s="283">
        <v>24.506795548322668</v>
      </c>
      <c r="D36" s="283">
        <v>28.803266986435492</v>
      </c>
      <c r="E36" s="181">
        <f t="shared" si="0"/>
        <v>24.506795548322668</v>
      </c>
      <c r="F36" s="208" t="str">
        <f t="shared" si="1"/>
        <v/>
      </c>
    </row>
    <row r="37" spans="1:7">
      <c r="A37">
        <v>34</v>
      </c>
      <c r="B37" s="46">
        <v>43651</v>
      </c>
      <c r="C37" s="283">
        <v>40.253782306324531</v>
      </c>
      <c r="D37" s="283">
        <v>28.803266986435492</v>
      </c>
      <c r="E37" s="181">
        <f t="shared" si="0"/>
        <v>28.803266986435492</v>
      </c>
      <c r="F37" s="208" t="str">
        <f t="shared" si="1"/>
        <v/>
      </c>
    </row>
    <row r="38" spans="1:7">
      <c r="A38">
        <v>35</v>
      </c>
      <c r="B38" s="46">
        <v>43652</v>
      </c>
      <c r="C38" s="283">
        <v>13.163794920322667</v>
      </c>
      <c r="D38" s="283">
        <v>28.803266986435492</v>
      </c>
      <c r="E38" s="181">
        <f t="shared" si="0"/>
        <v>13.163794920322667</v>
      </c>
      <c r="F38" s="208" t="str">
        <f t="shared" si="1"/>
        <v/>
      </c>
    </row>
    <row r="39" spans="1:7">
      <c r="A39">
        <v>36</v>
      </c>
      <c r="B39" s="46">
        <v>43653</v>
      </c>
      <c r="C39" s="283">
        <v>7.1853347363226643</v>
      </c>
      <c r="D39" s="283">
        <v>28.803266986435492</v>
      </c>
      <c r="E39" s="181">
        <f t="shared" si="0"/>
        <v>7.1853347363226643</v>
      </c>
      <c r="F39" s="208" t="str">
        <f t="shared" si="1"/>
        <v/>
      </c>
    </row>
    <row r="40" spans="1:7">
      <c r="A40">
        <v>37</v>
      </c>
      <c r="B40" s="46">
        <v>43654</v>
      </c>
      <c r="C40" s="283">
        <v>8.1221073823245309</v>
      </c>
      <c r="D40" s="283">
        <v>28.803266986435492</v>
      </c>
      <c r="E40" s="181">
        <f t="shared" si="0"/>
        <v>8.1221073823245309</v>
      </c>
      <c r="F40" s="208" t="str">
        <f t="shared" si="1"/>
        <v/>
      </c>
    </row>
    <row r="41" spans="1:7">
      <c r="A41">
        <v>38</v>
      </c>
      <c r="B41" s="46">
        <v>43655</v>
      </c>
      <c r="C41" s="283">
        <v>10.875426208322663</v>
      </c>
      <c r="D41" s="283">
        <v>28.803266986435492</v>
      </c>
      <c r="E41" s="181">
        <f t="shared" si="0"/>
        <v>10.875426208322663</v>
      </c>
      <c r="F41" s="208" t="str">
        <f t="shared" si="1"/>
        <v/>
      </c>
    </row>
    <row r="42" spans="1:7">
      <c r="A42">
        <v>39</v>
      </c>
      <c r="B42" s="46">
        <v>43656</v>
      </c>
      <c r="C42" s="283">
        <v>20.650463620394113</v>
      </c>
      <c r="D42" s="283">
        <v>28.803266986435492</v>
      </c>
      <c r="E42" s="181">
        <f t="shared" si="0"/>
        <v>20.650463620394113</v>
      </c>
      <c r="F42" s="208" t="str">
        <f t="shared" si="1"/>
        <v/>
      </c>
    </row>
    <row r="43" spans="1:7">
      <c r="A43">
        <v>40</v>
      </c>
      <c r="B43" s="46">
        <v>43657</v>
      </c>
      <c r="C43" s="283">
        <v>33.778305168395981</v>
      </c>
      <c r="D43" s="283">
        <v>28.803266986435492</v>
      </c>
      <c r="E43" s="181">
        <f t="shared" si="0"/>
        <v>28.803266986435492</v>
      </c>
      <c r="F43" s="208" t="str">
        <f t="shared" si="1"/>
        <v/>
      </c>
    </row>
    <row r="44" spans="1:7">
      <c r="A44">
        <v>41</v>
      </c>
      <c r="B44" s="46">
        <v>43658</v>
      </c>
      <c r="C44" s="283">
        <v>47.432199778394121</v>
      </c>
      <c r="D44" s="283">
        <v>28.803266986435492</v>
      </c>
      <c r="E44" s="181">
        <f t="shared" si="0"/>
        <v>28.803266986435492</v>
      </c>
      <c r="F44" s="208" t="str">
        <f t="shared" si="1"/>
        <v/>
      </c>
    </row>
    <row r="45" spans="1:7">
      <c r="A45">
        <v>42</v>
      </c>
      <c r="B45" s="46">
        <v>43659</v>
      </c>
      <c r="C45" s="283">
        <v>12.600019404394116</v>
      </c>
      <c r="D45" s="283">
        <v>28.803266986435492</v>
      </c>
      <c r="E45" s="181">
        <f t="shared" si="0"/>
        <v>12.600019404394116</v>
      </c>
      <c r="F45" s="208" t="str">
        <f t="shared" si="1"/>
        <v/>
      </c>
    </row>
    <row r="46" spans="1:7">
      <c r="A46">
        <v>43</v>
      </c>
      <c r="B46" s="46">
        <v>43660</v>
      </c>
      <c r="C46" s="283">
        <v>5.0361356023959747</v>
      </c>
      <c r="D46" s="283">
        <v>28.803266986435492</v>
      </c>
      <c r="E46" s="181">
        <f t="shared" si="0"/>
        <v>5.0361356023959747</v>
      </c>
      <c r="F46" s="208" t="str">
        <f t="shared" si="1"/>
        <v/>
      </c>
    </row>
    <row r="47" spans="1:7">
      <c r="A47">
        <v>44</v>
      </c>
      <c r="B47" s="46">
        <v>43661</v>
      </c>
      <c r="C47" s="283">
        <v>19.988557580394112</v>
      </c>
      <c r="D47" s="283">
        <v>28.803266986435492</v>
      </c>
      <c r="E47" s="181">
        <f t="shared" si="0"/>
        <v>19.988557580394112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J</v>
      </c>
      <c r="G47" s="209">
        <f>IF(DAY(B47)=15,D47,"")</f>
        <v>28.803266986435492</v>
      </c>
    </row>
    <row r="48" spans="1:7">
      <c r="A48">
        <v>45</v>
      </c>
      <c r="B48" s="46">
        <v>43662</v>
      </c>
      <c r="C48" s="283">
        <v>17.970239188394117</v>
      </c>
      <c r="D48" s="283">
        <v>28.803266986435492</v>
      </c>
      <c r="E48" s="181">
        <f t="shared" si="0"/>
        <v>17.970239188394117</v>
      </c>
      <c r="F48" s="208" t="str">
        <f t="shared" si="1"/>
        <v/>
      </c>
    </row>
    <row r="49" spans="1:6">
      <c r="A49">
        <v>46</v>
      </c>
      <c r="B49" s="46">
        <v>43663</v>
      </c>
      <c r="C49" s="283">
        <v>11.188074630132848</v>
      </c>
      <c r="D49" s="283">
        <v>28.803266986435492</v>
      </c>
      <c r="E49" s="181">
        <f t="shared" si="0"/>
        <v>11.188074630132848</v>
      </c>
      <c r="F49" s="208" t="str">
        <f t="shared" si="1"/>
        <v/>
      </c>
    </row>
    <row r="50" spans="1:6">
      <c r="A50">
        <v>47</v>
      </c>
      <c r="B50" s="46">
        <v>43664</v>
      </c>
      <c r="C50" s="283">
        <v>7.9383837181347117</v>
      </c>
      <c r="D50" s="283">
        <v>28.803266986435492</v>
      </c>
      <c r="E50" s="181">
        <f t="shared" si="0"/>
        <v>7.9383837181347117</v>
      </c>
      <c r="F50" s="208" t="str">
        <f t="shared" si="1"/>
        <v/>
      </c>
    </row>
    <row r="51" spans="1:6">
      <c r="A51">
        <v>48</v>
      </c>
      <c r="B51" s="46">
        <v>43665</v>
      </c>
      <c r="C51" s="283">
        <v>9.7740682381328519</v>
      </c>
      <c r="D51" s="283">
        <v>28.803266986435492</v>
      </c>
      <c r="E51" s="181">
        <f t="shared" si="0"/>
        <v>9.7740682381328519</v>
      </c>
      <c r="F51" s="208" t="str">
        <f t="shared" si="1"/>
        <v/>
      </c>
    </row>
    <row r="52" spans="1:6">
      <c r="A52">
        <v>49</v>
      </c>
      <c r="B52" s="46">
        <v>43666</v>
      </c>
      <c r="C52" s="283">
        <v>1.0667163581328496</v>
      </c>
      <c r="D52" s="283">
        <v>28.803266986435492</v>
      </c>
      <c r="E52" s="181">
        <f t="shared" si="0"/>
        <v>1.0667163581328496</v>
      </c>
      <c r="F52" s="208" t="str">
        <f t="shared" si="1"/>
        <v/>
      </c>
    </row>
    <row r="53" spans="1:6">
      <c r="A53">
        <v>50</v>
      </c>
      <c r="B53" s="46">
        <v>43667</v>
      </c>
      <c r="C53" s="283">
        <v>3.5554506941309882</v>
      </c>
      <c r="D53" s="283">
        <v>28.803266986435492</v>
      </c>
      <c r="E53" s="181">
        <f t="shared" si="0"/>
        <v>3.5554506941309882</v>
      </c>
      <c r="F53" s="208" t="str">
        <f t="shared" si="1"/>
        <v/>
      </c>
    </row>
    <row r="54" spans="1:6">
      <c r="A54">
        <v>51</v>
      </c>
      <c r="B54" s="46">
        <v>43668</v>
      </c>
      <c r="C54" s="283">
        <v>4.9836924981347108</v>
      </c>
      <c r="D54" s="283">
        <v>28.803266986435492</v>
      </c>
      <c r="E54" s="181">
        <f t="shared" si="0"/>
        <v>4.9836924981347108</v>
      </c>
      <c r="F54" s="208" t="str">
        <f t="shared" si="1"/>
        <v/>
      </c>
    </row>
    <row r="55" spans="1:6">
      <c r="A55">
        <v>52</v>
      </c>
      <c r="B55" s="46">
        <v>43669</v>
      </c>
      <c r="C55" s="283">
        <v>5.8266570341328476</v>
      </c>
      <c r="D55" s="283">
        <v>28.803266986435492</v>
      </c>
      <c r="E55" s="181">
        <f t="shared" si="0"/>
        <v>5.8266570341328476</v>
      </c>
      <c r="F55" s="208" t="str">
        <f t="shared" si="1"/>
        <v/>
      </c>
    </row>
    <row r="56" spans="1:6">
      <c r="A56">
        <v>53</v>
      </c>
      <c r="B56" s="46">
        <v>43670</v>
      </c>
      <c r="C56" s="283">
        <v>4.6114432504418943</v>
      </c>
      <c r="D56" s="283">
        <v>28.803266986435492</v>
      </c>
      <c r="E56" s="181">
        <f t="shared" si="0"/>
        <v>4.6114432504418943</v>
      </c>
      <c r="F56" s="208" t="str">
        <f t="shared" si="1"/>
        <v/>
      </c>
    </row>
    <row r="57" spans="1:6">
      <c r="A57">
        <v>54</v>
      </c>
      <c r="B57" s="46">
        <v>43671</v>
      </c>
      <c r="C57" s="283">
        <v>2.967899526440029</v>
      </c>
      <c r="D57" s="283">
        <v>28.803266986435492</v>
      </c>
      <c r="E57" s="181">
        <f t="shared" si="0"/>
        <v>2.967899526440029</v>
      </c>
      <c r="F57" s="208" t="str">
        <f t="shared" si="1"/>
        <v/>
      </c>
    </row>
    <row r="58" spans="1:6">
      <c r="A58">
        <v>55</v>
      </c>
      <c r="B58" s="46">
        <v>43672</v>
      </c>
      <c r="C58" s="283">
        <v>1.8458410324400247</v>
      </c>
      <c r="D58" s="283">
        <v>28.803266986435492</v>
      </c>
      <c r="E58" s="181">
        <f t="shared" si="0"/>
        <v>1.8458410324400247</v>
      </c>
      <c r="F58" s="208" t="str">
        <f t="shared" si="1"/>
        <v/>
      </c>
    </row>
    <row r="59" spans="1:6">
      <c r="A59">
        <v>56</v>
      </c>
      <c r="B59" s="46">
        <v>43673</v>
      </c>
      <c r="C59" s="283">
        <v>5.8290649124418925</v>
      </c>
      <c r="D59" s="283">
        <v>28.803266986435492</v>
      </c>
      <c r="E59" s="181">
        <f t="shared" si="0"/>
        <v>5.8290649124418925</v>
      </c>
      <c r="F59" s="208" t="str">
        <f t="shared" si="1"/>
        <v/>
      </c>
    </row>
    <row r="60" spans="1:6">
      <c r="A60">
        <v>57</v>
      </c>
      <c r="B60" s="46">
        <v>43674</v>
      </c>
      <c r="C60" s="283">
        <v>4.9197075944381652</v>
      </c>
      <c r="D60" s="283">
        <v>28.803266986435492</v>
      </c>
      <c r="E60" s="181">
        <f t="shared" si="0"/>
        <v>4.9197075944381652</v>
      </c>
      <c r="F60" s="208" t="str">
        <f t="shared" si="1"/>
        <v/>
      </c>
    </row>
    <row r="61" spans="1:6">
      <c r="A61">
        <v>58</v>
      </c>
      <c r="B61" s="46">
        <v>43675</v>
      </c>
      <c r="C61" s="283">
        <v>4.0195875144418896</v>
      </c>
      <c r="D61" s="283">
        <v>28.803266986435492</v>
      </c>
      <c r="E61" s="181">
        <f t="shared" si="0"/>
        <v>4.0195875144418896</v>
      </c>
      <c r="F61" s="208" t="str">
        <f t="shared" si="1"/>
        <v/>
      </c>
    </row>
    <row r="62" spans="1:6">
      <c r="A62">
        <v>59</v>
      </c>
      <c r="B62" s="46">
        <v>43676</v>
      </c>
      <c r="C62" s="283">
        <v>3.7050798184390952</v>
      </c>
      <c r="D62" s="283">
        <v>28.803266986435492</v>
      </c>
      <c r="E62" s="181">
        <f t="shared" si="0"/>
        <v>3.7050798184390952</v>
      </c>
      <c r="F62" s="208" t="str">
        <f t="shared" si="1"/>
        <v/>
      </c>
    </row>
    <row r="63" spans="1:6">
      <c r="A63">
        <v>60</v>
      </c>
      <c r="B63" s="46">
        <v>43677</v>
      </c>
      <c r="C63" s="283">
        <v>2.4359459225340325</v>
      </c>
      <c r="D63" s="283">
        <v>28.803266986435492</v>
      </c>
      <c r="E63" s="181">
        <f t="shared" si="0"/>
        <v>2.4359459225340325</v>
      </c>
      <c r="F63" s="208" t="str">
        <f t="shared" si="1"/>
        <v/>
      </c>
    </row>
    <row r="64" spans="1:6">
      <c r="A64">
        <v>61</v>
      </c>
      <c r="B64" s="46">
        <v>43678</v>
      </c>
      <c r="C64" s="283">
        <v>7.9221372285340328</v>
      </c>
      <c r="D64" s="283">
        <v>17.69576376333022</v>
      </c>
      <c r="E64" s="181">
        <f t="shared" si="0"/>
        <v>7.9221372285340328</v>
      </c>
      <c r="F64" s="208" t="str">
        <f t="shared" si="1"/>
        <v/>
      </c>
    </row>
    <row r="65" spans="1:7">
      <c r="A65">
        <v>62</v>
      </c>
      <c r="B65" s="46">
        <v>43679</v>
      </c>
      <c r="C65" s="283">
        <v>8.0711002285349682</v>
      </c>
      <c r="D65" s="283">
        <v>17.69576376333022</v>
      </c>
      <c r="E65" s="181">
        <f t="shared" si="0"/>
        <v>8.0711002285349682</v>
      </c>
      <c r="F65" s="208" t="str">
        <f t="shared" si="1"/>
        <v/>
      </c>
    </row>
    <row r="66" spans="1:7">
      <c r="A66">
        <v>63</v>
      </c>
      <c r="B66" s="46">
        <v>43680</v>
      </c>
      <c r="C66" s="283">
        <v>2.3038681005331019</v>
      </c>
      <c r="D66" s="283">
        <v>17.69576376333022</v>
      </c>
      <c r="E66" s="181">
        <f t="shared" si="0"/>
        <v>2.3038681005331019</v>
      </c>
      <c r="F66" s="208" t="str">
        <f t="shared" si="1"/>
        <v/>
      </c>
    </row>
    <row r="67" spans="1:7">
      <c r="A67">
        <v>64</v>
      </c>
      <c r="B67" s="46">
        <v>43681</v>
      </c>
      <c r="C67" s="283">
        <v>2.2580781045358962</v>
      </c>
      <c r="D67" s="283">
        <v>17.69576376333022</v>
      </c>
      <c r="E67" s="181">
        <f t="shared" si="0"/>
        <v>2.2580781045358962</v>
      </c>
      <c r="F67" s="208" t="str">
        <f t="shared" si="1"/>
        <v/>
      </c>
    </row>
    <row r="68" spans="1:7">
      <c r="A68">
        <v>65</v>
      </c>
      <c r="B68" s="46">
        <v>43682</v>
      </c>
      <c r="C68" s="283">
        <v>8.6118408425331001</v>
      </c>
      <c r="D68" s="283">
        <v>17.69576376333022</v>
      </c>
      <c r="E68" s="181">
        <f t="shared" ref="E68:E131" si="2">IF(C68&lt;D68,C68,D68)</f>
        <v>8.6118408425331001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43683</v>
      </c>
      <c r="C69" s="283">
        <v>12.310718754534035</v>
      </c>
      <c r="D69" s="283">
        <v>17.69576376333022</v>
      </c>
      <c r="E69" s="181">
        <f t="shared" si="2"/>
        <v>12.310718754534035</v>
      </c>
      <c r="F69" s="208" t="str">
        <f t="shared" si="3"/>
        <v/>
      </c>
    </row>
    <row r="70" spans="1:7">
      <c r="A70">
        <v>67</v>
      </c>
      <c r="B70" s="46">
        <v>43684</v>
      </c>
      <c r="C70" s="283">
        <v>13.944522399182118</v>
      </c>
      <c r="D70" s="283">
        <v>17.69576376333022</v>
      </c>
      <c r="E70" s="181">
        <f t="shared" si="2"/>
        <v>13.944522399182118</v>
      </c>
      <c r="F70" s="208" t="str">
        <f t="shared" si="3"/>
        <v/>
      </c>
    </row>
    <row r="71" spans="1:7">
      <c r="A71">
        <v>68</v>
      </c>
      <c r="B71" s="46">
        <v>43685</v>
      </c>
      <c r="C71" s="283">
        <v>7.5507522591811869</v>
      </c>
      <c r="D71" s="283">
        <v>17.69576376333022</v>
      </c>
      <c r="E71" s="181">
        <f t="shared" si="2"/>
        <v>7.5507522591811869</v>
      </c>
      <c r="F71" s="208" t="str">
        <f t="shared" si="3"/>
        <v/>
      </c>
    </row>
    <row r="72" spans="1:7">
      <c r="A72">
        <v>69</v>
      </c>
      <c r="B72" s="46">
        <v>43686</v>
      </c>
      <c r="C72" s="283">
        <v>9.3952813591811868</v>
      </c>
      <c r="D72" s="283">
        <v>17.69576376333022</v>
      </c>
      <c r="E72" s="181">
        <f t="shared" si="2"/>
        <v>9.3952813591811868</v>
      </c>
      <c r="F72" s="208" t="str">
        <f t="shared" si="3"/>
        <v/>
      </c>
    </row>
    <row r="73" spans="1:7">
      <c r="A73">
        <v>70</v>
      </c>
      <c r="B73" s="46">
        <v>43687</v>
      </c>
      <c r="C73" s="283">
        <v>7.8897853671830527</v>
      </c>
      <c r="D73" s="283">
        <v>17.69576376333022</v>
      </c>
      <c r="E73" s="181">
        <f t="shared" si="2"/>
        <v>7.8897853671830527</v>
      </c>
      <c r="F73" s="208" t="str">
        <f t="shared" si="3"/>
        <v/>
      </c>
    </row>
    <row r="74" spans="1:7">
      <c r="A74">
        <v>71</v>
      </c>
      <c r="B74" s="46">
        <v>43688</v>
      </c>
      <c r="C74" s="283">
        <v>1.0686120271802537</v>
      </c>
      <c r="D74" s="283">
        <v>17.69576376333022</v>
      </c>
      <c r="E74" s="181">
        <f t="shared" si="2"/>
        <v>1.0686120271802537</v>
      </c>
      <c r="F74" s="208" t="str">
        <f t="shared" si="3"/>
        <v/>
      </c>
    </row>
    <row r="75" spans="1:7">
      <c r="A75">
        <v>72</v>
      </c>
      <c r="B75" s="46">
        <v>43689</v>
      </c>
      <c r="C75" s="283">
        <v>2.4965270811811862</v>
      </c>
      <c r="D75" s="283">
        <v>17.69576376333022</v>
      </c>
      <c r="E75" s="181">
        <f t="shared" si="2"/>
        <v>2.4965270811811862</v>
      </c>
      <c r="F75" s="208" t="str">
        <f t="shared" si="3"/>
        <v/>
      </c>
    </row>
    <row r="76" spans="1:7">
      <c r="A76">
        <v>73</v>
      </c>
      <c r="B76" s="46">
        <v>43690</v>
      </c>
      <c r="C76" s="283">
        <v>7.1457263491811904</v>
      </c>
      <c r="D76" s="283">
        <v>17.69576376333022</v>
      </c>
      <c r="E76" s="181">
        <f t="shared" si="2"/>
        <v>7.1457263491811904</v>
      </c>
      <c r="F76" s="208" t="str">
        <f t="shared" si="3"/>
        <v/>
      </c>
    </row>
    <row r="77" spans="1:7">
      <c r="A77">
        <v>74</v>
      </c>
      <c r="B77" s="46">
        <v>43691</v>
      </c>
      <c r="C77" s="283">
        <v>12.498075670538375</v>
      </c>
      <c r="D77" s="283">
        <v>17.69576376333022</v>
      </c>
      <c r="E77" s="181">
        <f t="shared" si="2"/>
        <v>12.498075670538375</v>
      </c>
      <c r="F77" s="208" t="str">
        <f t="shared" si="3"/>
        <v/>
      </c>
    </row>
    <row r="78" spans="1:7">
      <c r="A78">
        <v>75</v>
      </c>
      <c r="B78" s="46">
        <v>43692</v>
      </c>
      <c r="C78" s="283">
        <v>6.7643885145355815</v>
      </c>
      <c r="D78" s="283">
        <v>17.69576376333022</v>
      </c>
      <c r="E78" s="181">
        <f t="shared" si="2"/>
        <v>6.7643885145355815</v>
      </c>
      <c r="F78" s="208" t="str">
        <f t="shared" si="3"/>
        <v>A</v>
      </c>
      <c r="G78" s="209">
        <f>IF(DAY(B78)=15,D78,"")</f>
        <v>17.69576376333022</v>
      </c>
    </row>
    <row r="79" spans="1:7">
      <c r="A79">
        <v>76</v>
      </c>
      <c r="B79" s="46">
        <v>43693</v>
      </c>
      <c r="C79" s="283">
        <v>10.198593332538374</v>
      </c>
      <c r="D79" s="283">
        <v>17.69576376333022</v>
      </c>
      <c r="E79" s="181">
        <f t="shared" si="2"/>
        <v>10.198593332538374</v>
      </c>
      <c r="F79" s="208" t="str">
        <f t="shared" si="3"/>
        <v/>
      </c>
    </row>
    <row r="80" spans="1:7">
      <c r="A80">
        <v>77</v>
      </c>
      <c r="B80" s="46">
        <v>43694</v>
      </c>
      <c r="C80" s="283">
        <v>6.5070954045346516</v>
      </c>
      <c r="D80" s="283">
        <v>17.69576376333022</v>
      </c>
      <c r="E80" s="181">
        <f t="shared" si="2"/>
        <v>6.5070954045346516</v>
      </c>
      <c r="F80" s="208" t="str">
        <f t="shared" si="3"/>
        <v/>
      </c>
    </row>
    <row r="81" spans="1:6">
      <c r="A81">
        <v>78</v>
      </c>
      <c r="B81" s="46">
        <v>43695</v>
      </c>
      <c r="C81" s="283">
        <v>5.232278386536513</v>
      </c>
      <c r="D81" s="283">
        <v>17.69576376333022</v>
      </c>
      <c r="E81" s="181">
        <f t="shared" si="2"/>
        <v>5.232278386536513</v>
      </c>
      <c r="F81" s="208" t="str">
        <f t="shared" si="3"/>
        <v/>
      </c>
    </row>
    <row r="82" spans="1:6">
      <c r="A82">
        <v>79</v>
      </c>
      <c r="B82" s="46">
        <v>43696</v>
      </c>
      <c r="C82" s="283">
        <v>10.958174302537445</v>
      </c>
      <c r="D82" s="283">
        <v>17.69576376333022</v>
      </c>
      <c r="E82" s="181">
        <f t="shared" si="2"/>
        <v>10.958174302537445</v>
      </c>
      <c r="F82" s="208" t="str">
        <f t="shared" si="3"/>
        <v/>
      </c>
    </row>
    <row r="83" spans="1:6">
      <c r="A83">
        <v>80</v>
      </c>
      <c r="B83" s="46">
        <v>43697</v>
      </c>
      <c r="C83" s="283">
        <v>9.7328370045374459</v>
      </c>
      <c r="D83" s="283">
        <v>17.69576376333022</v>
      </c>
      <c r="E83" s="181">
        <f t="shared" si="2"/>
        <v>9.7328370045374459</v>
      </c>
      <c r="F83" s="208" t="str">
        <f t="shared" si="3"/>
        <v/>
      </c>
    </row>
    <row r="84" spans="1:6">
      <c r="A84">
        <v>81</v>
      </c>
      <c r="B84" s="46">
        <v>43698</v>
      </c>
      <c r="C84" s="283">
        <v>13.338799306264452</v>
      </c>
      <c r="D84" s="283">
        <v>17.69576376333022</v>
      </c>
      <c r="E84" s="181">
        <f t="shared" si="2"/>
        <v>13.338799306264452</v>
      </c>
      <c r="F84" s="208" t="str">
        <f t="shared" si="3"/>
        <v/>
      </c>
    </row>
    <row r="85" spans="1:6">
      <c r="A85">
        <v>82</v>
      </c>
      <c r="B85" s="46">
        <v>43699</v>
      </c>
      <c r="C85" s="283">
        <v>16.765634846264454</v>
      </c>
      <c r="D85" s="283">
        <v>17.69576376333022</v>
      </c>
      <c r="E85" s="181">
        <f t="shared" si="2"/>
        <v>16.765634846264454</v>
      </c>
      <c r="F85" s="208" t="str">
        <f t="shared" si="3"/>
        <v/>
      </c>
    </row>
    <row r="86" spans="1:6">
      <c r="A86">
        <v>83</v>
      </c>
      <c r="B86" s="46">
        <v>43700</v>
      </c>
      <c r="C86" s="283">
        <v>17.646623842265384</v>
      </c>
      <c r="D86" s="283">
        <v>17.69576376333022</v>
      </c>
      <c r="E86" s="181">
        <f t="shared" si="2"/>
        <v>17.646623842265384</v>
      </c>
      <c r="F86" s="208" t="str">
        <f t="shared" si="3"/>
        <v/>
      </c>
    </row>
    <row r="87" spans="1:6">
      <c r="A87">
        <v>84</v>
      </c>
      <c r="B87" s="46">
        <v>43701</v>
      </c>
      <c r="C87" s="283">
        <v>9.7638023182635223</v>
      </c>
      <c r="D87" s="283">
        <v>17.69576376333022</v>
      </c>
      <c r="E87" s="181">
        <f t="shared" si="2"/>
        <v>9.7638023182635223</v>
      </c>
      <c r="F87" s="208" t="str">
        <f t="shared" si="3"/>
        <v/>
      </c>
    </row>
    <row r="88" spans="1:6">
      <c r="A88">
        <v>85</v>
      </c>
      <c r="B88" s="46">
        <v>43702</v>
      </c>
      <c r="C88" s="283">
        <v>6.1928482722663176</v>
      </c>
      <c r="D88" s="283">
        <v>17.69576376333022</v>
      </c>
      <c r="E88" s="181">
        <f t="shared" si="2"/>
        <v>6.1928482722663176</v>
      </c>
      <c r="F88" s="208" t="str">
        <f t="shared" si="3"/>
        <v/>
      </c>
    </row>
    <row r="89" spans="1:6">
      <c r="A89">
        <v>86</v>
      </c>
      <c r="B89" s="46">
        <v>43703</v>
      </c>
      <c r="C89" s="283">
        <v>21.388576054264458</v>
      </c>
      <c r="D89" s="283">
        <v>17.69576376333022</v>
      </c>
      <c r="E89" s="181">
        <f t="shared" si="2"/>
        <v>17.69576376333022</v>
      </c>
      <c r="F89" s="208" t="str">
        <f t="shared" si="3"/>
        <v/>
      </c>
    </row>
    <row r="90" spans="1:6">
      <c r="A90">
        <v>87</v>
      </c>
      <c r="B90" s="46">
        <v>43704</v>
      </c>
      <c r="C90" s="283">
        <v>26.523354198264453</v>
      </c>
      <c r="D90" s="283">
        <v>17.69576376333022</v>
      </c>
      <c r="E90" s="181">
        <f t="shared" si="2"/>
        <v>17.69576376333022</v>
      </c>
      <c r="F90" s="208" t="str">
        <f t="shared" si="3"/>
        <v/>
      </c>
    </row>
    <row r="91" spans="1:6">
      <c r="A91">
        <v>88</v>
      </c>
      <c r="B91" s="46">
        <v>43705</v>
      </c>
      <c r="C91" s="283">
        <v>22.040494261266648</v>
      </c>
      <c r="D91" s="283">
        <v>17.69576376333022</v>
      </c>
      <c r="E91" s="181">
        <f t="shared" si="2"/>
        <v>17.69576376333022</v>
      </c>
      <c r="F91" s="208" t="str">
        <f t="shared" si="3"/>
        <v/>
      </c>
    </row>
    <row r="92" spans="1:6">
      <c r="A92">
        <v>89</v>
      </c>
      <c r="B92" s="46">
        <v>43706</v>
      </c>
      <c r="C92" s="283">
        <v>28.383828925263849</v>
      </c>
      <c r="D92" s="283">
        <v>17.69576376333022</v>
      </c>
      <c r="E92" s="181">
        <f t="shared" si="2"/>
        <v>17.69576376333022</v>
      </c>
      <c r="F92" s="208" t="str">
        <f t="shared" si="3"/>
        <v/>
      </c>
    </row>
    <row r="93" spans="1:6">
      <c r="A93">
        <v>90</v>
      </c>
      <c r="B93" s="46">
        <v>43707</v>
      </c>
      <c r="C93" s="283">
        <v>25.552226657266647</v>
      </c>
      <c r="D93" s="283">
        <v>17.69576376333022</v>
      </c>
      <c r="E93" s="181">
        <f t="shared" si="2"/>
        <v>17.69576376333022</v>
      </c>
      <c r="F93" s="208" t="str">
        <f t="shared" si="3"/>
        <v/>
      </c>
    </row>
    <row r="94" spans="1:6">
      <c r="A94">
        <v>91</v>
      </c>
      <c r="B94" s="46">
        <v>43708</v>
      </c>
      <c r="C94" s="283">
        <v>15.920048253264779</v>
      </c>
      <c r="D94" s="283">
        <v>17.69576376333022</v>
      </c>
      <c r="E94" s="181">
        <f t="shared" si="2"/>
        <v>15.920048253264779</v>
      </c>
      <c r="F94" s="208" t="str">
        <f t="shared" si="3"/>
        <v/>
      </c>
    </row>
    <row r="95" spans="1:6">
      <c r="A95">
        <v>92</v>
      </c>
      <c r="B95" s="46">
        <v>43709</v>
      </c>
      <c r="C95" s="283">
        <v>1.0574971092657142</v>
      </c>
      <c r="D95" s="283">
        <v>22.281040209732421</v>
      </c>
      <c r="E95" s="181">
        <f t="shared" si="2"/>
        <v>1.0574971092657142</v>
      </c>
      <c r="F95" s="208" t="str">
        <f t="shared" si="3"/>
        <v/>
      </c>
    </row>
    <row r="96" spans="1:6">
      <c r="A96">
        <v>93</v>
      </c>
      <c r="B96" s="46">
        <v>43710</v>
      </c>
      <c r="C96" s="283">
        <v>6.8017746692666474</v>
      </c>
      <c r="D96" s="283">
        <v>22.281040209732421</v>
      </c>
      <c r="E96" s="181">
        <f t="shared" si="2"/>
        <v>6.8017746692666474</v>
      </c>
      <c r="F96" s="208" t="str">
        <f t="shared" si="3"/>
        <v/>
      </c>
    </row>
    <row r="97" spans="1:7">
      <c r="A97">
        <v>94</v>
      </c>
      <c r="B97" s="46">
        <v>43711</v>
      </c>
      <c r="C97" s="283">
        <v>7.4549108792647818</v>
      </c>
      <c r="D97" s="283">
        <v>22.281040209732421</v>
      </c>
      <c r="E97" s="181">
        <f t="shared" si="2"/>
        <v>7.4549108792647818</v>
      </c>
      <c r="F97" s="208" t="str">
        <f t="shared" si="3"/>
        <v/>
      </c>
    </row>
    <row r="98" spans="1:7">
      <c r="A98">
        <v>95</v>
      </c>
      <c r="B98" s="46">
        <v>43712</v>
      </c>
      <c r="C98" s="283">
        <v>9.4749125041668165</v>
      </c>
      <c r="D98" s="283">
        <v>22.281040209732421</v>
      </c>
      <c r="E98" s="181">
        <f t="shared" si="2"/>
        <v>9.4749125041668165</v>
      </c>
      <c r="F98" s="208" t="str">
        <f t="shared" si="3"/>
        <v/>
      </c>
    </row>
    <row r="99" spans="1:7">
      <c r="A99">
        <v>96</v>
      </c>
      <c r="B99" s="46">
        <v>43713</v>
      </c>
      <c r="C99" s="283">
        <v>7.5681810981686795</v>
      </c>
      <c r="D99" s="283">
        <v>22.281040209732421</v>
      </c>
      <c r="E99" s="181">
        <f t="shared" si="2"/>
        <v>7.5681810981686795</v>
      </c>
      <c r="F99" s="208" t="str">
        <f t="shared" si="3"/>
        <v/>
      </c>
    </row>
    <row r="100" spans="1:7">
      <c r="A100">
        <v>97</v>
      </c>
      <c r="B100" s="46">
        <v>43714</v>
      </c>
      <c r="C100" s="283">
        <v>4.8948287881677501</v>
      </c>
      <c r="D100" s="283">
        <v>22.281040209732421</v>
      </c>
      <c r="E100" s="181">
        <f t="shared" si="2"/>
        <v>4.8948287881677501</v>
      </c>
      <c r="F100" s="208" t="str">
        <f t="shared" si="3"/>
        <v/>
      </c>
    </row>
    <row r="101" spans="1:7">
      <c r="A101">
        <v>98</v>
      </c>
      <c r="B101" s="46">
        <v>43715</v>
      </c>
      <c r="C101" s="283">
        <v>8.5982141721677507</v>
      </c>
      <c r="D101" s="283">
        <v>22.281040209732421</v>
      </c>
      <c r="E101" s="181">
        <f t="shared" si="2"/>
        <v>8.5982141721677507</v>
      </c>
      <c r="F101" s="208" t="str">
        <f t="shared" si="3"/>
        <v/>
      </c>
    </row>
    <row r="102" spans="1:7">
      <c r="A102">
        <v>99</v>
      </c>
      <c r="B102" s="46">
        <v>43716</v>
      </c>
      <c r="C102" s="283">
        <v>9.1360089501677511</v>
      </c>
      <c r="D102" s="283">
        <v>22.281040209732421</v>
      </c>
      <c r="E102" s="181">
        <f t="shared" si="2"/>
        <v>9.1360089501677511</v>
      </c>
      <c r="F102" s="208" t="str">
        <f t="shared" si="3"/>
        <v/>
      </c>
    </row>
    <row r="103" spans="1:7">
      <c r="A103">
        <v>100</v>
      </c>
      <c r="B103" s="46">
        <v>43717</v>
      </c>
      <c r="C103" s="283">
        <v>19.102409328166818</v>
      </c>
      <c r="D103" s="283">
        <v>22.281040209732421</v>
      </c>
      <c r="E103" s="181">
        <f t="shared" si="2"/>
        <v>19.102409328166818</v>
      </c>
      <c r="F103" s="208" t="str">
        <f t="shared" si="3"/>
        <v/>
      </c>
    </row>
    <row r="104" spans="1:7">
      <c r="A104">
        <v>101</v>
      </c>
      <c r="B104" s="46">
        <v>43718</v>
      </c>
      <c r="C104" s="283">
        <v>9.2524961541686785</v>
      </c>
      <c r="D104" s="283">
        <v>22.281040209732421</v>
      </c>
      <c r="E104" s="181">
        <f t="shared" si="2"/>
        <v>9.2524961541686785</v>
      </c>
      <c r="F104" s="208" t="str">
        <f t="shared" si="3"/>
        <v/>
      </c>
    </row>
    <row r="105" spans="1:7">
      <c r="A105">
        <v>102</v>
      </c>
      <c r="B105" s="46">
        <v>43719</v>
      </c>
      <c r="C105" s="283">
        <v>17.113809906556309</v>
      </c>
      <c r="D105" s="283">
        <v>22.281040209732421</v>
      </c>
      <c r="E105" s="181">
        <f t="shared" si="2"/>
        <v>17.113809906556309</v>
      </c>
      <c r="F105" s="208" t="str">
        <f t="shared" si="3"/>
        <v/>
      </c>
    </row>
    <row r="106" spans="1:7">
      <c r="A106">
        <v>103</v>
      </c>
      <c r="B106" s="46">
        <v>43720</v>
      </c>
      <c r="C106" s="283">
        <v>25.507597080556312</v>
      </c>
      <c r="D106" s="283">
        <v>22.281040209732421</v>
      </c>
      <c r="E106" s="181">
        <f t="shared" si="2"/>
        <v>22.281040209732421</v>
      </c>
      <c r="F106" s="208" t="str">
        <f t="shared" si="3"/>
        <v/>
      </c>
    </row>
    <row r="107" spans="1:7">
      <c r="A107">
        <v>104</v>
      </c>
      <c r="B107" s="46">
        <v>43721</v>
      </c>
      <c r="C107" s="283">
        <v>20.034511860554449</v>
      </c>
      <c r="D107" s="283">
        <v>22.281040209732421</v>
      </c>
      <c r="E107" s="181">
        <f t="shared" si="2"/>
        <v>20.034511860554449</v>
      </c>
      <c r="F107" s="208" t="str">
        <f t="shared" si="3"/>
        <v/>
      </c>
    </row>
    <row r="108" spans="1:7">
      <c r="A108">
        <v>105</v>
      </c>
      <c r="B108" s="46">
        <v>43722</v>
      </c>
      <c r="C108" s="283">
        <v>3.6371299425572396</v>
      </c>
      <c r="D108" s="283">
        <v>22.281040209732421</v>
      </c>
      <c r="E108" s="181">
        <f t="shared" si="2"/>
        <v>3.6371299425572396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43723</v>
      </c>
      <c r="C109" s="283">
        <v>2.6742494705553765</v>
      </c>
      <c r="D109" s="283">
        <v>22.281040209732421</v>
      </c>
      <c r="E109" s="181">
        <f t="shared" si="2"/>
        <v>2.6742494705553765</v>
      </c>
      <c r="F109" s="208" t="str">
        <f t="shared" si="3"/>
        <v>S</v>
      </c>
      <c r="G109" s="209">
        <f>IF(DAY(B109)=15,D109,"")</f>
        <v>22.281040209732421</v>
      </c>
    </row>
    <row r="110" spans="1:7">
      <c r="A110">
        <v>107</v>
      </c>
      <c r="B110" s="46">
        <v>43724</v>
      </c>
      <c r="C110" s="283">
        <v>40.739630954557242</v>
      </c>
      <c r="D110" s="283">
        <v>22.281040209732421</v>
      </c>
      <c r="E110" s="181">
        <f t="shared" si="2"/>
        <v>22.281040209732421</v>
      </c>
      <c r="F110" s="208" t="str">
        <f t="shared" si="3"/>
        <v/>
      </c>
    </row>
    <row r="111" spans="1:7">
      <c r="A111">
        <v>108</v>
      </c>
      <c r="B111" s="46">
        <v>43725</v>
      </c>
      <c r="C111" s="283">
        <v>39.242641318555378</v>
      </c>
      <c r="D111" s="283">
        <v>22.281040209732421</v>
      </c>
      <c r="E111" s="181">
        <f t="shared" si="2"/>
        <v>22.281040209732421</v>
      </c>
      <c r="F111" s="208" t="str">
        <f t="shared" si="3"/>
        <v/>
      </c>
    </row>
    <row r="112" spans="1:7">
      <c r="A112">
        <v>109</v>
      </c>
      <c r="B112" s="46">
        <v>43726</v>
      </c>
      <c r="C112" s="283">
        <v>23.118648947825168</v>
      </c>
      <c r="D112" s="283">
        <v>22.281040209732421</v>
      </c>
      <c r="E112" s="181">
        <f t="shared" si="2"/>
        <v>22.281040209732421</v>
      </c>
      <c r="F112" s="208" t="str">
        <f t="shared" si="3"/>
        <v/>
      </c>
    </row>
    <row r="113" spans="1:6">
      <c r="A113">
        <v>110</v>
      </c>
      <c r="B113" s="46">
        <v>43727</v>
      </c>
      <c r="C113" s="283">
        <v>27.61844785182517</v>
      </c>
      <c r="D113" s="283">
        <v>22.281040209732421</v>
      </c>
      <c r="E113" s="181">
        <f t="shared" si="2"/>
        <v>22.281040209732421</v>
      </c>
      <c r="F113" s="208" t="str">
        <f t="shared" si="3"/>
        <v/>
      </c>
    </row>
    <row r="114" spans="1:6">
      <c r="A114">
        <v>111</v>
      </c>
      <c r="B114" s="46">
        <v>43728</v>
      </c>
      <c r="C114" s="283">
        <v>6.5242940318261029</v>
      </c>
      <c r="D114" s="283">
        <v>22.281040209732421</v>
      </c>
      <c r="E114" s="181">
        <f t="shared" si="2"/>
        <v>6.5242940318261029</v>
      </c>
      <c r="F114" s="208" t="str">
        <f t="shared" si="3"/>
        <v/>
      </c>
    </row>
    <row r="115" spans="1:6">
      <c r="A115">
        <v>112</v>
      </c>
      <c r="B115" s="46">
        <v>43729</v>
      </c>
      <c r="C115" s="283">
        <v>5.9345660678251697</v>
      </c>
      <c r="D115" s="283">
        <v>22.281040209732421</v>
      </c>
      <c r="E115" s="181">
        <f t="shared" si="2"/>
        <v>5.9345660678251697</v>
      </c>
      <c r="F115" s="208" t="str">
        <f t="shared" si="3"/>
        <v/>
      </c>
    </row>
    <row r="116" spans="1:6">
      <c r="A116">
        <v>113</v>
      </c>
      <c r="B116" s="46">
        <v>43730</v>
      </c>
      <c r="C116" s="283">
        <v>2.0039890278251695</v>
      </c>
      <c r="D116" s="283">
        <v>22.281040209732421</v>
      </c>
      <c r="E116" s="181">
        <f t="shared" si="2"/>
        <v>2.0039890278251695</v>
      </c>
      <c r="F116" s="208" t="str">
        <f t="shared" si="3"/>
        <v/>
      </c>
    </row>
    <row r="117" spans="1:6">
      <c r="A117">
        <v>114</v>
      </c>
      <c r="B117" s="46">
        <v>43731</v>
      </c>
      <c r="C117" s="283">
        <v>10.812123067824235</v>
      </c>
      <c r="D117" s="283">
        <v>22.281040209732421</v>
      </c>
      <c r="E117" s="181">
        <f t="shared" si="2"/>
        <v>10.812123067824235</v>
      </c>
      <c r="F117" s="208" t="str">
        <f t="shared" si="3"/>
        <v/>
      </c>
    </row>
    <row r="118" spans="1:6">
      <c r="A118">
        <v>115</v>
      </c>
      <c r="B118" s="46">
        <v>43732</v>
      </c>
      <c r="C118" s="283">
        <v>6.8628073918270314</v>
      </c>
      <c r="D118" s="283">
        <v>22.281040209732421</v>
      </c>
      <c r="E118" s="181">
        <f t="shared" si="2"/>
        <v>6.8628073918270314</v>
      </c>
      <c r="F118" s="208" t="str">
        <f t="shared" si="3"/>
        <v/>
      </c>
    </row>
    <row r="119" spans="1:6">
      <c r="A119">
        <v>116</v>
      </c>
      <c r="B119" s="46">
        <v>43733</v>
      </c>
      <c r="C119" s="283">
        <v>21.66226604055921</v>
      </c>
      <c r="D119" s="283">
        <v>22.281040209732421</v>
      </c>
      <c r="E119" s="181">
        <f t="shared" si="2"/>
        <v>21.66226604055921</v>
      </c>
      <c r="F119" s="208" t="str">
        <f t="shared" si="3"/>
        <v/>
      </c>
    </row>
    <row r="120" spans="1:6">
      <c r="A120">
        <v>117</v>
      </c>
      <c r="B120" s="46">
        <v>43734</v>
      </c>
      <c r="C120" s="283">
        <v>22.57161161256014</v>
      </c>
      <c r="D120" s="283">
        <v>22.281040209732421</v>
      </c>
      <c r="E120" s="181">
        <f t="shared" si="2"/>
        <v>22.281040209732421</v>
      </c>
      <c r="F120" s="208" t="str">
        <f t="shared" si="3"/>
        <v/>
      </c>
    </row>
    <row r="121" spans="1:6">
      <c r="A121">
        <v>118</v>
      </c>
      <c r="B121" s="46">
        <v>43735</v>
      </c>
      <c r="C121" s="283">
        <v>19.632589916559212</v>
      </c>
      <c r="D121" s="283">
        <v>22.281040209732421</v>
      </c>
      <c r="E121" s="181">
        <f t="shared" si="2"/>
        <v>19.632589916559212</v>
      </c>
      <c r="F121" s="208" t="str">
        <f t="shared" si="3"/>
        <v/>
      </c>
    </row>
    <row r="122" spans="1:6">
      <c r="A122">
        <v>119</v>
      </c>
      <c r="B122" s="46">
        <v>43736</v>
      </c>
      <c r="C122" s="283">
        <v>13.274553664561074</v>
      </c>
      <c r="D122" s="283">
        <v>22.281040209732421</v>
      </c>
      <c r="E122" s="181">
        <f t="shared" si="2"/>
        <v>13.274553664561074</v>
      </c>
      <c r="F122" s="208" t="str">
        <f t="shared" si="3"/>
        <v/>
      </c>
    </row>
    <row r="123" spans="1:6">
      <c r="A123">
        <v>120</v>
      </c>
      <c r="B123" s="46">
        <v>43737</v>
      </c>
      <c r="C123" s="283">
        <v>11.291133864560143</v>
      </c>
      <c r="D123" s="283">
        <v>22.281040209732421</v>
      </c>
      <c r="E123" s="181">
        <f t="shared" si="2"/>
        <v>11.291133864560143</v>
      </c>
      <c r="F123" s="208" t="str">
        <f t="shared" si="3"/>
        <v/>
      </c>
    </row>
    <row r="124" spans="1:6">
      <c r="A124">
        <v>121</v>
      </c>
      <c r="B124" s="46">
        <v>43738</v>
      </c>
      <c r="C124" s="283">
        <v>24.859265244560142</v>
      </c>
      <c r="D124" s="283">
        <v>22.281040209732421</v>
      </c>
      <c r="E124" s="181">
        <f t="shared" si="2"/>
        <v>22.281040209732421</v>
      </c>
      <c r="F124" s="208" t="str">
        <f t="shared" si="3"/>
        <v/>
      </c>
    </row>
    <row r="125" spans="1:6">
      <c r="A125">
        <v>122</v>
      </c>
      <c r="B125" s="46">
        <v>43739</v>
      </c>
      <c r="C125" s="283">
        <v>14.781061360559208</v>
      </c>
      <c r="D125" s="283">
        <v>44.550149357058011</v>
      </c>
      <c r="E125" s="181">
        <f t="shared" si="2"/>
        <v>14.781061360559208</v>
      </c>
      <c r="F125" s="208" t="str">
        <f t="shared" si="3"/>
        <v/>
      </c>
    </row>
    <row r="126" spans="1:6">
      <c r="A126">
        <v>123</v>
      </c>
      <c r="B126" s="46">
        <v>43740</v>
      </c>
      <c r="C126" s="283">
        <v>6.2565393393767081</v>
      </c>
      <c r="D126" s="283">
        <v>44.550149357058011</v>
      </c>
      <c r="E126" s="181">
        <f t="shared" si="2"/>
        <v>6.2565393393767081</v>
      </c>
      <c r="F126" s="208" t="str">
        <f t="shared" si="3"/>
        <v/>
      </c>
    </row>
    <row r="127" spans="1:6">
      <c r="A127">
        <v>124</v>
      </c>
      <c r="B127" s="46">
        <v>43741</v>
      </c>
      <c r="C127" s="283">
        <v>10.3045557753795</v>
      </c>
      <c r="D127" s="283">
        <v>44.550149357058011</v>
      </c>
      <c r="E127" s="181">
        <f t="shared" si="2"/>
        <v>10.3045557753795</v>
      </c>
      <c r="F127" s="208" t="str">
        <f t="shared" si="3"/>
        <v/>
      </c>
    </row>
    <row r="128" spans="1:6">
      <c r="A128">
        <v>125</v>
      </c>
      <c r="B128" s="46">
        <v>43742</v>
      </c>
      <c r="C128" s="283">
        <v>15.241644839375775</v>
      </c>
      <c r="D128" s="283">
        <v>44.550149357058011</v>
      </c>
      <c r="E128" s="181">
        <f t="shared" si="2"/>
        <v>15.241644839375775</v>
      </c>
      <c r="F128" s="208" t="str">
        <f t="shared" si="3"/>
        <v/>
      </c>
    </row>
    <row r="129" spans="1:7">
      <c r="A129">
        <v>126</v>
      </c>
      <c r="B129" s="46">
        <v>43743</v>
      </c>
      <c r="C129" s="283">
        <v>2.7889515433776397</v>
      </c>
      <c r="D129" s="283">
        <v>44.550149357058011</v>
      </c>
      <c r="E129" s="181">
        <f t="shared" si="2"/>
        <v>2.7889515433776397</v>
      </c>
      <c r="F129" s="208" t="str">
        <f t="shared" si="3"/>
        <v/>
      </c>
    </row>
    <row r="130" spans="1:7">
      <c r="A130">
        <v>127</v>
      </c>
      <c r="B130" s="46">
        <v>43744</v>
      </c>
      <c r="C130" s="283">
        <v>3.2068728873776382</v>
      </c>
      <c r="D130" s="283">
        <v>44.550149357058011</v>
      </c>
      <c r="E130" s="181">
        <f t="shared" si="2"/>
        <v>3.2068728873776382</v>
      </c>
      <c r="F130" s="208" t="str">
        <f t="shared" si="3"/>
        <v/>
      </c>
    </row>
    <row r="131" spans="1:7">
      <c r="A131">
        <v>128</v>
      </c>
      <c r="B131" s="46">
        <v>43745</v>
      </c>
      <c r="C131" s="283">
        <v>9.1855651673767067</v>
      </c>
      <c r="D131" s="283">
        <v>44.550149357058011</v>
      </c>
      <c r="E131" s="181">
        <f t="shared" si="2"/>
        <v>9.1855651673767067</v>
      </c>
      <c r="F131" s="208" t="str">
        <f t="shared" si="3"/>
        <v/>
      </c>
    </row>
    <row r="132" spans="1:7">
      <c r="A132">
        <v>129</v>
      </c>
      <c r="B132" s="46">
        <v>43746</v>
      </c>
      <c r="C132" s="283">
        <v>11.677231503377639</v>
      </c>
      <c r="D132" s="283">
        <v>44.550149357058011</v>
      </c>
      <c r="E132" s="181">
        <f t="shared" ref="E132:E195" si="4">IF(C132&lt;D132,C132,D132)</f>
        <v>11.677231503377639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43747</v>
      </c>
      <c r="C133" s="283">
        <v>10.996567968998283</v>
      </c>
      <c r="D133" s="283">
        <v>44.550149357058011</v>
      </c>
      <c r="E133" s="181">
        <f t="shared" si="4"/>
        <v>10.996567968998283</v>
      </c>
      <c r="F133" s="208" t="str">
        <f t="shared" si="5"/>
        <v/>
      </c>
    </row>
    <row r="134" spans="1:7">
      <c r="A134">
        <v>131</v>
      </c>
      <c r="B134" s="46">
        <v>43748</v>
      </c>
      <c r="C134" s="283">
        <v>12.459002417001077</v>
      </c>
      <c r="D134" s="283">
        <v>44.550149357058011</v>
      </c>
      <c r="E134" s="181">
        <f t="shared" si="4"/>
        <v>12.459002417001077</v>
      </c>
      <c r="F134" s="208" t="str">
        <f t="shared" si="5"/>
        <v/>
      </c>
    </row>
    <row r="135" spans="1:7">
      <c r="A135">
        <v>132</v>
      </c>
      <c r="B135" s="46">
        <v>43749</v>
      </c>
      <c r="C135" s="283">
        <v>8.7930956969982841</v>
      </c>
      <c r="D135" s="283">
        <v>44.550149357058011</v>
      </c>
      <c r="E135" s="181">
        <f t="shared" si="4"/>
        <v>8.7930956969982841</v>
      </c>
      <c r="F135" s="208" t="str">
        <f t="shared" si="5"/>
        <v/>
      </c>
    </row>
    <row r="136" spans="1:7">
      <c r="A136">
        <v>133</v>
      </c>
      <c r="B136" s="46">
        <v>43750</v>
      </c>
      <c r="C136" s="283">
        <v>2.3732397330001476</v>
      </c>
      <c r="D136" s="283">
        <v>44.550149357058011</v>
      </c>
      <c r="E136" s="181">
        <f t="shared" si="4"/>
        <v>2.3732397330001476</v>
      </c>
      <c r="F136" s="208" t="str">
        <f t="shared" si="5"/>
        <v/>
      </c>
    </row>
    <row r="137" spans="1:7">
      <c r="A137">
        <v>134</v>
      </c>
      <c r="B137" s="46">
        <v>43751</v>
      </c>
      <c r="C137" s="283">
        <v>1.316133279000147</v>
      </c>
      <c r="D137" s="283">
        <v>44.550149357058011</v>
      </c>
      <c r="E137" s="181">
        <f t="shared" si="4"/>
        <v>1.316133279000147</v>
      </c>
      <c r="F137" s="208" t="str">
        <f t="shared" si="5"/>
        <v/>
      </c>
    </row>
    <row r="138" spans="1:7">
      <c r="A138">
        <v>135</v>
      </c>
      <c r="B138" s="46">
        <v>43752</v>
      </c>
      <c r="C138" s="283">
        <v>4.5086452089992166</v>
      </c>
      <c r="D138" s="283">
        <v>44.550149357058011</v>
      </c>
      <c r="E138" s="181">
        <f t="shared" si="4"/>
        <v>4.5086452089992166</v>
      </c>
      <c r="F138" s="208" t="str">
        <f t="shared" si="5"/>
        <v/>
      </c>
    </row>
    <row r="139" spans="1:7">
      <c r="A139">
        <v>136</v>
      </c>
      <c r="B139" s="46">
        <v>43753</v>
      </c>
      <c r="C139" s="283">
        <v>9.1268459910001472</v>
      </c>
      <c r="D139" s="283">
        <v>44.550149357058011</v>
      </c>
      <c r="E139" s="181">
        <f t="shared" si="4"/>
        <v>9.1268459910001472</v>
      </c>
      <c r="F139" s="20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O</v>
      </c>
      <c r="G139" s="209">
        <f>IF(DAY(B139)=15,D139,"")</f>
        <v>44.550149357058011</v>
      </c>
    </row>
    <row r="140" spans="1:7">
      <c r="A140">
        <v>137</v>
      </c>
      <c r="B140" s="46">
        <v>43754</v>
      </c>
      <c r="C140" s="283">
        <v>35.163272275212989</v>
      </c>
      <c r="D140" s="283">
        <v>44.550149357058011</v>
      </c>
      <c r="E140" s="181">
        <f t="shared" si="4"/>
        <v>35.163272275212989</v>
      </c>
      <c r="F140" s="208" t="str">
        <f t="shared" si="5"/>
        <v/>
      </c>
    </row>
    <row r="141" spans="1:7">
      <c r="A141">
        <v>138</v>
      </c>
      <c r="B141" s="46">
        <v>43755</v>
      </c>
      <c r="C141" s="283">
        <v>45.962849463213928</v>
      </c>
      <c r="D141" s="283">
        <v>44.550149357058011</v>
      </c>
      <c r="E141" s="181">
        <f t="shared" si="4"/>
        <v>44.550149357058011</v>
      </c>
      <c r="F141" s="208" t="str">
        <f t="shared" si="5"/>
        <v/>
      </c>
    </row>
    <row r="142" spans="1:7">
      <c r="A142">
        <v>139</v>
      </c>
      <c r="B142" s="46">
        <v>43756</v>
      </c>
      <c r="C142" s="283">
        <v>44.609275749213928</v>
      </c>
      <c r="D142" s="283">
        <v>44.550149357058011</v>
      </c>
      <c r="E142" s="181">
        <f t="shared" si="4"/>
        <v>44.550149357058011</v>
      </c>
      <c r="F142" s="208" t="str">
        <f t="shared" si="5"/>
        <v/>
      </c>
    </row>
    <row r="143" spans="1:7">
      <c r="A143">
        <v>140</v>
      </c>
      <c r="B143" s="46">
        <v>43757</v>
      </c>
      <c r="C143" s="283">
        <v>37.402150681213925</v>
      </c>
      <c r="D143" s="283">
        <v>44.550149357058011</v>
      </c>
      <c r="E143" s="181">
        <f t="shared" si="4"/>
        <v>37.402150681213925</v>
      </c>
      <c r="F143" s="208" t="str">
        <f t="shared" si="5"/>
        <v/>
      </c>
    </row>
    <row r="144" spans="1:7">
      <c r="A144">
        <v>141</v>
      </c>
      <c r="B144" s="46">
        <v>43758</v>
      </c>
      <c r="C144" s="283">
        <v>48.838777803214853</v>
      </c>
      <c r="D144" s="283">
        <v>44.550149357058011</v>
      </c>
      <c r="E144" s="181">
        <f t="shared" si="4"/>
        <v>44.550149357058011</v>
      </c>
      <c r="F144" s="208" t="str">
        <f t="shared" si="5"/>
        <v/>
      </c>
    </row>
    <row r="145" spans="1:6">
      <c r="A145">
        <v>142</v>
      </c>
      <c r="B145" s="46">
        <v>43759</v>
      </c>
      <c r="C145" s="283">
        <v>71.58681603721206</v>
      </c>
      <c r="D145" s="283">
        <v>44.550149357058011</v>
      </c>
      <c r="E145" s="181">
        <f t="shared" si="4"/>
        <v>44.550149357058011</v>
      </c>
      <c r="F145" s="208" t="str">
        <f t="shared" si="5"/>
        <v/>
      </c>
    </row>
    <row r="146" spans="1:6">
      <c r="A146">
        <v>143</v>
      </c>
      <c r="B146" s="46">
        <v>43760</v>
      </c>
      <c r="C146" s="283">
        <v>67.130447513212999</v>
      </c>
      <c r="D146" s="283">
        <v>44.550149357058011</v>
      </c>
      <c r="E146" s="181">
        <f t="shared" si="4"/>
        <v>44.550149357058011</v>
      </c>
      <c r="F146" s="208" t="str">
        <f t="shared" si="5"/>
        <v/>
      </c>
    </row>
    <row r="147" spans="1:6">
      <c r="A147">
        <v>144</v>
      </c>
      <c r="B147" s="46">
        <v>43761</v>
      </c>
      <c r="C147" s="283">
        <v>69.624279461879198</v>
      </c>
      <c r="D147" s="283">
        <v>44.550149357058011</v>
      </c>
      <c r="E147" s="181">
        <f t="shared" si="4"/>
        <v>44.550149357058011</v>
      </c>
      <c r="F147" s="208" t="str">
        <f t="shared" si="5"/>
        <v/>
      </c>
    </row>
    <row r="148" spans="1:6">
      <c r="A148">
        <v>145</v>
      </c>
      <c r="B148" s="46">
        <v>43762</v>
      </c>
      <c r="C148" s="283">
        <v>65.795393141877341</v>
      </c>
      <c r="D148" s="283">
        <v>44.550149357058011</v>
      </c>
      <c r="E148" s="181">
        <f t="shared" si="4"/>
        <v>44.550149357058011</v>
      </c>
      <c r="F148" s="208" t="str">
        <f t="shared" si="5"/>
        <v/>
      </c>
    </row>
    <row r="149" spans="1:6">
      <c r="A149">
        <v>146</v>
      </c>
      <c r="B149" s="46">
        <v>43763</v>
      </c>
      <c r="C149" s="283">
        <v>59.146039661877346</v>
      </c>
      <c r="D149" s="283">
        <v>44.550149357058011</v>
      </c>
      <c r="E149" s="181">
        <f t="shared" si="4"/>
        <v>44.550149357058011</v>
      </c>
      <c r="F149" s="208" t="str">
        <f t="shared" si="5"/>
        <v/>
      </c>
    </row>
    <row r="150" spans="1:6">
      <c r="A150">
        <v>147</v>
      </c>
      <c r="B150" s="46">
        <v>43764</v>
      </c>
      <c r="C150" s="283">
        <v>50.330193125876413</v>
      </c>
      <c r="D150" s="283">
        <v>44.550149357058011</v>
      </c>
      <c r="E150" s="181">
        <f t="shared" si="4"/>
        <v>44.550149357058011</v>
      </c>
      <c r="F150" s="208" t="str">
        <f t="shared" si="5"/>
        <v/>
      </c>
    </row>
    <row r="151" spans="1:6">
      <c r="A151">
        <v>148</v>
      </c>
      <c r="B151" s="46">
        <v>43765</v>
      </c>
      <c r="C151" s="283">
        <v>53.567178997879211</v>
      </c>
      <c r="D151" s="283">
        <v>44.550149357058011</v>
      </c>
      <c r="E151" s="181">
        <f t="shared" si="4"/>
        <v>44.550149357058011</v>
      </c>
      <c r="F151" s="208" t="str">
        <f t="shared" si="5"/>
        <v/>
      </c>
    </row>
    <row r="152" spans="1:6">
      <c r="A152">
        <v>149</v>
      </c>
      <c r="B152" s="46">
        <v>43766</v>
      </c>
      <c r="C152" s="283">
        <v>64.463528269877344</v>
      </c>
      <c r="D152" s="283">
        <v>44.550149357058011</v>
      </c>
      <c r="E152" s="181">
        <f t="shared" si="4"/>
        <v>44.550149357058011</v>
      </c>
      <c r="F152" s="208" t="str">
        <f t="shared" si="5"/>
        <v/>
      </c>
    </row>
    <row r="153" spans="1:6">
      <c r="A153">
        <v>150</v>
      </c>
      <c r="B153" s="46">
        <v>43767</v>
      </c>
      <c r="C153" s="283">
        <v>70.271443819877348</v>
      </c>
      <c r="D153" s="283">
        <v>44.550149357058011</v>
      </c>
      <c r="E153" s="181">
        <f t="shared" si="4"/>
        <v>44.550149357058011</v>
      </c>
      <c r="F153" s="208" t="str">
        <f t="shared" si="5"/>
        <v/>
      </c>
    </row>
    <row r="154" spans="1:6">
      <c r="A154">
        <v>151</v>
      </c>
      <c r="B154" s="46">
        <v>43768</v>
      </c>
      <c r="C154" s="283">
        <v>57.926969861749711</v>
      </c>
      <c r="D154" s="283">
        <v>44.550149357058011</v>
      </c>
      <c r="E154" s="181">
        <f t="shared" si="4"/>
        <v>44.550149357058011</v>
      </c>
      <c r="F154" s="208" t="str">
        <f t="shared" si="5"/>
        <v/>
      </c>
    </row>
    <row r="155" spans="1:6">
      <c r="A155">
        <v>152</v>
      </c>
      <c r="B155" s="46">
        <v>43769</v>
      </c>
      <c r="C155" s="283">
        <v>48.899821057750643</v>
      </c>
      <c r="D155" s="283">
        <v>44.550149357058011</v>
      </c>
      <c r="E155" s="181">
        <f t="shared" si="4"/>
        <v>44.550149357058011</v>
      </c>
      <c r="F155" s="208" t="str">
        <f t="shared" si="5"/>
        <v/>
      </c>
    </row>
    <row r="156" spans="1:6">
      <c r="A156">
        <v>153</v>
      </c>
      <c r="B156" s="46">
        <v>43770</v>
      </c>
      <c r="C156" s="283">
        <v>32.73462340975064</v>
      </c>
      <c r="D156" s="283">
        <v>83.137557492553753</v>
      </c>
      <c r="E156" s="181">
        <f t="shared" si="4"/>
        <v>32.73462340975064</v>
      </c>
      <c r="F156" s="208" t="str">
        <f t="shared" si="5"/>
        <v/>
      </c>
    </row>
    <row r="157" spans="1:6">
      <c r="A157">
        <v>154</v>
      </c>
      <c r="B157" s="46">
        <v>43771</v>
      </c>
      <c r="C157" s="283">
        <v>33.38881780174971</v>
      </c>
      <c r="D157" s="283">
        <v>83.137557492553753</v>
      </c>
      <c r="E157" s="181">
        <f t="shared" si="4"/>
        <v>33.38881780174971</v>
      </c>
      <c r="F157" s="208" t="str">
        <f t="shared" si="5"/>
        <v/>
      </c>
    </row>
    <row r="158" spans="1:6">
      <c r="A158">
        <v>155</v>
      </c>
      <c r="B158" s="46">
        <v>43772</v>
      </c>
      <c r="C158" s="283">
        <v>39.345418997751572</v>
      </c>
      <c r="D158" s="283">
        <v>83.137557492553753</v>
      </c>
      <c r="E158" s="181">
        <f t="shared" si="4"/>
        <v>39.345418997751572</v>
      </c>
      <c r="F158" s="208" t="str">
        <f t="shared" si="5"/>
        <v/>
      </c>
    </row>
    <row r="159" spans="1:6">
      <c r="A159">
        <v>156</v>
      </c>
      <c r="B159" s="46">
        <v>43773</v>
      </c>
      <c r="C159" s="283">
        <v>49.566678269750639</v>
      </c>
      <c r="D159" s="283">
        <v>83.137557492553753</v>
      </c>
      <c r="E159" s="181">
        <f t="shared" si="4"/>
        <v>49.566678269750639</v>
      </c>
      <c r="F159" s="208" t="str">
        <f t="shared" si="5"/>
        <v/>
      </c>
    </row>
    <row r="160" spans="1:6">
      <c r="A160">
        <v>157</v>
      </c>
      <c r="B160" s="46">
        <v>43774</v>
      </c>
      <c r="C160" s="283">
        <v>55.287790661749703</v>
      </c>
      <c r="D160" s="283">
        <v>83.137557492553753</v>
      </c>
      <c r="E160" s="181">
        <f t="shared" si="4"/>
        <v>55.287790661749703</v>
      </c>
      <c r="F160" s="208" t="str">
        <f t="shared" si="5"/>
        <v/>
      </c>
    </row>
    <row r="161" spans="1:7">
      <c r="A161">
        <v>158</v>
      </c>
      <c r="B161" s="46">
        <v>43775</v>
      </c>
      <c r="C161" s="283">
        <v>96.676974272140029</v>
      </c>
      <c r="D161" s="283">
        <v>83.137557492553753</v>
      </c>
      <c r="E161" s="181">
        <f t="shared" si="4"/>
        <v>83.137557492553753</v>
      </c>
      <c r="F161" s="208" t="str">
        <f t="shared" si="5"/>
        <v/>
      </c>
    </row>
    <row r="162" spans="1:7">
      <c r="A162">
        <v>159</v>
      </c>
      <c r="B162" s="46">
        <v>43776</v>
      </c>
      <c r="C162" s="283">
        <v>97.143881774139075</v>
      </c>
      <c r="D162" s="283">
        <v>83.137557492553753</v>
      </c>
      <c r="E162" s="181">
        <f t="shared" si="4"/>
        <v>83.137557492553753</v>
      </c>
      <c r="F162" s="208" t="str">
        <f t="shared" si="5"/>
        <v/>
      </c>
    </row>
    <row r="163" spans="1:7">
      <c r="A163">
        <v>160</v>
      </c>
      <c r="B163" s="46">
        <v>43777</v>
      </c>
      <c r="C163" s="283">
        <v>99.433973608140022</v>
      </c>
      <c r="D163" s="283">
        <v>83.137557492553753</v>
      </c>
      <c r="E163" s="181">
        <f t="shared" si="4"/>
        <v>83.137557492553753</v>
      </c>
      <c r="F163" s="208" t="str">
        <f t="shared" si="5"/>
        <v/>
      </c>
    </row>
    <row r="164" spans="1:7">
      <c r="A164">
        <v>161</v>
      </c>
      <c r="B164" s="46">
        <v>43778</v>
      </c>
      <c r="C164" s="283">
        <v>100.54868697614002</v>
      </c>
      <c r="D164" s="283">
        <v>83.137557492553753</v>
      </c>
      <c r="E164" s="181">
        <f t="shared" si="4"/>
        <v>83.137557492553753</v>
      </c>
      <c r="F164" s="208" t="str">
        <f t="shared" si="5"/>
        <v/>
      </c>
    </row>
    <row r="165" spans="1:7">
      <c r="A165">
        <v>162</v>
      </c>
      <c r="B165" s="46">
        <v>43779</v>
      </c>
      <c r="C165" s="283">
        <v>100.13652210214002</v>
      </c>
      <c r="D165" s="283">
        <v>83.137557492553753</v>
      </c>
      <c r="E165" s="181">
        <f t="shared" si="4"/>
        <v>83.137557492553753</v>
      </c>
      <c r="F165" s="208" t="str">
        <f t="shared" si="5"/>
        <v/>
      </c>
    </row>
    <row r="166" spans="1:7">
      <c r="A166">
        <v>163</v>
      </c>
      <c r="B166" s="46">
        <v>43780</v>
      </c>
      <c r="C166" s="283">
        <v>103.71821768413909</v>
      </c>
      <c r="D166" s="283">
        <v>83.137557492553753</v>
      </c>
      <c r="E166" s="181">
        <f t="shared" si="4"/>
        <v>83.137557492553753</v>
      </c>
      <c r="F166" s="208" t="str">
        <f t="shared" si="5"/>
        <v/>
      </c>
    </row>
    <row r="167" spans="1:7">
      <c r="A167">
        <v>164</v>
      </c>
      <c r="B167" s="46">
        <v>43781</v>
      </c>
      <c r="C167" s="283">
        <v>108.03057053814095</v>
      </c>
      <c r="D167" s="283">
        <v>83.137557492553753</v>
      </c>
      <c r="E167" s="181">
        <f t="shared" si="4"/>
        <v>83.137557492553753</v>
      </c>
      <c r="F167" s="208" t="str">
        <f t="shared" si="5"/>
        <v/>
      </c>
    </row>
    <row r="168" spans="1:7">
      <c r="A168">
        <v>165</v>
      </c>
      <c r="B168" s="46">
        <v>43782</v>
      </c>
      <c r="C168" s="283">
        <v>169.51385566546199</v>
      </c>
      <c r="D168" s="283">
        <v>83.137557492553753</v>
      </c>
      <c r="E168" s="181">
        <f t="shared" si="4"/>
        <v>83.137557492553753</v>
      </c>
      <c r="F168" s="208" t="str">
        <f t="shared" si="5"/>
        <v/>
      </c>
    </row>
    <row r="169" spans="1:7">
      <c r="A169">
        <v>166</v>
      </c>
      <c r="B169" s="46">
        <v>43783</v>
      </c>
      <c r="C169" s="283">
        <v>179.05990190546009</v>
      </c>
      <c r="D169" s="283">
        <v>83.137557492553753</v>
      </c>
      <c r="E169" s="181">
        <f t="shared" si="4"/>
        <v>83.137557492553753</v>
      </c>
      <c r="F169" s="208" t="str">
        <f t="shared" si="5"/>
        <v/>
      </c>
    </row>
    <row r="170" spans="1:7">
      <c r="A170">
        <v>167</v>
      </c>
      <c r="B170" s="46">
        <v>43784</v>
      </c>
      <c r="C170" s="283">
        <v>175.82401766546013</v>
      </c>
      <c r="D170" s="283">
        <v>83.137557492553753</v>
      </c>
      <c r="E170" s="181">
        <f t="shared" si="4"/>
        <v>83.137557492553753</v>
      </c>
      <c r="F170" s="208" t="str">
        <f t="shared" si="5"/>
        <v>N</v>
      </c>
      <c r="G170" s="209">
        <f>IF(DAY(B170)=15,D170,"")</f>
        <v>83.137557492553753</v>
      </c>
    </row>
    <row r="171" spans="1:7">
      <c r="A171">
        <v>168</v>
      </c>
      <c r="B171" s="46">
        <v>43785</v>
      </c>
      <c r="C171" s="283">
        <v>172.45193314546199</v>
      </c>
      <c r="D171" s="283">
        <v>83.137557492553753</v>
      </c>
      <c r="E171" s="181">
        <f t="shared" si="4"/>
        <v>83.137557492553753</v>
      </c>
      <c r="F171" s="208" t="str">
        <f t="shared" si="5"/>
        <v/>
      </c>
    </row>
    <row r="172" spans="1:7">
      <c r="A172">
        <v>169</v>
      </c>
      <c r="B172" s="46">
        <v>43786</v>
      </c>
      <c r="C172" s="283">
        <v>168.65561138546013</v>
      </c>
      <c r="D172" s="283">
        <v>83.137557492553753</v>
      </c>
      <c r="E172" s="181">
        <f t="shared" si="4"/>
        <v>83.137557492553753</v>
      </c>
      <c r="F172" s="208" t="str">
        <f t="shared" si="5"/>
        <v/>
      </c>
    </row>
    <row r="173" spans="1:7">
      <c r="A173">
        <v>170</v>
      </c>
      <c r="B173" s="46">
        <v>43787</v>
      </c>
      <c r="C173" s="283">
        <v>177.02247349546104</v>
      </c>
      <c r="D173" s="283">
        <v>83.137557492553753</v>
      </c>
      <c r="E173" s="181">
        <f t="shared" si="4"/>
        <v>83.137557492553753</v>
      </c>
      <c r="F173" s="208" t="str">
        <f t="shared" si="5"/>
        <v/>
      </c>
    </row>
    <row r="174" spans="1:7">
      <c r="A174">
        <v>171</v>
      </c>
      <c r="B174" s="46">
        <v>43788</v>
      </c>
      <c r="C174" s="283">
        <v>191.33918294546015</v>
      </c>
      <c r="D174" s="283">
        <v>83.137557492553753</v>
      </c>
      <c r="E174" s="181">
        <f t="shared" si="4"/>
        <v>83.137557492553753</v>
      </c>
      <c r="F174" s="208" t="str">
        <f t="shared" si="5"/>
        <v/>
      </c>
    </row>
    <row r="175" spans="1:7">
      <c r="A175">
        <v>172</v>
      </c>
      <c r="B175" s="46">
        <v>43789</v>
      </c>
      <c r="C175" s="283">
        <v>165.67905746046273</v>
      </c>
      <c r="D175" s="283">
        <v>83.137557492553753</v>
      </c>
      <c r="E175" s="181">
        <f t="shared" si="4"/>
        <v>83.137557492553753</v>
      </c>
      <c r="F175" s="208" t="str">
        <f t="shared" si="5"/>
        <v/>
      </c>
    </row>
    <row r="176" spans="1:7">
      <c r="A176">
        <v>173</v>
      </c>
      <c r="B176" s="46">
        <v>43790</v>
      </c>
      <c r="C176" s="283">
        <v>164.62326708046365</v>
      </c>
      <c r="D176" s="283">
        <v>83.137557492553753</v>
      </c>
      <c r="E176" s="181">
        <f t="shared" si="4"/>
        <v>83.137557492553753</v>
      </c>
      <c r="F176" s="208" t="str">
        <f t="shared" si="5"/>
        <v/>
      </c>
    </row>
    <row r="177" spans="1:6">
      <c r="A177">
        <v>174</v>
      </c>
      <c r="B177" s="46">
        <v>43791</v>
      </c>
      <c r="C177" s="283">
        <v>142.68954312046458</v>
      </c>
      <c r="D177" s="283">
        <v>83.137557492553753</v>
      </c>
      <c r="E177" s="181">
        <f t="shared" si="4"/>
        <v>83.137557492553753</v>
      </c>
      <c r="F177" s="208" t="str">
        <f t="shared" si="5"/>
        <v/>
      </c>
    </row>
    <row r="178" spans="1:6">
      <c r="A178">
        <v>175</v>
      </c>
      <c r="B178" s="46">
        <v>43792</v>
      </c>
      <c r="C178" s="283">
        <v>149.94975210046366</v>
      </c>
      <c r="D178" s="283">
        <v>83.137557492553753</v>
      </c>
      <c r="E178" s="181">
        <f t="shared" si="4"/>
        <v>83.137557492553753</v>
      </c>
      <c r="F178" s="208" t="str">
        <f t="shared" si="5"/>
        <v/>
      </c>
    </row>
    <row r="179" spans="1:6">
      <c r="A179">
        <v>176</v>
      </c>
      <c r="B179" s="46">
        <v>43793</v>
      </c>
      <c r="C179" s="283">
        <v>152.78424521046364</v>
      </c>
      <c r="D179" s="283">
        <v>83.137557492553753</v>
      </c>
      <c r="E179" s="181">
        <f t="shared" si="4"/>
        <v>83.137557492553753</v>
      </c>
      <c r="F179" s="208" t="str">
        <f t="shared" si="5"/>
        <v/>
      </c>
    </row>
    <row r="180" spans="1:6">
      <c r="A180">
        <v>177</v>
      </c>
      <c r="B180" s="46">
        <v>43794</v>
      </c>
      <c r="C180" s="283">
        <v>160.68922480046365</v>
      </c>
      <c r="D180" s="283">
        <v>83.137557492553753</v>
      </c>
      <c r="E180" s="181">
        <f t="shared" si="4"/>
        <v>83.137557492553753</v>
      </c>
      <c r="F180" s="208" t="str">
        <f t="shared" si="5"/>
        <v/>
      </c>
    </row>
    <row r="181" spans="1:6">
      <c r="A181">
        <v>178</v>
      </c>
      <c r="B181" s="46">
        <v>43795</v>
      </c>
      <c r="C181" s="283">
        <v>154.97288004046177</v>
      </c>
      <c r="D181" s="283">
        <v>83.137557492553753</v>
      </c>
      <c r="E181" s="181">
        <f t="shared" si="4"/>
        <v>83.137557492553753</v>
      </c>
      <c r="F181" s="208" t="str">
        <f t="shared" si="5"/>
        <v/>
      </c>
    </row>
    <row r="182" spans="1:6">
      <c r="A182">
        <v>179</v>
      </c>
      <c r="B182" s="46">
        <v>43796</v>
      </c>
      <c r="C182" s="283">
        <v>208.89603719452077</v>
      </c>
      <c r="D182" s="283">
        <v>83.137557492553753</v>
      </c>
      <c r="E182" s="181">
        <f t="shared" si="4"/>
        <v>83.137557492553753</v>
      </c>
      <c r="F182" s="208" t="str">
        <f t="shared" si="5"/>
        <v/>
      </c>
    </row>
    <row r="183" spans="1:6">
      <c r="A183">
        <v>180</v>
      </c>
      <c r="B183" s="46">
        <v>43797</v>
      </c>
      <c r="C183" s="283">
        <v>218.69629402451983</v>
      </c>
      <c r="D183" s="283">
        <v>83.137557492553753</v>
      </c>
      <c r="E183" s="181">
        <f t="shared" si="4"/>
        <v>83.137557492553753</v>
      </c>
      <c r="F183" s="208" t="str">
        <f t="shared" si="5"/>
        <v/>
      </c>
    </row>
    <row r="184" spans="1:6">
      <c r="A184">
        <v>181</v>
      </c>
      <c r="B184" s="46">
        <v>43798</v>
      </c>
      <c r="C184" s="283">
        <v>228.57109474451983</v>
      </c>
      <c r="D184" s="283">
        <v>83.137557492553753</v>
      </c>
      <c r="E184" s="181">
        <f t="shared" si="4"/>
        <v>83.137557492553753</v>
      </c>
      <c r="F184" s="208" t="str">
        <f t="shared" si="5"/>
        <v/>
      </c>
    </row>
    <row r="185" spans="1:6">
      <c r="A185">
        <v>182</v>
      </c>
      <c r="B185" s="46">
        <v>43799</v>
      </c>
      <c r="C185" s="283">
        <v>214.70374978452077</v>
      </c>
      <c r="D185" s="283">
        <v>83.137557492553753</v>
      </c>
      <c r="E185" s="181">
        <f t="shared" si="4"/>
        <v>83.137557492553753</v>
      </c>
      <c r="F185" s="208" t="str">
        <f t="shared" si="5"/>
        <v/>
      </c>
    </row>
    <row r="186" spans="1:6">
      <c r="A186">
        <v>183</v>
      </c>
      <c r="B186" s="46">
        <v>43800</v>
      </c>
      <c r="C186" s="283">
        <v>218.2287677045189</v>
      </c>
      <c r="D186" s="283">
        <v>104.08859355090497</v>
      </c>
      <c r="E186" s="181">
        <f t="shared" si="4"/>
        <v>104.08859355090497</v>
      </c>
      <c r="F186" s="208" t="str">
        <f t="shared" si="5"/>
        <v/>
      </c>
    </row>
    <row r="187" spans="1:6">
      <c r="A187">
        <v>184</v>
      </c>
      <c r="B187" s="46">
        <v>43801</v>
      </c>
      <c r="C187" s="283">
        <v>220.55566256452076</v>
      </c>
      <c r="D187" s="283">
        <v>104.08859355090497</v>
      </c>
      <c r="E187" s="181">
        <f t="shared" si="4"/>
        <v>104.08859355090497</v>
      </c>
      <c r="F187" s="208" t="str">
        <f t="shared" si="5"/>
        <v/>
      </c>
    </row>
    <row r="188" spans="1:6">
      <c r="A188">
        <v>185</v>
      </c>
      <c r="B188" s="46">
        <v>43802</v>
      </c>
      <c r="C188" s="283">
        <v>238.30345646452074</v>
      </c>
      <c r="D188" s="283">
        <v>104.08859355090497</v>
      </c>
      <c r="E188" s="181">
        <f t="shared" si="4"/>
        <v>104.08859355090497</v>
      </c>
      <c r="F188" s="208" t="str">
        <f t="shared" si="5"/>
        <v/>
      </c>
    </row>
    <row r="189" spans="1:6">
      <c r="A189">
        <v>186</v>
      </c>
      <c r="B189" s="46">
        <v>43803</v>
      </c>
      <c r="C189" s="283">
        <v>156.9385402917531</v>
      </c>
      <c r="D189" s="283">
        <v>104.08859355090497</v>
      </c>
      <c r="E189" s="181">
        <f t="shared" si="4"/>
        <v>104.08859355090497</v>
      </c>
      <c r="F189" s="208" t="str">
        <f t="shared" si="5"/>
        <v/>
      </c>
    </row>
    <row r="190" spans="1:6">
      <c r="A190">
        <v>187</v>
      </c>
      <c r="B190" s="46">
        <v>43804</v>
      </c>
      <c r="C190" s="283">
        <v>156.32882797175404</v>
      </c>
      <c r="D190" s="283">
        <v>104.08859355090497</v>
      </c>
      <c r="E190" s="181">
        <f t="shared" si="4"/>
        <v>104.08859355090497</v>
      </c>
      <c r="F190" s="208" t="str">
        <f t="shared" si="5"/>
        <v/>
      </c>
    </row>
    <row r="191" spans="1:6">
      <c r="A191">
        <v>188</v>
      </c>
      <c r="B191" s="46">
        <v>43805</v>
      </c>
      <c r="C191" s="283">
        <v>145.6949723417531</v>
      </c>
      <c r="D191" s="283">
        <v>104.08859355090497</v>
      </c>
      <c r="E191" s="181">
        <f t="shared" si="4"/>
        <v>104.08859355090497</v>
      </c>
      <c r="F191" s="208" t="str">
        <f t="shared" si="5"/>
        <v/>
      </c>
    </row>
    <row r="192" spans="1:6">
      <c r="A192">
        <v>189</v>
      </c>
      <c r="B192" s="46">
        <v>43806</v>
      </c>
      <c r="C192" s="283">
        <v>138.44655853175311</v>
      </c>
      <c r="D192" s="283">
        <v>104.08859355090497</v>
      </c>
      <c r="E192" s="181">
        <f t="shared" si="4"/>
        <v>104.08859355090497</v>
      </c>
      <c r="F192" s="208" t="str">
        <f t="shared" si="5"/>
        <v/>
      </c>
    </row>
    <row r="193" spans="1:7">
      <c r="A193">
        <v>190</v>
      </c>
      <c r="B193" s="46">
        <v>43807</v>
      </c>
      <c r="C193" s="283">
        <v>123.6557726717531</v>
      </c>
      <c r="D193" s="283">
        <v>104.08859355090497</v>
      </c>
      <c r="E193" s="181">
        <f t="shared" si="4"/>
        <v>104.08859355090497</v>
      </c>
      <c r="F193" s="208" t="str">
        <f t="shared" si="5"/>
        <v/>
      </c>
    </row>
    <row r="194" spans="1:7">
      <c r="A194">
        <v>191</v>
      </c>
      <c r="B194" s="46">
        <v>43808</v>
      </c>
      <c r="C194" s="283">
        <v>121.25891309175216</v>
      </c>
      <c r="D194" s="283">
        <v>104.08859355090497</v>
      </c>
      <c r="E194" s="181">
        <f t="shared" si="4"/>
        <v>104.08859355090497</v>
      </c>
      <c r="F194" s="208" t="str">
        <f t="shared" si="5"/>
        <v/>
      </c>
    </row>
    <row r="195" spans="1:7">
      <c r="A195">
        <v>192</v>
      </c>
      <c r="B195" s="46">
        <v>43809</v>
      </c>
      <c r="C195" s="283">
        <v>130.25936048375311</v>
      </c>
      <c r="D195" s="283">
        <v>104.08859355090497</v>
      </c>
      <c r="E195" s="181">
        <f t="shared" si="4"/>
        <v>104.08859355090497</v>
      </c>
      <c r="F195" s="208" t="str">
        <f t="shared" si="5"/>
        <v/>
      </c>
    </row>
    <row r="196" spans="1:7">
      <c r="A196">
        <v>193</v>
      </c>
      <c r="B196" s="46">
        <v>43810</v>
      </c>
      <c r="C196" s="283">
        <v>138.67852652671945</v>
      </c>
      <c r="D196" s="283">
        <v>104.08859355090497</v>
      </c>
      <c r="E196" s="181">
        <f t="shared" ref="E196:E259" si="6">IF(C196&lt;D196,C196,D196)</f>
        <v>104.08859355090497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43811</v>
      </c>
      <c r="C197" s="283">
        <v>127.65946454672039</v>
      </c>
      <c r="D197" s="283">
        <v>104.08859355090497</v>
      </c>
      <c r="E197" s="181">
        <f t="shared" si="6"/>
        <v>104.08859355090497</v>
      </c>
      <c r="F197" s="208" t="str">
        <f t="shared" si="7"/>
        <v/>
      </c>
    </row>
    <row r="198" spans="1:7">
      <c r="A198">
        <v>195</v>
      </c>
      <c r="B198" s="46">
        <v>43812</v>
      </c>
      <c r="C198" s="283">
        <v>135.44948644671851</v>
      </c>
      <c r="D198" s="283">
        <v>104.08859355090497</v>
      </c>
      <c r="E198" s="181">
        <f t="shared" si="6"/>
        <v>104.08859355090497</v>
      </c>
      <c r="F198" s="208" t="str">
        <f t="shared" si="7"/>
        <v/>
      </c>
    </row>
    <row r="199" spans="1:7">
      <c r="A199">
        <v>196</v>
      </c>
      <c r="B199" s="46">
        <v>43813</v>
      </c>
      <c r="C199" s="283">
        <v>142.35783714671945</v>
      </c>
      <c r="D199" s="283">
        <v>104.08859355090497</v>
      </c>
      <c r="E199" s="181">
        <f t="shared" si="6"/>
        <v>104.08859355090497</v>
      </c>
      <c r="F199" s="208" t="str">
        <f t="shared" si="7"/>
        <v/>
      </c>
    </row>
    <row r="200" spans="1:7">
      <c r="A200">
        <v>197</v>
      </c>
      <c r="B200" s="46">
        <v>43814</v>
      </c>
      <c r="C200" s="283">
        <v>136.75510288672038</v>
      </c>
      <c r="D200" s="283">
        <v>104.08859355090497</v>
      </c>
      <c r="E200" s="181">
        <f t="shared" si="6"/>
        <v>104.08859355090497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D</v>
      </c>
      <c r="G200" s="209">
        <f>IF(DAY(B200)=15,D200,"")</f>
        <v>104.08859355090497</v>
      </c>
    </row>
    <row r="201" spans="1:7">
      <c r="A201">
        <v>198</v>
      </c>
      <c r="B201" s="46">
        <v>43815</v>
      </c>
      <c r="C201" s="283">
        <v>157.62298900672036</v>
      </c>
      <c r="D201" s="283">
        <v>104.08859355090497</v>
      </c>
      <c r="E201" s="181">
        <f t="shared" si="6"/>
        <v>104.08859355090497</v>
      </c>
      <c r="F201" s="208" t="str">
        <f t="shared" si="7"/>
        <v/>
      </c>
    </row>
    <row r="202" spans="1:7">
      <c r="A202">
        <v>199</v>
      </c>
      <c r="B202" s="46">
        <v>43816</v>
      </c>
      <c r="C202" s="283">
        <v>173.70177067671943</v>
      </c>
      <c r="D202" s="283">
        <v>104.08859355090497</v>
      </c>
      <c r="E202" s="181">
        <f t="shared" si="6"/>
        <v>104.08859355090497</v>
      </c>
      <c r="F202" s="208" t="str">
        <f t="shared" si="7"/>
        <v/>
      </c>
    </row>
    <row r="203" spans="1:7">
      <c r="A203">
        <v>200</v>
      </c>
      <c r="B203" s="46">
        <v>43817</v>
      </c>
      <c r="C203" s="283">
        <v>334.33582489784095</v>
      </c>
      <c r="D203" s="283">
        <v>104.08859355090497</v>
      </c>
      <c r="E203" s="181">
        <f t="shared" si="6"/>
        <v>104.08859355090497</v>
      </c>
      <c r="F203" s="208" t="str">
        <f t="shared" si="7"/>
        <v/>
      </c>
    </row>
    <row r="204" spans="1:7">
      <c r="A204">
        <v>201</v>
      </c>
      <c r="B204" s="46">
        <v>43818</v>
      </c>
      <c r="C204" s="283">
        <v>332.77180704184462</v>
      </c>
      <c r="D204" s="283">
        <v>104.08859355090497</v>
      </c>
      <c r="E204" s="181">
        <f t="shared" si="6"/>
        <v>104.08859355090497</v>
      </c>
      <c r="F204" s="208" t="str">
        <f t="shared" si="7"/>
        <v/>
      </c>
    </row>
    <row r="205" spans="1:7">
      <c r="A205">
        <v>202</v>
      </c>
      <c r="B205" s="46">
        <v>43819</v>
      </c>
      <c r="C205" s="283">
        <v>354.7552728558428</v>
      </c>
      <c r="D205" s="283">
        <v>104.08859355090497</v>
      </c>
      <c r="E205" s="181">
        <f t="shared" si="6"/>
        <v>104.08859355090497</v>
      </c>
      <c r="F205" s="208" t="str">
        <f t="shared" si="7"/>
        <v/>
      </c>
    </row>
    <row r="206" spans="1:7">
      <c r="A206">
        <v>203</v>
      </c>
      <c r="B206" s="46">
        <v>43820</v>
      </c>
      <c r="C206" s="283">
        <v>354.47881043784469</v>
      </c>
      <c r="D206" s="283">
        <v>104.08859355090497</v>
      </c>
      <c r="E206" s="181">
        <f t="shared" si="6"/>
        <v>104.08859355090497</v>
      </c>
      <c r="F206" s="208" t="str">
        <f t="shared" si="7"/>
        <v/>
      </c>
    </row>
    <row r="207" spans="1:7">
      <c r="A207">
        <v>204</v>
      </c>
      <c r="B207" s="46">
        <v>43821</v>
      </c>
      <c r="C207" s="283">
        <v>343.6142677478428</v>
      </c>
      <c r="D207" s="283">
        <v>104.08859355090497</v>
      </c>
      <c r="E207" s="181">
        <f t="shared" si="6"/>
        <v>104.08859355090497</v>
      </c>
      <c r="F207" s="208" t="str">
        <f t="shared" si="7"/>
        <v/>
      </c>
    </row>
    <row r="208" spans="1:7">
      <c r="A208">
        <v>205</v>
      </c>
      <c r="B208" s="46">
        <v>43822</v>
      </c>
      <c r="C208" s="283">
        <v>350.85995438784465</v>
      </c>
      <c r="D208" s="283">
        <v>104.08859355090497</v>
      </c>
      <c r="E208" s="181">
        <f t="shared" si="6"/>
        <v>104.08859355090497</v>
      </c>
      <c r="F208" s="208" t="str">
        <f t="shared" si="7"/>
        <v/>
      </c>
    </row>
    <row r="209" spans="1:6">
      <c r="A209">
        <v>206</v>
      </c>
      <c r="B209" s="46">
        <v>43823</v>
      </c>
      <c r="C209" s="283">
        <v>355.5669529878428</v>
      </c>
      <c r="D209" s="283">
        <v>104.08859355090497</v>
      </c>
      <c r="E209" s="181">
        <f t="shared" si="6"/>
        <v>104.08859355090497</v>
      </c>
      <c r="F209" s="208" t="str">
        <f t="shared" si="7"/>
        <v/>
      </c>
    </row>
    <row r="210" spans="1:6">
      <c r="A210">
        <v>207</v>
      </c>
      <c r="B210" s="46">
        <v>43824</v>
      </c>
      <c r="C210" s="283">
        <v>172.92981326917945</v>
      </c>
      <c r="D210" s="283">
        <v>104.08859355090497</v>
      </c>
      <c r="E210" s="181">
        <f t="shared" si="6"/>
        <v>104.08859355090497</v>
      </c>
      <c r="F210" s="208" t="str">
        <f t="shared" si="7"/>
        <v/>
      </c>
    </row>
    <row r="211" spans="1:6">
      <c r="A211">
        <v>208</v>
      </c>
      <c r="B211" s="46">
        <v>43825</v>
      </c>
      <c r="C211" s="283">
        <v>174.74706976918131</v>
      </c>
      <c r="D211" s="283">
        <v>104.08859355090497</v>
      </c>
      <c r="E211" s="181">
        <f t="shared" si="6"/>
        <v>104.08859355090497</v>
      </c>
      <c r="F211" s="208" t="str">
        <f t="shared" si="7"/>
        <v/>
      </c>
    </row>
    <row r="212" spans="1:6">
      <c r="A212">
        <v>209</v>
      </c>
      <c r="B212" s="46">
        <v>43826</v>
      </c>
      <c r="C212" s="283">
        <v>178.61956586918316</v>
      </c>
      <c r="D212" s="283">
        <v>104.08859355090497</v>
      </c>
      <c r="E212" s="181">
        <f t="shared" si="6"/>
        <v>104.08859355090497</v>
      </c>
      <c r="F212" s="208" t="str">
        <f t="shared" si="7"/>
        <v/>
      </c>
    </row>
    <row r="213" spans="1:6">
      <c r="A213">
        <v>210</v>
      </c>
      <c r="B213" s="46">
        <v>43827</v>
      </c>
      <c r="C213" s="283">
        <v>175.30934110117946</v>
      </c>
      <c r="D213" s="283">
        <v>104.08859355090497</v>
      </c>
      <c r="E213" s="181">
        <f t="shared" si="6"/>
        <v>104.08859355090497</v>
      </c>
      <c r="F213" s="208" t="str">
        <f t="shared" si="7"/>
        <v/>
      </c>
    </row>
    <row r="214" spans="1:6">
      <c r="A214">
        <v>211</v>
      </c>
      <c r="B214" s="46">
        <v>43828</v>
      </c>
      <c r="C214" s="283">
        <v>165.08533139318132</v>
      </c>
      <c r="D214" s="283">
        <v>104.08859355090497</v>
      </c>
      <c r="E214" s="181">
        <f t="shared" si="6"/>
        <v>104.08859355090497</v>
      </c>
      <c r="F214" s="208" t="str">
        <f t="shared" si="7"/>
        <v/>
      </c>
    </row>
    <row r="215" spans="1:6">
      <c r="A215">
        <v>212</v>
      </c>
      <c r="B215" s="46">
        <v>43829</v>
      </c>
      <c r="C215" s="283">
        <v>163.68921035718131</v>
      </c>
      <c r="D215" s="283">
        <v>104.08859355090497</v>
      </c>
      <c r="E215" s="181">
        <f t="shared" si="6"/>
        <v>104.08859355090497</v>
      </c>
      <c r="F215" s="208" t="str">
        <f t="shared" si="7"/>
        <v/>
      </c>
    </row>
    <row r="216" spans="1:6">
      <c r="A216">
        <v>213</v>
      </c>
      <c r="B216" s="46">
        <v>43830</v>
      </c>
      <c r="C216" s="283">
        <v>161.17847208718877</v>
      </c>
      <c r="D216" s="283">
        <v>104.08859355090497</v>
      </c>
      <c r="E216" s="181">
        <f t="shared" si="6"/>
        <v>104.08859355090497</v>
      </c>
      <c r="F216" s="208" t="str">
        <f t="shared" si="7"/>
        <v/>
      </c>
    </row>
    <row r="217" spans="1:6">
      <c r="A217">
        <v>214</v>
      </c>
      <c r="B217" s="46">
        <v>43831</v>
      </c>
      <c r="C217" s="283">
        <v>184.28144213992655</v>
      </c>
      <c r="D217" s="283">
        <v>120.61015823780208</v>
      </c>
      <c r="E217" s="181">
        <f t="shared" si="6"/>
        <v>120.61015823780208</v>
      </c>
      <c r="F217" s="208" t="str">
        <f t="shared" si="7"/>
        <v/>
      </c>
    </row>
    <row r="218" spans="1:6">
      <c r="A218">
        <v>215</v>
      </c>
      <c r="B218" s="46">
        <v>43832</v>
      </c>
      <c r="C218" s="283">
        <v>191.98249320592654</v>
      </c>
      <c r="D218" s="283">
        <v>120.61015823780208</v>
      </c>
      <c r="E218" s="181">
        <f t="shared" si="6"/>
        <v>120.61015823780208</v>
      </c>
      <c r="F218" s="208" t="str">
        <f t="shared" si="7"/>
        <v/>
      </c>
    </row>
    <row r="219" spans="1:6">
      <c r="A219">
        <v>216</v>
      </c>
      <c r="B219" s="46">
        <v>43833</v>
      </c>
      <c r="C219" s="283">
        <v>184.82002859392654</v>
      </c>
      <c r="D219" s="283">
        <v>120.61015823780208</v>
      </c>
      <c r="E219" s="181">
        <f t="shared" si="6"/>
        <v>120.61015823780208</v>
      </c>
      <c r="F219" s="208" t="str">
        <f t="shared" si="7"/>
        <v/>
      </c>
    </row>
    <row r="220" spans="1:6">
      <c r="A220">
        <v>217</v>
      </c>
      <c r="B220" s="46">
        <v>43834</v>
      </c>
      <c r="C220" s="283">
        <v>172.69258700392467</v>
      </c>
      <c r="D220" s="283">
        <v>120.61015823780208</v>
      </c>
      <c r="E220" s="181">
        <f t="shared" si="6"/>
        <v>120.61015823780208</v>
      </c>
      <c r="F220" s="208" t="str">
        <f t="shared" si="7"/>
        <v/>
      </c>
    </row>
    <row r="221" spans="1:6">
      <c r="A221">
        <v>218</v>
      </c>
      <c r="B221" s="46">
        <v>43835</v>
      </c>
      <c r="C221" s="283">
        <v>159.62570620392654</v>
      </c>
      <c r="D221" s="283">
        <v>120.61015823780208</v>
      </c>
      <c r="E221" s="181">
        <f t="shared" si="6"/>
        <v>120.61015823780208</v>
      </c>
      <c r="F221" s="208" t="str">
        <f t="shared" si="7"/>
        <v/>
      </c>
    </row>
    <row r="222" spans="1:6">
      <c r="A222">
        <v>219</v>
      </c>
      <c r="B222" s="46">
        <v>43836</v>
      </c>
      <c r="C222" s="283">
        <v>163.10893749992655</v>
      </c>
      <c r="D222" s="283">
        <v>120.61015823780208</v>
      </c>
      <c r="E222" s="181">
        <f t="shared" si="6"/>
        <v>120.61015823780208</v>
      </c>
      <c r="F222" s="208" t="str">
        <f t="shared" si="7"/>
        <v/>
      </c>
    </row>
    <row r="223" spans="1:6">
      <c r="A223">
        <v>220</v>
      </c>
      <c r="B223" s="46">
        <v>43837</v>
      </c>
      <c r="C223" s="283">
        <v>178.37745706792657</v>
      </c>
      <c r="D223" s="283">
        <v>120.61015823780208</v>
      </c>
      <c r="E223" s="181">
        <f t="shared" si="6"/>
        <v>120.61015823780208</v>
      </c>
      <c r="F223" s="208" t="str">
        <f t="shared" si="7"/>
        <v/>
      </c>
    </row>
    <row r="224" spans="1:6">
      <c r="A224">
        <v>221</v>
      </c>
      <c r="B224" s="46">
        <v>43838</v>
      </c>
      <c r="C224" s="283">
        <v>184.30236432720474</v>
      </c>
      <c r="D224" s="283">
        <v>120.61015823780208</v>
      </c>
      <c r="E224" s="181">
        <f t="shared" si="6"/>
        <v>120.61015823780208</v>
      </c>
      <c r="F224" s="208" t="str">
        <f t="shared" si="7"/>
        <v/>
      </c>
    </row>
    <row r="225" spans="1:7">
      <c r="A225">
        <v>222</v>
      </c>
      <c r="B225" s="46">
        <v>43839</v>
      </c>
      <c r="C225" s="283">
        <v>167.72312205720473</v>
      </c>
      <c r="D225" s="283">
        <v>120.61015823780208</v>
      </c>
      <c r="E225" s="181">
        <f t="shared" si="6"/>
        <v>120.61015823780208</v>
      </c>
      <c r="F225" s="208" t="str">
        <f t="shared" si="7"/>
        <v/>
      </c>
    </row>
    <row r="226" spans="1:7">
      <c r="A226">
        <v>223</v>
      </c>
      <c r="B226" s="46">
        <v>43840</v>
      </c>
      <c r="C226" s="283">
        <v>172.46751310720475</v>
      </c>
      <c r="D226" s="283">
        <v>120.61015823780208</v>
      </c>
      <c r="E226" s="181">
        <f t="shared" si="6"/>
        <v>120.61015823780208</v>
      </c>
      <c r="F226" s="208" t="str">
        <f t="shared" si="7"/>
        <v/>
      </c>
    </row>
    <row r="227" spans="1:7">
      <c r="A227">
        <v>224</v>
      </c>
      <c r="B227" s="46">
        <v>43841</v>
      </c>
      <c r="C227" s="283">
        <v>146.39772162920474</v>
      </c>
      <c r="D227" s="283">
        <v>120.61015823780208</v>
      </c>
      <c r="E227" s="181">
        <f t="shared" si="6"/>
        <v>120.61015823780208</v>
      </c>
      <c r="F227" s="208" t="str">
        <f t="shared" si="7"/>
        <v/>
      </c>
    </row>
    <row r="228" spans="1:7">
      <c r="A228">
        <v>225</v>
      </c>
      <c r="B228" s="46">
        <v>43842</v>
      </c>
      <c r="C228" s="283">
        <v>143.13331812520474</v>
      </c>
      <c r="D228" s="283">
        <v>120.61015823780208</v>
      </c>
      <c r="E228" s="181">
        <f t="shared" si="6"/>
        <v>120.61015823780208</v>
      </c>
      <c r="F228" s="208" t="str">
        <f t="shared" si="7"/>
        <v/>
      </c>
    </row>
    <row r="229" spans="1:7">
      <c r="A229">
        <v>226</v>
      </c>
      <c r="B229" s="46">
        <v>43843</v>
      </c>
      <c r="C229" s="283">
        <v>167.97807088120473</v>
      </c>
      <c r="D229" s="283">
        <v>120.61015823780208</v>
      </c>
      <c r="E229" s="181">
        <f t="shared" si="6"/>
        <v>120.61015823780208</v>
      </c>
      <c r="F229" s="208" t="str">
        <f t="shared" si="7"/>
        <v/>
      </c>
    </row>
    <row r="230" spans="1:7">
      <c r="A230">
        <v>227</v>
      </c>
      <c r="B230" s="46">
        <v>43844</v>
      </c>
      <c r="C230" s="283">
        <v>161.94725678920472</v>
      </c>
      <c r="D230" s="283">
        <v>120.61015823780208</v>
      </c>
      <c r="E230" s="181">
        <f t="shared" si="6"/>
        <v>120.61015823780208</v>
      </c>
      <c r="F230" s="208" t="str">
        <f t="shared" si="7"/>
        <v/>
      </c>
    </row>
    <row r="231" spans="1:7">
      <c r="A231">
        <v>228</v>
      </c>
      <c r="B231" s="46">
        <v>43845</v>
      </c>
      <c r="C231" s="283">
        <v>109.49582320692852</v>
      </c>
      <c r="D231" s="283">
        <v>120.61015823780208</v>
      </c>
      <c r="E231" s="181">
        <f t="shared" si="6"/>
        <v>109.49582320692852</v>
      </c>
      <c r="F231" s="208" t="str">
        <f t="shared" si="7"/>
        <v>E</v>
      </c>
      <c r="G231" s="209">
        <f>IF(DAY(B231)=15,D231,"")</f>
        <v>120.61015823780208</v>
      </c>
    </row>
    <row r="232" spans="1:7">
      <c r="A232">
        <v>229</v>
      </c>
      <c r="B232" s="46">
        <v>43846</v>
      </c>
      <c r="C232" s="283">
        <v>102.67586179493038</v>
      </c>
      <c r="D232" s="283">
        <v>120.61015823780208</v>
      </c>
      <c r="E232" s="181">
        <f t="shared" si="6"/>
        <v>102.67586179493038</v>
      </c>
      <c r="F232" s="208" t="str">
        <f t="shared" si="7"/>
        <v/>
      </c>
    </row>
    <row r="233" spans="1:7">
      <c r="A233">
        <v>230</v>
      </c>
      <c r="B233" s="46">
        <v>43847</v>
      </c>
      <c r="C233" s="283">
        <v>95.39468468092852</v>
      </c>
      <c r="D233" s="283">
        <v>120.61015823780208</v>
      </c>
      <c r="E233" s="181">
        <f t="shared" si="6"/>
        <v>95.39468468092852</v>
      </c>
      <c r="F233" s="208" t="str">
        <f t="shared" si="7"/>
        <v/>
      </c>
    </row>
    <row r="234" spans="1:7">
      <c r="A234">
        <v>231</v>
      </c>
      <c r="B234" s="46">
        <v>43848</v>
      </c>
      <c r="C234" s="283">
        <v>78.374164868930379</v>
      </c>
      <c r="D234" s="283">
        <v>120.61015823780208</v>
      </c>
      <c r="E234" s="181">
        <f t="shared" si="6"/>
        <v>78.374164868930379</v>
      </c>
      <c r="F234" s="208" t="str">
        <f t="shared" si="7"/>
        <v/>
      </c>
    </row>
    <row r="235" spans="1:7">
      <c r="A235">
        <v>232</v>
      </c>
      <c r="B235" s="46">
        <v>43849</v>
      </c>
      <c r="C235" s="283">
        <v>81.129962914928512</v>
      </c>
      <c r="D235" s="283">
        <v>120.61015823780208</v>
      </c>
      <c r="E235" s="181">
        <f t="shared" si="6"/>
        <v>81.129962914928512</v>
      </c>
      <c r="F235" s="208" t="str">
        <f t="shared" si="7"/>
        <v/>
      </c>
    </row>
    <row r="236" spans="1:7">
      <c r="A236">
        <v>233</v>
      </c>
      <c r="B236" s="46">
        <v>43850</v>
      </c>
      <c r="C236" s="283">
        <v>107.03590699893039</v>
      </c>
      <c r="D236" s="283">
        <v>120.61015823780208</v>
      </c>
      <c r="E236" s="181">
        <f t="shared" si="6"/>
        <v>107.03590699893039</v>
      </c>
      <c r="F236" s="208" t="str">
        <f t="shared" si="7"/>
        <v/>
      </c>
    </row>
    <row r="237" spans="1:7">
      <c r="A237">
        <v>234</v>
      </c>
      <c r="B237" s="46">
        <v>43851</v>
      </c>
      <c r="C237" s="283">
        <v>109.99561480092852</v>
      </c>
      <c r="D237" s="283">
        <v>120.61015823780208</v>
      </c>
      <c r="E237" s="181">
        <f t="shared" si="6"/>
        <v>109.99561480092852</v>
      </c>
      <c r="F237" s="208" t="str">
        <f t="shared" si="7"/>
        <v/>
      </c>
    </row>
    <row r="238" spans="1:7">
      <c r="A238">
        <v>235</v>
      </c>
      <c r="B238" s="46">
        <v>43852</v>
      </c>
      <c r="C238" s="283">
        <v>156.58368622485577</v>
      </c>
      <c r="D238" s="283">
        <v>120.61015823780208</v>
      </c>
      <c r="E238" s="181">
        <f t="shared" si="6"/>
        <v>120.61015823780208</v>
      </c>
      <c r="F238" s="208" t="str">
        <f t="shared" si="7"/>
        <v/>
      </c>
    </row>
    <row r="239" spans="1:7">
      <c r="A239">
        <v>236</v>
      </c>
      <c r="B239" s="46">
        <v>43853</v>
      </c>
      <c r="C239" s="283">
        <v>153.58304342085762</v>
      </c>
      <c r="D239" s="283">
        <v>120.61015823780208</v>
      </c>
      <c r="E239" s="181">
        <f t="shared" si="6"/>
        <v>120.61015823780208</v>
      </c>
      <c r="F239" s="208" t="str">
        <f t="shared" si="7"/>
        <v/>
      </c>
    </row>
    <row r="240" spans="1:7">
      <c r="A240">
        <v>237</v>
      </c>
      <c r="B240" s="46">
        <v>43854</v>
      </c>
      <c r="C240" s="283">
        <v>158.12235552485575</v>
      </c>
      <c r="D240" s="283">
        <v>120.61015823780208</v>
      </c>
      <c r="E240" s="181">
        <f t="shared" si="6"/>
        <v>120.61015823780208</v>
      </c>
      <c r="F240" s="208" t="str">
        <f t="shared" si="7"/>
        <v/>
      </c>
    </row>
    <row r="241" spans="1:6">
      <c r="A241">
        <v>238</v>
      </c>
      <c r="B241" s="46">
        <v>43855</v>
      </c>
      <c r="C241" s="283">
        <v>141.99157814085578</v>
      </c>
      <c r="D241" s="283">
        <v>120.61015823780208</v>
      </c>
      <c r="E241" s="181">
        <f t="shared" si="6"/>
        <v>120.61015823780208</v>
      </c>
      <c r="F241" s="208" t="str">
        <f t="shared" si="7"/>
        <v/>
      </c>
    </row>
    <row r="242" spans="1:6">
      <c r="A242">
        <v>239</v>
      </c>
      <c r="B242" s="46">
        <v>43856</v>
      </c>
      <c r="C242" s="283">
        <v>112.88597481685575</v>
      </c>
      <c r="D242" s="283">
        <v>120.61015823780208</v>
      </c>
      <c r="E242" s="181">
        <f t="shared" si="6"/>
        <v>112.88597481685575</v>
      </c>
      <c r="F242" s="208" t="str">
        <f t="shared" si="7"/>
        <v/>
      </c>
    </row>
    <row r="243" spans="1:6">
      <c r="A243">
        <v>240</v>
      </c>
      <c r="B243" s="46">
        <v>43857</v>
      </c>
      <c r="C243" s="283">
        <v>106.23869020485763</v>
      </c>
      <c r="D243" s="283">
        <v>120.61015823780208</v>
      </c>
      <c r="E243" s="181">
        <f t="shared" si="6"/>
        <v>106.23869020485763</v>
      </c>
      <c r="F243" s="208" t="str">
        <f t="shared" si="7"/>
        <v/>
      </c>
    </row>
    <row r="244" spans="1:6">
      <c r="A244">
        <v>241</v>
      </c>
      <c r="B244" s="46">
        <v>43858</v>
      </c>
      <c r="C244" s="283">
        <v>117.17310467885576</v>
      </c>
      <c r="D244" s="283">
        <v>120.61015823780208</v>
      </c>
      <c r="E244" s="181">
        <f t="shared" si="6"/>
        <v>117.17310467885576</v>
      </c>
      <c r="F244" s="208" t="str">
        <f t="shared" si="7"/>
        <v/>
      </c>
    </row>
    <row r="245" spans="1:6">
      <c r="A245">
        <v>242</v>
      </c>
      <c r="B245" s="46">
        <v>43859</v>
      </c>
      <c r="C245" s="283">
        <v>163.03294659618942</v>
      </c>
      <c r="D245" s="283">
        <v>120.61015823780208</v>
      </c>
      <c r="E245" s="181">
        <f t="shared" si="6"/>
        <v>120.61015823780208</v>
      </c>
      <c r="F245" s="208" t="str">
        <f t="shared" si="7"/>
        <v/>
      </c>
    </row>
    <row r="246" spans="1:6">
      <c r="A246">
        <v>243</v>
      </c>
      <c r="B246" s="46">
        <v>43860</v>
      </c>
      <c r="C246" s="283">
        <v>149.19285034619128</v>
      </c>
      <c r="D246" s="283">
        <v>120.61015823780208</v>
      </c>
      <c r="E246" s="181">
        <f t="shared" si="6"/>
        <v>120.61015823780208</v>
      </c>
      <c r="F246" s="208" t="str">
        <f t="shared" si="7"/>
        <v/>
      </c>
    </row>
    <row r="247" spans="1:6">
      <c r="A247">
        <v>244</v>
      </c>
      <c r="B247" s="46">
        <v>43861</v>
      </c>
      <c r="C247" s="283">
        <v>155.9150725441857</v>
      </c>
      <c r="D247" s="283">
        <v>120.61015823780208</v>
      </c>
      <c r="E247" s="181">
        <f t="shared" si="6"/>
        <v>120.61015823780208</v>
      </c>
      <c r="F247" s="208" t="str">
        <f t="shared" si="7"/>
        <v/>
      </c>
    </row>
    <row r="248" spans="1:6">
      <c r="A248">
        <v>245</v>
      </c>
      <c r="B248" s="46">
        <v>43862</v>
      </c>
      <c r="C248" s="283">
        <v>145.22588934219127</v>
      </c>
      <c r="D248" s="283">
        <v>123.04180331015149</v>
      </c>
      <c r="E248" s="181">
        <f t="shared" si="6"/>
        <v>123.04180331015149</v>
      </c>
      <c r="F248" s="208" t="str">
        <f t="shared" si="7"/>
        <v/>
      </c>
    </row>
    <row r="249" spans="1:6">
      <c r="A249">
        <v>246</v>
      </c>
      <c r="B249" s="46">
        <v>43863</v>
      </c>
      <c r="C249" s="283">
        <v>144.93629586419132</v>
      </c>
      <c r="D249" s="283">
        <v>123.04180331015149</v>
      </c>
      <c r="E249" s="181">
        <f t="shared" si="6"/>
        <v>123.04180331015149</v>
      </c>
      <c r="F249" s="208" t="str">
        <f t="shared" si="7"/>
        <v/>
      </c>
    </row>
    <row r="250" spans="1:6">
      <c r="A250">
        <v>247</v>
      </c>
      <c r="B250" s="46">
        <v>43864</v>
      </c>
      <c r="C250" s="283">
        <v>153.95467699618942</v>
      </c>
      <c r="D250" s="283">
        <v>123.04180331015149</v>
      </c>
      <c r="E250" s="181">
        <f t="shared" si="6"/>
        <v>123.04180331015149</v>
      </c>
      <c r="F250" s="208" t="str">
        <f t="shared" si="7"/>
        <v/>
      </c>
    </row>
    <row r="251" spans="1:6">
      <c r="A251">
        <v>248</v>
      </c>
      <c r="B251" s="46">
        <v>43865</v>
      </c>
      <c r="C251" s="283">
        <v>147.42883619619315</v>
      </c>
      <c r="D251" s="283">
        <v>123.04180331015149</v>
      </c>
      <c r="E251" s="181">
        <f t="shared" si="6"/>
        <v>123.04180331015149</v>
      </c>
      <c r="F251" s="208" t="str">
        <f t="shared" si="7"/>
        <v/>
      </c>
    </row>
    <row r="252" spans="1:6">
      <c r="A252">
        <v>249</v>
      </c>
      <c r="B252" s="46">
        <v>43866</v>
      </c>
      <c r="C252" s="283">
        <v>101.07640066068176</v>
      </c>
      <c r="D252" s="283">
        <v>123.04180331015149</v>
      </c>
      <c r="E252" s="181">
        <f t="shared" si="6"/>
        <v>101.07640066068176</v>
      </c>
      <c r="F252" s="208" t="str">
        <f t="shared" si="7"/>
        <v/>
      </c>
    </row>
    <row r="253" spans="1:6">
      <c r="A253">
        <v>250</v>
      </c>
      <c r="B253" s="46">
        <v>43867</v>
      </c>
      <c r="C253" s="283">
        <v>119.89341306868175</v>
      </c>
      <c r="D253" s="283">
        <v>123.04180331015149</v>
      </c>
      <c r="E253" s="181">
        <f t="shared" si="6"/>
        <v>119.89341306868175</v>
      </c>
      <c r="F253" s="208" t="str">
        <f t="shared" si="7"/>
        <v/>
      </c>
    </row>
    <row r="254" spans="1:6">
      <c r="A254">
        <v>251</v>
      </c>
      <c r="B254" s="46">
        <v>43868</v>
      </c>
      <c r="C254" s="283">
        <v>132.50550094868177</v>
      </c>
      <c r="D254" s="283">
        <v>123.04180331015149</v>
      </c>
      <c r="E254" s="181">
        <f t="shared" si="6"/>
        <v>123.04180331015149</v>
      </c>
      <c r="F254" s="208" t="str">
        <f t="shared" si="7"/>
        <v/>
      </c>
    </row>
    <row r="255" spans="1:6">
      <c r="A255">
        <v>252</v>
      </c>
      <c r="B255" s="46">
        <v>43869</v>
      </c>
      <c r="C255" s="283">
        <v>111.28489861868175</v>
      </c>
      <c r="D255" s="283">
        <v>123.04180331015149</v>
      </c>
      <c r="E255" s="181">
        <f t="shared" si="6"/>
        <v>111.28489861868175</v>
      </c>
      <c r="F255" s="208" t="str">
        <f t="shared" si="7"/>
        <v/>
      </c>
    </row>
    <row r="256" spans="1:6">
      <c r="A256">
        <v>253</v>
      </c>
      <c r="B256" s="46">
        <v>43870</v>
      </c>
      <c r="C256" s="283">
        <v>81.630615828679893</v>
      </c>
      <c r="D256" s="283">
        <v>123.04180331015149</v>
      </c>
      <c r="E256" s="181">
        <f t="shared" si="6"/>
        <v>81.630615828679893</v>
      </c>
      <c r="F256" s="208" t="str">
        <f t="shared" si="7"/>
        <v/>
      </c>
    </row>
    <row r="257" spans="1:7">
      <c r="A257">
        <v>254</v>
      </c>
      <c r="B257" s="46">
        <v>43871</v>
      </c>
      <c r="C257" s="283">
        <v>93.520249556683609</v>
      </c>
      <c r="D257" s="283">
        <v>123.04180331015149</v>
      </c>
      <c r="E257" s="181">
        <f t="shared" si="6"/>
        <v>93.520249556683609</v>
      </c>
      <c r="F257" s="208" t="str">
        <f t="shared" si="7"/>
        <v/>
      </c>
    </row>
    <row r="258" spans="1:7">
      <c r="A258">
        <v>255</v>
      </c>
      <c r="B258" s="46">
        <v>43872</v>
      </c>
      <c r="C258" s="283">
        <v>120.85801470868363</v>
      </c>
      <c r="D258" s="283">
        <v>123.04180331015149</v>
      </c>
      <c r="E258" s="181">
        <f t="shared" si="6"/>
        <v>120.85801470868363</v>
      </c>
      <c r="F258" s="208" t="str">
        <f t="shared" si="7"/>
        <v/>
      </c>
    </row>
    <row r="259" spans="1:7">
      <c r="A259">
        <v>256</v>
      </c>
      <c r="B259" s="46">
        <v>43873</v>
      </c>
      <c r="C259" s="283">
        <v>138.6151154695182</v>
      </c>
      <c r="D259" s="283">
        <v>123.04180331015149</v>
      </c>
      <c r="E259" s="181">
        <f t="shared" si="6"/>
        <v>123.04180331015149</v>
      </c>
      <c r="F259" s="208" t="str">
        <f t="shared" si="7"/>
        <v/>
      </c>
    </row>
    <row r="260" spans="1:7">
      <c r="A260">
        <v>257</v>
      </c>
      <c r="B260" s="46">
        <v>43874</v>
      </c>
      <c r="C260" s="283">
        <v>96.82283322951821</v>
      </c>
      <c r="D260" s="283">
        <v>123.04180331015149</v>
      </c>
      <c r="E260" s="181">
        <f t="shared" ref="E260:E323" si="8">IF(C260&lt;D260,C260,D260)</f>
        <v>96.82283322951821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43875</v>
      </c>
      <c r="C261" s="283">
        <v>124.76379878952007</v>
      </c>
      <c r="D261" s="283">
        <v>123.04180331015149</v>
      </c>
      <c r="E261" s="181">
        <f t="shared" si="8"/>
        <v>123.04180331015149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43876</v>
      </c>
      <c r="C262" s="283">
        <v>77.748550899514484</v>
      </c>
      <c r="D262" s="283">
        <v>123.04180331015149</v>
      </c>
      <c r="E262" s="181">
        <f t="shared" si="8"/>
        <v>77.748550899514484</v>
      </c>
      <c r="F262" s="208" t="str">
        <f t="shared" si="9"/>
        <v>F</v>
      </c>
      <c r="G262" s="209">
        <f>IF(DAY(B262)=15,D262,"")</f>
        <v>123.04180331015149</v>
      </c>
    </row>
    <row r="263" spans="1:7">
      <c r="A263">
        <v>260</v>
      </c>
      <c r="B263" s="46">
        <v>43877</v>
      </c>
      <c r="C263" s="283">
        <v>60.013906629521927</v>
      </c>
      <c r="D263" s="283">
        <v>123.04180331015149</v>
      </c>
      <c r="E263" s="181">
        <f t="shared" si="8"/>
        <v>60.013906629521927</v>
      </c>
      <c r="F263" s="208" t="str">
        <f t="shared" si="9"/>
        <v/>
      </c>
    </row>
    <row r="264" spans="1:7">
      <c r="A264">
        <v>261</v>
      </c>
      <c r="B264" s="46">
        <v>43878</v>
      </c>
      <c r="C264" s="283">
        <v>83.613772823518204</v>
      </c>
      <c r="D264" s="283">
        <v>123.04180331015149</v>
      </c>
      <c r="E264" s="181">
        <f t="shared" si="8"/>
        <v>83.613772823518204</v>
      </c>
      <c r="F264" s="208" t="str">
        <f t="shared" si="9"/>
        <v/>
      </c>
    </row>
    <row r="265" spans="1:7">
      <c r="A265">
        <v>262</v>
      </c>
      <c r="B265" s="46">
        <v>43879</v>
      </c>
      <c r="C265" s="283">
        <v>108.03518642952007</v>
      </c>
      <c r="D265" s="283">
        <v>123.04180331015149</v>
      </c>
      <c r="E265" s="181">
        <f t="shared" si="8"/>
        <v>108.03518642952007</v>
      </c>
      <c r="F265" s="208" t="str">
        <f t="shared" si="9"/>
        <v/>
      </c>
    </row>
    <row r="266" spans="1:7">
      <c r="A266">
        <v>263</v>
      </c>
      <c r="B266" s="46">
        <v>43880</v>
      </c>
      <c r="C266" s="283">
        <v>106.5013032588887</v>
      </c>
      <c r="D266" s="283">
        <v>123.04180331015149</v>
      </c>
      <c r="E266" s="181">
        <f t="shared" si="8"/>
        <v>106.5013032588887</v>
      </c>
      <c r="F266" s="208" t="str">
        <f t="shared" si="9"/>
        <v/>
      </c>
    </row>
    <row r="267" spans="1:7">
      <c r="A267">
        <v>264</v>
      </c>
      <c r="B267" s="46">
        <v>43881</v>
      </c>
      <c r="C267" s="283">
        <v>108.2347364308887</v>
      </c>
      <c r="D267" s="283">
        <v>123.04180331015149</v>
      </c>
      <c r="E267" s="181">
        <f t="shared" si="8"/>
        <v>108.2347364308887</v>
      </c>
      <c r="F267" s="208" t="str">
        <f t="shared" si="9"/>
        <v/>
      </c>
    </row>
    <row r="268" spans="1:7">
      <c r="A268">
        <v>265</v>
      </c>
      <c r="B268" s="46">
        <v>43882</v>
      </c>
      <c r="C268" s="283">
        <v>96.360344498890569</v>
      </c>
      <c r="D268" s="283">
        <v>123.04180331015149</v>
      </c>
      <c r="E268" s="181">
        <f t="shared" si="8"/>
        <v>96.360344498890569</v>
      </c>
      <c r="F268" s="208" t="str">
        <f t="shared" si="9"/>
        <v/>
      </c>
    </row>
    <row r="269" spans="1:7">
      <c r="A269">
        <v>266</v>
      </c>
      <c r="B269" s="46">
        <v>43883</v>
      </c>
      <c r="C269" s="283">
        <v>87.226799430888704</v>
      </c>
      <c r="D269" s="283">
        <v>123.04180331015149</v>
      </c>
      <c r="E269" s="181">
        <f t="shared" si="8"/>
        <v>87.226799430888704</v>
      </c>
      <c r="F269" s="208" t="str">
        <f t="shared" si="9"/>
        <v/>
      </c>
    </row>
    <row r="270" spans="1:7">
      <c r="A270">
        <v>267</v>
      </c>
      <c r="B270" s="46">
        <v>43884</v>
      </c>
      <c r="C270" s="283">
        <v>70.259251382890568</v>
      </c>
      <c r="D270" s="283">
        <v>123.04180331015149</v>
      </c>
      <c r="E270" s="181">
        <f t="shared" si="8"/>
        <v>70.259251382890568</v>
      </c>
      <c r="F270" s="208" t="str">
        <f t="shared" si="9"/>
        <v/>
      </c>
    </row>
    <row r="271" spans="1:7">
      <c r="A271">
        <v>268</v>
      </c>
      <c r="B271" s="46">
        <v>43885</v>
      </c>
      <c r="C271" s="283">
        <v>100.42025046088871</v>
      </c>
      <c r="D271" s="283">
        <v>123.04180331015149</v>
      </c>
      <c r="E271" s="181">
        <f t="shared" si="8"/>
        <v>100.42025046088871</v>
      </c>
      <c r="F271" s="208" t="str">
        <f t="shared" si="9"/>
        <v/>
      </c>
    </row>
    <row r="272" spans="1:7">
      <c r="A272">
        <v>269</v>
      </c>
      <c r="B272" s="46">
        <v>43886</v>
      </c>
      <c r="C272" s="283">
        <v>64.318272080890566</v>
      </c>
      <c r="D272" s="283">
        <v>123.04180331015149</v>
      </c>
      <c r="E272" s="181">
        <f t="shared" si="8"/>
        <v>64.318272080890566</v>
      </c>
      <c r="F272" s="208" t="str">
        <f t="shared" si="9"/>
        <v/>
      </c>
    </row>
    <row r="273" spans="1:6">
      <c r="A273">
        <v>270</v>
      </c>
      <c r="B273" s="46">
        <v>43887</v>
      </c>
      <c r="C273" s="283">
        <v>73.964610691030188</v>
      </c>
      <c r="D273" s="283">
        <v>123.04180331015149</v>
      </c>
      <c r="E273" s="181">
        <f t="shared" si="8"/>
        <v>73.964610691030188</v>
      </c>
      <c r="F273" s="208" t="str">
        <f t="shared" si="9"/>
        <v/>
      </c>
    </row>
    <row r="274" spans="1:6">
      <c r="A274">
        <v>271</v>
      </c>
      <c r="B274" s="46">
        <v>43888</v>
      </c>
      <c r="C274" s="283">
        <v>62.857266969033908</v>
      </c>
      <c r="D274" s="283">
        <v>123.04180331015149</v>
      </c>
      <c r="E274" s="181">
        <f t="shared" si="8"/>
        <v>62.857266969033908</v>
      </c>
      <c r="F274" s="208" t="str">
        <f t="shared" si="9"/>
        <v/>
      </c>
    </row>
    <row r="275" spans="1:6">
      <c r="A275">
        <v>272</v>
      </c>
      <c r="B275" s="46">
        <v>43889</v>
      </c>
      <c r="C275" s="283">
        <v>77.917479185033912</v>
      </c>
      <c r="D275" s="283">
        <v>123.04180331015149</v>
      </c>
      <c r="E275" s="181">
        <f t="shared" si="8"/>
        <v>77.917479185033912</v>
      </c>
      <c r="F275" s="208" t="str">
        <f t="shared" si="9"/>
        <v/>
      </c>
    </row>
    <row r="276" spans="1:6">
      <c r="A276">
        <v>273</v>
      </c>
      <c r="B276" s="46">
        <v>43890</v>
      </c>
      <c r="C276" s="283">
        <v>37.532935961032045</v>
      </c>
      <c r="D276" s="283">
        <v>123.04180331015149</v>
      </c>
      <c r="E276" s="181">
        <f t="shared" si="8"/>
        <v>37.532935961032045</v>
      </c>
      <c r="F276" s="208" t="str">
        <f t="shared" si="9"/>
        <v/>
      </c>
    </row>
    <row r="277" spans="1:6">
      <c r="A277">
        <v>274</v>
      </c>
      <c r="B277" s="46">
        <v>43891</v>
      </c>
      <c r="C277" s="283">
        <v>43.056732777033908</v>
      </c>
      <c r="D277" s="283">
        <v>132.5377482022528</v>
      </c>
      <c r="E277" s="181">
        <f t="shared" si="8"/>
        <v>43.056732777033908</v>
      </c>
      <c r="F277" s="208" t="str">
        <f t="shared" si="9"/>
        <v/>
      </c>
    </row>
    <row r="278" spans="1:6">
      <c r="A278">
        <v>275</v>
      </c>
      <c r="B278" s="46">
        <v>43892</v>
      </c>
      <c r="C278" s="283">
        <v>76.262353159032045</v>
      </c>
      <c r="D278" s="283">
        <v>132.5377482022528</v>
      </c>
      <c r="E278" s="181">
        <f t="shared" si="8"/>
        <v>76.262353159032045</v>
      </c>
      <c r="F278" s="208" t="str">
        <f t="shared" si="9"/>
        <v/>
      </c>
    </row>
    <row r="279" spans="1:6">
      <c r="A279">
        <v>276</v>
      </c>
      <c r="B279" s="46">
        <v>43893</v>
      </c>
      <c r="C279" s="283">
        <v>77.863626835033912</v>
      </c>
      <c r="D279" s="283">
        <v>132.5377482022528</v>
      </c>
      <c r="E279" s="181">
        <f t="shared" si="8"/>
        <v>77.863626835033912</v>
      </c>
      <c r="F279" s="208" t="str">
        <f t="shared" si="9"/>
        <v/>
      </c>
    </row>
    <row r="280" spans="1:6">
      <c r="A280">
        <v>277</v>
      </c>
      <c r="B280" s="46">
        <v>43894</v>
      </c>
      <c r="C280" s="283">
        <v>163.07310390284127</v>
      </c>
      <c r="D280" s="283">
        <v>132.5377482022528</v>
      </c>
      <c r="E280" s="181">
        <f t="shared" si="8"/>
        <v>132.5377482022528</v>
      </c>
      <c r="F280" s="208" t="str">
        <f t="shared" si="9"/>
        <v/>
      </c>
    </row>
    <row r="281" spans="1:6">
      <c r="A281">
        <v>278</v>
      </c>
      <c r="B281" s="46">
        <v>43895</v>
      </c>
      <c r="C281" s="283">
        <v>152.78305482284316</v>
      </c>
      <c r="D281" s="283">
        <v>132.5377482022528</v>
      </c>
      <c r="E281" s="181">
        <f t="shared" si="8"/>
        <v>132.5377482022528</v>
      </c>
      <c r="F281" s="208" t="str">
        <f t="shared" si="9"/>
        <v/>
      </c>
    </row>
    <row r="282" spans="1:6">
      <c r="A282">
        <v>279</v>
      </c>
      <c r="B282" s="46">
        <v>43896</v>
      </c>
      <c r="C282" s="283">
        <v>160.08336800883944</v>
      </c>
      <c r="D282" s="283">
        <v>132.5377482022528</v>
      </c>
      <c r="E282" s="181">
        <f t="shared" si="8"/>
        <v>132.5377482022528</v>
      </c>
      <c r="F282" s="208" t="str">
        <f t="shared" si="9"/>
        <v/>
      </c>
    </row>
    <row r="283" spans="1:6">
      <c r="A283">
        <v>280</v>
      </c>
      <c r="B283" s="46">
        <v>43897</v>
      </c>
      <c r="C283" s="283">
        <v>163.19467124284316</v>
      </c>
      <c r="D283" s="283">
        <v>132.5377482022528</v>
      </c>
      <c r="E283" s="181">
        <f t="shared" si="8"/>
        <v>132.5377482022528</v>
      </c>
      <c r="F283" s="208" t="str">
        <f t="shared" si="9"/>
        <v/>
      </c>
    </row>
    <row r="284" spans="1:6">
      <c r="A284">
        <v>281</v>
      </c>
      <c r="B284" s="46">
        <v>43898</v>
      </c>
      <c r="C284" s="283">
        <v>160.1021624608413</v>
      </c>
      <c r="D284" s="283">
        <v>132.5377482022528</v>
      </c>
      <c r="E284" s="181">
        <f t="shared" si="8"/>
        <v>132.5377482022528</v>
      </c>
      <c r="F284" s="208" t="str">
        <f t="shared" si="9"/>
        <v/>
      </c>
    </row>
    <row r="285" spans="1:6">
      <c r="A285">
        <v>282</v>
      </c>
      <c r="B285" s="46">
        <v>43899</v>
      </c>
      <c r="C285" s="283">
        <v>178.96271021883942</v>
      </c>
      <c r="D285" s="283">
        <v>132.5377482022528</v>
      </c>
      <c r="E285" s="181">
        <f t="shared" si="8"/>
        <v>132.5377482022528</v>
      </c>
      <c r="F285" s="208" t="str">
        <f t="shared" si="9"/>
        <v/>
      </c>
    </row>
    <row r="286" spans="1:6">
      <c r="A286">
        <v>283</v>
      </c>
      <c r="B286" s="46">
        <v>43900</v>
      </c>
      <c r="C286" s="283">
        <v>190.53449200084316</v>
      </c>
      <c r="D286" s="283">
        <v>132.5377482022528</v>
      </c>
      <c r="E286" s="181">
        <f t="shared" si="8"/>
        <v>132.5377482022528</v>
      </c>
      <c r="F286" s="208" t="str">
        <f t="shared" si="9"/>
        <v/>
      </c>
    </row>
    <row r="287" spans="1:6">
      <c r="A287">
        <v>284</v>
      </c>
      <c r="B287" s="46">
        <v>43901</v>
      </c>
      <c r="C287" s="283">
        <v>136.71715281660988</v>
      </c>
      <c r="D287" s="283">
        <v>132.5377482022528</v>
      </c>
      <c r="E287" s="181">
        <f t="shared" si="8"/>
        <v>132.5377482022528</v>
      </c>
      <c r="F287" s="208" t="str">
        <f t="shared" si="9"/>
        <v/>
      </c>
    </row>
    <row r="288" spans="1:6">
      <c r="A288">
        <v>285</v>
      </c>
      <c r="B288" s="46">
        <v>43902</v>
      </c>
      <c r="C288" s="283">
        <v>137.06304128860987</v>
      </c>
      <c r="D288" s="283">
        <v>132.5377482022528</v>
      </c>
      <c r="E288" s="181">
        <f t="shared" si="8"/>
        <v>132.5377482022528</v>
      </c>
      <c r="F288" s="208" t="str">
        <f t="shared" si="9"/>
        <v/>
      </c>
    </row>
    <row r="289" spans="1:7">
      <c r="A289">
        <v>286</v>
      </c>
      <c r="B289" s="46">
        <v>43903</v>
      </c>
      <c r="C289" s="283">
        <v>118.59301663660987</v>
      </c>
      <c r="D289" s="283">
        <v>132.5377482022528</v>
      </c>
      <c r="E289" s="181">
        <f t="shared" si="8"/>
        <v>118.59301663660987</v>
      </c>
      <c r="F289" s="208" t="str">
        <f t="shared" si="9"/>
        <v/>
      </c>
    </row>
    <row r="290" spans="1:7">
      <c r="A290">
        <v>287</v>
      </c>
      <c r="B290" s="46">
        <v>43904</v>
      </c>
      <c r="C290" s="283">
        <v>117.29443145660801</v>
      </c>
      <c r="D290" s="283">
        <v>132.5377482022528</v>
      </c>
      <c r="E290" s="181">
        <f t="shared" si="8"/>
        <v>117.29443145660801</v>
      </c>
      <c r="F290" s="208" t="str">
        <f t="shared" si="9"/>
        <v/>
      </c>
    </row>
    <row r="291" spans="1:7">
      <c r="A291">
        <v>288</v>
      </c>
      <c r="B291" s="46">
        <v>43905</v>
      </c>
      <c r="C291" s="283">
        <v>86.361135016609865</v>
      </c>
      <c r="D291" s="283">
        <v>132.5377482022528</v>
      </c>
      <c r="E291" s="181">
        <f t="shared" si="8"/>
        <v>86.361135016609865</v>
      </c>
      <c r="F291" s="20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M</v>
      </c>
      <c r="G291" s="209">
        <f>IF(DAY(B291)=15,D291,"")</f>
        <v>132.5377482022528</v>
      </c>
    </row>
    <row r="292" spans="1:7">
      <c r="A292">
        <v>289</v>
      </c>
      <c r="B292" s="46">
        <v>43906</v>
      </c>
      <c r="C292" s="283">
        <v>108.83671928660988</v>
      </c>
      <c r="D292" s="283">
        <v>132.5377482022528</v>
      </c>
      <c r="E292" s="181">
        <f t="shared" si="8"/>
        <v>108.83671928660988</v>
      </c>
      <c r="F292" s="208" t="str">
        <f t="shared" si="9"/>
        <v/>
      </c>
    </row>
    <row r="293" spans="1:7">
      <c r="A293">
        <v>290</v>
      </c>
      <c r="B293" s="46">
        <v>43907</v>
      </c>
      <c r="C293" s="283">
        <v>108.85996997060802</v>
      </c>
      <c r="D293" s="283">
        <v>132.5377482022528</v>
      </c>
      <c r="E293" s="181">
        <f t="shared" si="8"/>
        <v>108.85996997060802</v>
      </c>
      <c r="F293" s="208" t="str">
        <f t="shared" si="9"/>
        <v/>
      </c>
    </row>
    <row r="294" spans="1:7">
      <c r="A294">
        <v>291</v>
      </c>
      <c r="B294" s="46">
        <v>43908</v>
      </c>
      <c r="C294" s="283">
        <v>170.36952499034408</v>
      </c>
      <c r="D294" s="283">
        <v>132.5377482022528</v>
      </c>
      <c r="E294" s="181">
        <f t="shared" si="8"/>
        <v>132.5377482022528</v>
      </c>
      <c r="F294" s="208" t="str">
        <f t="shared" si="9"/>
        <v/>
      </c>
    </row>
    <row r="295" spans="1:7">
      <c r="A295">
        <v>292</v>
      </c>
      <c r="B295" s="46">
        <v>43909</v>
      </c>
      <c r="C295" s="283">
        <v>160.05734292434593</v>
      </c>
      <c r="D295" s="283">
        <v>132.5377482022528</v>
      </c>
      <c r="E295" s="181">
        <f t="shared" si="8"/>
        <v>132.5377482022528</v>
      </c>
      <c r="F295" s="208" t="str">
        <f t="shared" si="9"/>
        <v/>
      </c>
    </row>
    <row r="296" spans="1:7">
      <c r="A296">
        <v>293</v>
      </c>
      <c r="B296" s="46">
        <v>43910</v>
      </c>
      <c r="C296" s="283">
        <v>155.51112936034221</v>
      </c>
      <c r="D296" s="283">
        <v>132.5377482022528</v>
      </c>
      <c r="E296" s="181">
        <f t="shared" si="8"/>
        <v>132.5377482022528</v>
      </c>
      <c r="F296" s="208" t="str">
        <f t="shared" si="9"/>
        <v/>
      </c>
    </row>
    <row r="297" spans="1:7">
      <c r="A297">
        <v>294</v>
      </c>
      <c r="B297" s="46">
        <v>43911</v>
      </c>
      <c r="C297" s="283">
        <v>145.03746093034405</v>
      </c>
      <c r="D297" s="283">
        <v>132.5377482022528</v>
      </c>
      <c r="E297" s="181">
        <f t="shared" si="8"/>
        <v>132.5377482022528</v>
      </c>
      <c r="F297" s="208" t="str">
        <f t="shared" si="9"/>
        <v/>
      </c>
    </row>
    <row r="298" spans="1:7">
      <c r="A298">
        <v>295</v>
      </c>
      <c r="B298" s="46">
        <v>43912</v>
      </c>
      <c r="C298" s="283">
        <v>137.96906255034409</v>
      </c>
      <c r="D298" s="283">
        <v>132.5377482022528</v>
      </c>
      <c r="E298" s="181">
        <f t="shared" si="8"/>
        <v>132.5377482022528</v>
      </c>
      <c r="F298" s="208" t="str">
        <f t="shared" si="9"/>
        <v/>
      </c>
    </row>
    <row r="299" spans="1:7">
      <c r="A299">
        <v>296</v>
      </c>
      <c r="B299" s="46">
        <v>43913</v>
      </c>
      <c r="C299" s="283">
        <v>145.82704761034594</v>
      </c>
      <c r="D299" s="283">
        <v>132.5377482022528</v>
      </c>
      <c r="E299" s="181">
        <f t="shared" si="8"/>
        <v>132.5377482022528</v>
      </c>
      <c r="F299" s="208" t="str">
        <f t="shared" si="9"/>
        <v/>
      </c>
    </row>
    <row r="300" spans="1:7">
      <c r="A300">
        <v>297</v>
      </c>
      <c r="B300" s="46">
        <v>43914</v>
      </c>
      <c r="C300" s="283">
        <v>140.24967847034222</v>
      </c>
      <c r="D300" s="283">
        <v>132.5377482022528</v>
      </c>
      <c r="E300" s="181">
        <f t="shared" si="8"/>
        <v>132.5377482022528</v>
      </c>
      <c r="F300" s="208" t="str">
        <f t="shared" si="9"/>
        <v/>
      </c>
    </row>
    <row r="301" spans="1:7">
      <c r="A301">
        <v>298</v>
      </c>
      <c r="B301" s="46">
        <v>43915</v>
      </c>
      <c r="C301" s="283">
        <v>113.14840132969643</v>
      </c>
      <c r="D301" s="283">
        <v>132.5377482022528</v>
      </c>
      <c r="E301" s="181">
        <f t="shared" si="8"/>
        <v>113.14840132969643</v>
      </c>
      <c r="F301" s="208" t="str">
        <f t="shared" si="9"/>
        <v/>
      </c>
    </row>
    <row r="302" spans="1:7">
      <c r="A302">
        <v>299</v>
      </c>
      <c r="B302" s="46">
        <v>43916</v>
      </c>
      <c r="C302" s="283">
        <v>71.512896169694557</v>
      </c>
      <c r="D302" s="283">
        <v>132.5377482022528</v>
      </c>
      <c r="E302" s="181">
        <f t="shared" si="8"/>
        <v>71.512896169694557</v>
      </c>
      <c r="F302" s="208" t="str">
        <f t="shared" si="9"/>
        <v/>
      </c>
    </row>
    <row r="303" spans="1:7">
      <c r="A303">
        <v>300</v>
      </c>
      <c r="B303" s="46">
        <v>43917</v>
      </c>
      <c r="C303" s="283">
        <v>92.577012263694556</v>
      </c>
      <c r="D303" s="283">
        <v>132.5377482022528</v>
      </c>
      <c r="E303" s="181">
        <f t="shared" si="8"/>
        <v>92.577012263694556</v>
      </c>
      <c r="F303" s="208" t="str">
        <f t="shared" si="9"/>
        <v/>
      </c>
    </row>
    <row r="304" spans="1:7">
      <c r="A304">
        <v>301</v>
      </c>
      <c r="B304" s="46">
        <v>43918</v>
      </c>
      <c r="C304" s="283">
        <v>91.9930683596927</v>
      </c>
      <c r="D304" s="283">
        <v>132.5377482022528</v>
      </c>
      <c r="E304" s="181">
        <f t="shared" si="8"/>
        <v>91.9930683596927</v>
      </c>
      <c r="F304" s="208" t="str">
        <f t="shared" si="9"/>
        <v/>
      </c>
    </row>
    <row r="305" spans="1:6">
      <c r="A305">
        <v>302</v>
      </c>
      <c r="B305" s="46">
        <v>43919</v>
      </c>
      <c r="C305" s="283">
        <v>39.344796359696424</v>
      </c>
      <c r="D305" s="283">
        <v>132.5377482022528</v>
      </c>
      <c r="E305" s="181">
        <f t="shared" si="8"/>
        <v>39.344796359696424</v>
      </c>
      <c r="F305" s="208" t="str">
        <f t="shared" si="9"/>
        <v/>
      </c>
    </row>
    <row r="306" spans="1:6">
      <c r="A306">
        <v>303</v>
      </c>
      <c r="B306" s="46">
        <v>43920</v>
      </c>
      <c r="C306" s="283">
        <v>46.322949759694566</v>
      </c>
      <c r="D306" s="283">
        <v>132.5377482022528</v>
      </c>
      <c r="E306" s="181">
        <f t="shared" si="8"/>
        <v>46.322949759694566</v>
      </c>
      <c r="F306" s="208" t="str">
        <f t="shared" si="9"/>
        <v/>
      </c>
    </row>
    <row r="307" spans="1:6">
      <c r="A307">
        <v>304</v>
      </c>
      <c r="B307" s="46">
        <v>43921</v>
      </c>
      <c r="C307" s="283">
        <v>51.598566719692705</v>
      </c>
      <c r="D307" s="283">
        <v>132.5377482022528</v>
      </c>
      <c r="E307" s="181">
        <f t="shared" si="8"/>
        <v>51.598566719692705</v>
      </c>
      <c r="F307" s="208" t="str">
        <f t="shared" si="9"/>
        <v/>
      </c>
    </row>
    <row r="308" spans="1:6">
      <c r="A308">
        <v>305</v>
      </c>
      <c r="B308" s="46">
        <v>43922</v>
      </c>
      <c r="C308" s="283">
        <v>134.40659279593535</v>
      </c>
      <c r="D308" s="283">
        <v>129.30997561700028</v>
      </c>
      <c r="E308" s="181">
        <f t="shared" si="8"/>
        <v>129.30997561700028</v>
      </c>
      <c r="F308" s="208" t="str">
        <f t="shared" si="9"/>
        <v/>
      </c>
    </row>
    <row r="309" spans="1:6">
      <c r="A309">
        <v>306</v>
      </c>
      <c r="B309" s="46">
        <v>43923</v>
      </c>
      <c r="C309" s="283">
        <v>122.0069091599335</v>
      </c>
      <c r="D309" s="283">
        <v>129.30997561700028</v>
      </c>
      <c r="E309" s="181">
        <f t="shared" si="8"/>
        <v>122.0069091599335</v>
      </c>
      <c r="F309" s="208" t="str">
        <f t="shared" si="9"/>
        <v/>
      </c>
    </row>
    <row r="310" spans="1:6">
      <c r="A310">
        <v>307</v>
      </c>
      <c r="B310" s="46">
        <v>43924</v>
      </c>
      <c r="C310" s="283">
        <v>126.25075315593163</v>
      </c>
      <c r="D310" s="283">
        <v>129.30997561700028</v>
      </c>
      <c r="E310" s="181">
        <f t="shared" si="8"/>
        <v>126.25075315593163</v>
      </c>
      <c r="F310" s="208" t="str">
        <f t="shared" si="9"/>
        <v/>
      </c>
    </row>
    <row r="311" spans="1:6">
      <c r="A311">
        <v>308</v>
      </c>
      <c r="B311" s="46">
        <v>43925</v>
      </c>
      <c r="C311" s="283">
        <v>94.489316413935356</v>
      </c>
      <c r="D311" s="283">
        <v>129.30997561700028</v>
      </c>
      <c r="E311" s="181">
        <f t="shared" si="8"/>
        <v>94.489316413935356</v>
      </c>
      <c r="F311" s="208" t="str">
        <f t="shared" si="9"/>
        <v/>
      </c>
    </row>
    <row r="312" spans="1:6">
      <c r="A312">
        <v>309</v>
      </c>
      <c r="B312" s="46">
        <v>43926</v>
      </c>
      <c r="C312" s="283">
        <v>96.53956311593349</v>
      </c>
      <c r="D312" s="283">
        <v>129.30997561700028</v>
      </c>
      <c r="E312" s="181">
        <f t="shared" si="8"/>
        <v>96.53956311593349</v>
      </c>
      <c r="F312" s="208" t="str">
        <f t="shared" si="9"/>
        <v/>
      </c>
    </row>
    <row r="313" spans="1:6">
      <c r="A313">
        <v>310</v>
      </c>
      <c r="B313" s="46">
        <v>43927</v>
      </c>
      <c r="C313" s="283">
        <v>126.33065485393536</v>
      </c>
      <c r="D313" s="283">
        <v>129.30997561700028</v>
      </c>
      <c r="E313" s="181">
        <f t="shared" si="8"/>
        <v>126.33065485393536</v>
      </c>
      <c r="F313" s="208" t="str">
        <f t="shared" si="9"/>
        <v/>
      </c>
    </row>
    <row r="314" spans="1:6">
      <c r="A314">
        <v>311</v>
      </c>
      <c r="B314" s="46">
        <v>43928</v>
      </c>
      <c r="C314" s="283">
        <v>128.87499983592977</v>
      </c>
      <c r="D314" s="283">
        <v>129.30997561700028</v>
      </c>
      <c r="E314" s="181">
        <f t="shared" si="8"/>
        <v>128.87499983592977</v>
      </c>
      <c r="F314" s="208" t="str">
        <f t="shared" si="9"/>
        <v/>
      </c>
    </row>
    <row r="315" spans="1:6">
      <c r="A315">
        <v>312</v>
      </c>
      <c r="B315" s="46">
        <v>43929</v>
      </c>
      <c r="C315" s="283">
        <v>113.31731436710226</v>
      </c>
      <c r="D315" s="283">
        <v>129.30997561700028</v>
      </c>
      <c r="E315" s="181">
        <f t="shared" si="8"/>
        <v>113.31731436710226</v>
      </c>
      <c r="F315" s="208" t="str">
        <f t="shared" si="9"/>
        <v/>
      </c>
    </row>
    <row r="316" spans="1:6">
      <c r="A316">
        <v>313</v>
      </c>
      <c r="B316" s="46">
        <v>43930</v>
      </c>
      <c r="C316" s="283">
        <v>102.35404743509854</v>
      </c>
      <c r="D316" s="283">
        <v>129.30997561700028</v>
      </c>
      <c r="E316" s="181">
        <f t="shared" si="8"/>
        <v>102.35404743509854</v>
      </c>
      <c r="F316" s="208" t="str">
        <f t="shared" si="9"/>
        <v/>
      </c>
    </row>
    <row r="317" spans="1:6">
      <c r="A317">
        <v>314</v>
      </c>
      <c r="B317" s="46">
        <v>43931</v>
      </c>
      <c r="C317" s="283">
        <v>100.01533286510038</v>
      </c>
      <c r="D317" s="283">
        <v>129.30997561700028</v>
      </c>
      <c r="E317" s="181">
        <f t="shared" si="8"/>
        <v>100.01533286510038</v>
      </c>
      <c r="F317" s="208" t="str">
        <f t="shared" si="9"/>
        <v/>
      </c>
    </row>
    <row r="318" spans="1:6">
      <c r="A318">
        <v>315</v>
      </c>
      <c r="B318" s="46">
        <v>43932</v>
      </c>
      <c r="C318" s="283">
        <v>104.55949907910039</v>
      </c>
      <c r="D318" s="283">
        <v>129.30997561700028</v>
      </c>
      <c r="E318" s="181">
        <f t="shared" si="8"/>
        <v>104.55949907910039</v>
      </c>
      <c r="F318" s="208" t="str">
        <f t="shared" si="9"/>
        <v/>
      </c>
    </row>
    <row r="319" spans="1:6">
      <c r="A319">
        <v>316</v>
      </c>
      <c r="B319" s="46">
        <v>43933</v>
      </c>
      <c r="C319" s="283">
        <v>94.140893721100383</v>
      </c>
      <c r="D319" s="283">
        <v>129.30997561700028</v>
      </c>
      <c r="E319" s="181">
        <f t="shared" si="8"/>
        <v>94.140893721100383</v>
      </c>
      <c r="F319" s="208" t="str">
        <f t="shared" si="9"/>
        <v/>
      </c>
    </row>
    <row r="320" spans="1:6">
      <c r="A320">
        <v>317</v>
      </c>
      <c r="B320" s="46">
        <v>43934</v>
      </c>
      <c r="C320" s="283">
        <v>102.57515264509853</v>
      </c>
      <c r="D320" s="283">
        <v>129.30997561700028</v>
      </c>
      <c r="E320" s="181">
        <f t="shared" si="8"/>
        <v>102.57515264509853</v>
      </c>
      <c r="F320" s="208" t="str">
        <f t="shared" si="9"/>
        <v/>
      </c>
    </row>
    <row r="321" spans="1:7">
      <c r="A321">
        <v>318</v>
      </c>
      <c r="B321" s="46">
        <v>43935</v>
      </c>
      <c r="C321" s="283">
        <v>114.40299303509852</v>
      </c>
      <c r="D321" s="283">
        <v>129.30997561700028</v>
      </c>
      <c r="E321" s="181">
        <f t="shared" si="8"/>
        <v>114.40299303509852</v>
      </c>
      <c r="F321" s="208" t="str">
        <f t="shared" si="9"/>
        <v/>
      </c>
    </row>
    <row r="322" spans="1:7">
      <c r="A322">
        <v>319</v>
      </c>
      <c r="B322" s="46">
        <v>43936</v>
      </c>
      <c r="C322" s="283">
        <v>158.2809093619199</v>
      </c>
      <c r="D322" s="283">
        <v>129.30997561700028</v>
      </c>
      <c r="E322" s="181">
        <f t="shared" si="8"/>
        <v>129.30997561700028</v>
      </c>
      <c r="F322" s="208" t="str">
        <f t="shared" si="9"/>
        <v>A</v>
      </c>
      <c r="G322" s="209">
        <f>IF(DAY(B322)=15,D322,"")</f>
        <v>129.30997561700028</v>
      </c>
    </row>
    <row r="323" spans="1:7">
      <c r="A323">
        <v>320</v>
      </c>
      <c r="B323" s="46">
        <v>43937</v>
      </c>
      <c r="C323" s="283">
        <v>162.33230678391243</v>
      </c>
      <c r="D323" s="283">
        <v>129.30997561700028</v>
      </c>
      <c r="E323" s="181">
        <f t="shared" si="8"/>
        <v>129.30997561700028</v>
      </c>
      <c r="F323" s="208" t="str">
        <f t="shared" si="9"/>
        <v/>
      </c>
    </row>
    <row r="324" spans="1:7">
      <c r="A324">
        <v>321</v>
      </c>
      <c r="B324" s="46">
        <v>43938</v>
      </c>
      <c r="C324" s="283">
        <v>181.24012402191431</v>
      </c>
      <c r="D324" s="283">
        <v>129.30997561700028</v>
      </c>
      <c r="E324" s="181">
        <f t="shared" ref="E324:E387" si="10">IF(C324&lt;D324,C324,D324)</f>
        <v>129.30997561700028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43939</v>
      </c>
      <c r="C325" s="283">
        <v>189.86550276991429</v>
      </c>
      <c r="D325" s="283">
        <v>129.30997561700028</v>
      </c>
      <c r="E325" s="181">
        <f t="shared" si="10"/>
        <v>129.30997561700028</v>
      </c>
      <c r="F325" s="208" t="str">
        <f t="shared" si="11"/>
        <v/>
      </c>
    </row>
    <row r="326" spans="1:7">
      <c r="A326">
        <v>323</v>
      </c>
      <c r="B326" s="46">
        <v>43940</v>
      </c>
      <c r="C326" s="283">
        <v>186.59372900191616</v>
      </c>
      <c r="D326" s="283">
        <v>129.30997561700028</v>
      </c>
      <c r="E326" s="181">
        <f t="shared" si="10"/>
        <v>129.30997561700028</v>
      </c>
      <c r="F326" s="208" t="str">
        <f t="shared" si="11"/>
        <v/>
      </c>
    </row>
    <row r="327" spans="1:7">
      <c r="A327">
        <v>324</v>
      </c>
      <c r="B327" s="46">
        <v>43941</v>
      </c>
      <c r="C327" s="283">
        <v>187.59082334591432</v>
      </c>
      <c r="D327" s="283">
        <v>129.30997561700028</v>
      </c>
      <c r="E327" s="181">
        <f t="shared" si="10"/>
        <v>129.30997561700028</v>
      </c>
      <c r="F327" s="208" t="str">
        <f t="shared" si="11"/>
        <v/>
      </c>
    </row>
    <row r="328" spans="1:7">
      <c r="A328">
        <v>325</v>
      </c>
      <c r="B328" s="46">
        <v>43942</v>
      </c>
      <c r="C328" s="283">
        <v>201.51219188591429</v>
      </c>
      <c r="D328" s="283">
        <v>129.30997561700028</v>
      </c>
      <c r="E328" s="181">
        <f t="shared" si="10"/>
        <v>129.30997561700028</v>
      </c>
      <c r="F328" s="208" t="str">
        <f t="shared" si="11"/>
        <v/>
      </c>
    </row>
    <row r="329" spans="1:7">
      <c r="A329">
        <v>326</v>
      </c>
      <c r="B329" s="46">
        <v>43943</v>
      </c>
      <c r="C329" s="283">
        <v>163.16140321840066</v>
      </c>
      <c r="D329" s="283">
        <v>129.30997561700028</v>
      </c>
      <c r="E329" s="181">
        <f t="shared" si="10"/>
        <v>129.30997561700028</v>
      </c>
      <c r="F329" s="208" t="str">
        <f t="shared" si="11"/>
        <v/>
      </c>
    </row>
    <row r="330" spans="1:7">
      <c r="A330">
        <v>327</v>
      </c>
      <c r="B330" s="46">
        <v>43944</v>
      </c>
      <c r="C330" s="283">
        <v>190.99983304440437</v>
      </c>
      <c r="D330" s="283">
        <v>129.30997561700028</v>
      </c>
      <c r="E330" s="181">
        <f t="shared" si="10"/>
        <v>129.30997561700028</v>
      </c>
      <c r="F330" s="208" t="str">
        <f t="shared" si="11"/>
        <v/>
      </c>
    </row>
    <row r="331" spans="1:7">
      <c r="A331">
        <v>328</v>
      </c>
      <c r="B331" s="46">
        <v>43945</v>
      </c>
      <c r="C331" s="283">
        <v>187.45878019040254</v>
      </c>
      <c r="D331" s="283">
        <v>129.30997561700028</v>
      </c>
      <c r="E331" s="181">
        <f t="shared" si="10"/>
        <v>129.30997561700028</v>
      </c>
      <c r="F331" s="208" t="str">
        <f t="shared" si="11"/>
        <v/>
      </c>
    </row>
    <row r="332" spans="1:7">
      <c r="A332">
        <v>329</v>
      </c>
      <c r="B332" s="46">
        <v>43946</v>
      </c>
      <c r="C332" s="283">
        <v>176.51554970840252</v>
      </c>
      <c r="D332" s="283">
        <v>129.30997561700028</v>
      </c>
      <c r="E332" s="181">
        <f t="shared" si="10"/>
        <v>129.30997561700028</v>
      </c>
      <c r="F332" s="208" t="str">
        <f t="shared" si="11"/>
        <v/>
      </c>
    </row>
    <row r="333" spans="1:7">
      <c r="A333">
        <v>330</v>
      </c>
      <c r="B333" s="46">
        <v>43947</v>
      </c>
      <c r="C333" s="283">
        <v>173.53440731640254</v>
      </c>
      <c r="D333" s="283">
        <v>129.30997561700028</v>
      </c>
      <c r="E333" s="181">
        <f t="shared" si="10"/>
        <v>129.30997561700028</v>
      </c>
      <c r="F333" s="208" t="str">
        <f t="shared" si="11"/>
        <v/>
      </c>
    </row>
    <row r="334" spans="1:7">
      <c r="A334">
        <v>331</v>
      </c>
      <c r="B334" s="46">
        <v>43948</v>
      </c>
      <c r="C334" s="283">
        <v>187.57236235040438</v>
      </c>
      <c r="D334" s="283">
        <v>129.30997561700028</v>
      </c>
      <c r="E334" s="181">
        <f t="shared" si="10"/>
        <v>129.30997561700028</v>
      </c>
      <c r="F334" s="208" t="str">
        <f t="shared" si="11"/>
        <v/>
      </c>
    </row>
    <row r="335" spans="1:7">
      <c r="A335">
        <v>332</v>
      </c>
      <c r="B335" s="46">
        <v>43949</v>
      </c>
      <c r="C335" s="283">
        <v>175.33498242040253</v>
      </c>
      <c r="D335" s="283">
        <v>129.30997561700028</v>
      </c>
      <c r="E335" s="181">
        <f t="shared" si="10"/>
        <v>129.30997561700028</v>
      </c>
      <c r="F335" s="208" t="str">
        <f t="shared" si="11"/>
        <v/>
      </c>
    </row>
    <row r="336" spans="1:7">
      <c r="A336">
        <v>333</v>
      </c>
      <c r="B336" s="46">
        <v>43950</v>
      </c>
      <c r="C336" s="283">
        <v>179.65991672770664</v>
      </c>
      <c r="D336" s="283">
        <v>129.30997561700028</v>
      </c>
      <c r="E336" s="181">
        <f t="shared" si="10"/>
        <v>129.30997561700028</v>
      </c>
      <c r="F336" s="208" t="str">
        <f t="shared" si="11"/>
        <v/>
      </c>
    </row>
    <row r="337" spans="1:7">
      <c r="A337">
        <v>334</v>
      </c>
      <c r="B337" s="46">
        <v>43951</v>
      </c>
      <c r="C337" s="283">
        <v>159.42789781571037</v>
      </c>
      <c r="D337" s="283">
        <v>129.30997561700028</v>
      </c>
      <c r="E337" s="181">
        <f t="shared" si="10"/>
        <v>129.30997561700028</v>
      </c>
      <c r="F337" s="208" t="str">
        <f t="shared" si="11"/>
        <v/>
      </c>
    </row>
    <row r="338" spans="1:7">
      <c r="A338">
        <v>335</v>
      </c>
      <c r="B338" s="46">
        <v>43952</v>
      </c>
      <c r="C338" s="283">
        <v>141.89696399370848</v>
      </c>
      <c r="D338" s="283">
        <v>104.0249711788601</v>
      </c>
      <c r="E338" s="181">
        <f t="shared" si="10"/>
        <v>104.0249711788601</v>
      </c>
      <c r="F338" s="208" t="str">
        <f t="shared" si="11"/>
        <v/>
      </c>
    </row>
    <row r="339" spans="1:7">
      <c r="A339">
        <v>336</v>
      </c>
      <c r="B339" s="46">
        <v>43953</v>
      </c>
      <c r="C339" s="283">
        <v>162.41484310770477</v>
      </c>
      <c r="D339" s="283">
        <v>104.0249711788601</v>
      </c>
      <c r="E339" s="181">
        <f t="shared" si="10"/>
        <v>104.0249711788601</v>
      </c>
      <c r="F339" s="208" t="str">
        <f t="shared" si="11"/>
        <v/>
      </c>
    </row>
    <row r="340" spans="1:7">
      <c r="A340">
        <v>337</v>
      </c>
      <c r="B340" s="46">
        <v>43954</v>
      </c>
      <c r="C340" s="283">
        <v>156.19299011371038</v>
      </c>
      <c r="D340" s="283">
        <v>104.0249711788601</v>
      </c>
      <c r="E340" s="181">
        <f t="shared" si="10"/>
        <v>104.0249711788601</v>
      </c>
      <c r="F340" s="208" t="str">
        <f t="shared" si="11"/>
        <v/>
      </c>
    </row>
    <row r="341" spans="1:7">
      <c r="A341">
        <v>338</v>
      </c>
      <c r="B341" s="46">
        <v>43955</v>
      </c>
      <c r="C341" s="283">
        <v>150.40946639170667</v>
      </c>
      <c r="D341" s="283">
        <v>104.0249711788601</v>
      </c>
      <c r="E341" s="181">
        <f t="shared" si="10"/>
        <v>104.0249711788601</v>
      </c>
      <c r="F341" s="208" t="str">
        <f t="shared" si="11"/>
        <v/>
      </c>
    </row>
    <row r="342" spans="1:7">
      <c r="A342">
        <v>339</v>
      </c>
      <c r="B342" s="46">
        <v>43956</v>
      </c>
      <c r="C342" s="283">
        <v>195.03399033570665</v>
      </c>
      <c r="D342" s="283">
        <v>104.0249711788601</v>
      </c>
      <c r="E342" s="181">
        <f t="shared" si="10"/>
        <v>104.0249711788601</v>
      </c>
      <c r="F342" s="208" t="str">
        <f t="shared" si="11"/>
        <v/>
      </c>
    </row>
    <row r="343" spans="1:7">
      <c r="A343">
        <v>340</v>
      </c>
      <c r="B343" s="46">
        <v>43957</v>
      </c>
      <c r="C343" s="283">
        <v>136.10173681453497</v>
      </c>
      <c r="D343" s="283">
        <v>104.0249711788601</v>
      </c>
      <c r="E343" s="181">
        <f t="shared" si="10"/>
        <v>104.0249711788601</v>
      </c>
      <c r="F343" s="208" t="str">
        <f t="shared" si="11"/>
        <v/>
      </c>
    </row>
    <row r="344" spans="1:7">
      <c r="A344">
        <v>341</v>
      </c>
      <c r="B344" s="46">
        <v>43958</v>
      </c>
      <c r="C344" s="283">
        <v>121.59162591053311</v>
      </c>
      <c r="D344" s="283">
        <v>104.0249711788601</v>
      </c>
      <c r="E344" s="181">
        <f t="shared" si="10"/>
        <v>104.0249711788601</v>
      </c>
      <c r="F344" s="208" t="str">
        <f t="shared" si="11"/>
        <v/>
      </c>
    </row>
    <row r="345" spans="1:7">
      <c r="A345">
        <v>342</v>
      </c>
      <c r="B345" s="46">
        <v>43959</v>
      </c>
      <c r="C345" s="283">
        <v>112.46027719453124</v>
      </c>
      <c r="D345" s="283">
        <v>104.0249711788601</v>
      </c>
      <c r="E345" s="181">
        <f t="shared" si="10"/>
        <v>104.0249711788601</v>
      </c>
      <c r="F345" s="208" t="str">
        <f t="shared" si="11"/>
        <v/>
      </c>
    </row>
    <row r="346" spans="1:7">
      <c r="A346">
        <v>343</v>
      </c>
      <c r="B346" s="46">
        <v>43960</v>
      </c>
      <c r="C346" s="283">
        <v>99.306320848533119</v>
      </c>
      <c r="D346" s="283">
        <v>104.0249711788601</v>
      </c>
      <c r="E346" s="181">
        <f t="shared" si="10"/>
        <v>99.306320848533119</v>
      </c>
      <c r="F346" s="208" t="str">
        <f t="shared" si="11"/>
        <v/>
      </c>
    </row>
    <row r="347" spans="1:7">
      <c r="A347">
        <v>344</v>
      </c>
      <c r="B347" s="46">
        <v>43961</v>
      </c>
      <c r="C347" s="283">
        <v>88.621139668533118</v>
      </c>
      <c r="D347" s="283">
        <v>104.0249711788601</v>
      </c>
      <c r="E347" s="181">
        <f t="shared" si="10"/>
        <v>88.621139668533118</v>
      </c>
      <c r="F347" s="208" t="str">
        <f t="shared" si="11"/>
        <v/>
      </c>
    </row>
    <row r="348" spans="1:7">
      <c r="A348">
        <v>345</v>
      </c>
      <c r="B348" s="46">
        <v>43962</v>
      </c>
      <c r="C348" s="283">
        <v>98.148724774531246</v>
      </c>
      <c r="D348" s="283">
        <v>104.0249711788601</v>
      </c>
      <c r="E348" s="181">
        <f t="shared" si="10"/>
        <v>98.148724774531246</v>
      </c>
      <c r="F348" s="208" t="str">
        <f t="shared" si="11"/>
        <v/>
      </c>
    </row>
    <row r="349" spans="1:7">
      <c r="A349">
        <v>346</v>
      </c>
      <c r="B349" s="46">
        <v>43963</v>
      </c>
      <c r="C349" s="283">
        <v>143.85566423853498</v>
      </c>
      <c r="D349" s="283">
        <v>104.0249711788601</v>
      </c>
      <c r="E349" s="181">
        <f t="shared" si="10"/>
        <v>104.0249711788601</v>
      </c>
      <c r="F349" s="208" t="str">
        <f t="shared" si="11"/>
        <v/>
      </c>
    </row>
    <row r="350" spans="1:7">
      <c r="A350">
        <v>347</v>
      </c>
      <c r="B350" s="46">
        <v>43964</v>
      </c>
      <c r="C350" s="283">
        <v>150.39977186795312</v>
      </c>
      <c r="D350" s="283">
        <v>104.0249711788601</v>
      </c>
      <c r="E350" s="181">
        <f t="shared" si="10"/>
        <v>104.0249711788601</v>
      </c>
      <c r="F350" s="208" t="str">
        <f t="shared" si="11"/>
        <v/>
      </c>
    </row>
    <row r="351" spans="1:7">
      <c r="A351">
        <v>348</v>
      </c>
      <c r="B351" s="46">
        <v>43965</v>
      </c>
      <c r="C351" s="283">
        <v>121.26090743595499</v>
      </c>
      <c r="D351" s="283">
        <v>104.0249711788601</v>
      </c>
      <c r="E351" s="181">
        <f t="shared" si="10"/>
        <v>104.0249711788601</v>
      </c>
      <c r="F351" s="208" t="str">
        <f t="shared" si="11"/>
        <v/>
      </c>
    </row>
    <row r="352" spans="1:7">
      <c r="A352">
        <v>349</v>
      </c>
      <c r="B352" s="46">
        <v>43966</v>
      </c>
      <c r="C352" s="283">
        <v>119.85064118595498</v>
      </c>
      <c r="D352" s="283">
        <v>104.0249711788601</v>
      </c>
      <c r="E352" s="181">
        <f t="shared" si="10"/>
        <v>104.0249711788601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M</v>
      </c>
      <c r="G352" s="209">
        <f>IF(DAY(B352)=15,D352,"")</f>
        <v>104.0249711788601</v>
      </c>
    </row>
    <row r="353" spans="1:6">
      <c r="A353">
        <v>350</v>
      </c>
      <c r="B353" s="46">
        <v>43967</v>
      </c>
      <c r="C353" s="283">
        <v>107.06924010395872</v>
      </c>
      <c r="D353" s="283">
        <v>104.0249711788601</v>
      </c>
      <c r="E353" s="181">
        <f t="shared" si="10"/>
        <v>104.0249711788601</v>
      </c>
      <c r="F353" s="208" t="str">
        <f t="shared" si="11"/>
        <v/>
      </c>
    </row>
    <row r="354" spans="1:6">
      <c r="A354">
        <v>351</v>
      </c>
      <c r="B354" s="46">
        <v>43968</v>
      </c>
      <c r="C354" s="283">
        <v>98.060554367951269</v>
      </c>
      <c r="D354" s="283">
        <v>104.0249711788601</v>
      </c>
      <c r="E354" s="181">
        <f t="shared" si="10"/>
        <v>98.060554367951269</v>
      </c>
      <c r="F354" s="208" t="str">
        <f t="shared" si="11"/>
        <v/>
      </c>
    </row>
    <row r="355" spans="1:6">
      <c r="A355">
        <v>352</v>
      </c>
      <c r="B355" s="46">
        <v>43969</v>
      </c>
      <c r="C355" s="283">
        <v>106.91956206795685</v>
      </c>
      <c r="D355" s="283">
        <v>104.0249711788601</v>
      </c>
      <c r="E355" s="181">
        <f t="shared" si="10"/>
        <v>104.0249711788601</v>
      </c>
      <c r="F355" s="208" t="str">
        <f t="shared" si="11"/>
        <v/>
      </c>
    </row>
    <row r="356" spans="1:6">
      <c r="A356">
        <v>353</v>
      </c>
      <c r="B356" s="46">
        <v>43970</v>
      </c>
      <c r="C356" s="283">
        <v>96.162140315954986</v>
      </c>
      <c r="D356" s="283">
        <v>104.0249711788601</v>
      </c>
      <c r="E356" s="181">
        <f t="shared" si="10"/>
        <v>96.162140315954986</v>
      </c>
      <c r="F356" s="208" t="str">
        <f t="shared" si="11"/>
        <v/>
      </c>
    </row>
    <row r="357" spans="1:6">
      <c r="A357">
        <v>354</v>
      </c>
      <c r="B357" s="46">
        <v>43971</v>
      </c>
      <c r="C357" s="283">
        <v>88.711018792280598</v>
      </c>
      <c r="D357" s="283">
        <v>104.0249711788601</v>
      </c>
      <c r="E357" s="181">
        <f t="shared" si="10"/>
        <v>88.711018792280598</v>
      </c>
      <c r="F357" s="208" t="str">
        <f t="shared" si="11"/>
        <v/>
      </c>
    </row>
    <row r="358" spans="1:6">
      <c r="A358">
        <v>355</v>
      </c>
      <c r="B358" s="46">
        <v>43972</v>
      </c>
      <c r="C358" s="283">
        <v>99.605993528282454</v>
      </c>
      <c r="D358" s="283">
        <v>104.0249711788601</v>
      </c>
      <c r="E358" s="181">
        <f t="shared" si="10"/>
        <v>99.605993528282454</v>
      </c>
      <c r="F358" s="208" t="str">
        <f t="shared" si="11"/>
        <v/>
      </c>
    </row>
    <row r="359" spans="1:6">
      <c r="A359">
        <v>356</v>
      </c>
      <c r="B359" s="46">
        <v>43973</v>
      </c>
      <c r="C359" s="283">
        <v>110.93805862428431</v>
      </c>
      <c r="D359" s="283">
        <v>104.0249711788601</v>
      </c>
      <c r="E359" s="181">
        <f t="shared" si="10"/>
        <v>104.0249711788601</v>
      </c>
      <c r="F359" s="208" t="str">
        <f t="shared" si="11"/>
        <v/>
      </c>
    </row>
    <row r="360" spans="1:6">
      <c r="A360">
        <v>357</v>
      </c>
      <c r="B360" s="46">
        <v>43974</v>
      </c>
      <c r="C360" s="283">
        <v>75.787325652276863</v>
      </c>
      <c r="D360" s="283">
        <v>104.0249711788601</v>
      </c>
      <c r="E360" s="181">
        <f t="shared" si="10"/>
        <v>75.787325652276863</v>
      </c>
      <c r="F360" s="208" t="str">
        <f t="shared" si="11"/>
        <v/>
      </c>
    </row>
    <row r="361" spans="1:6">
      <c r="A361">
        <v>358</v>
      </c>
      <c r="B361" s="46">
        <v>43975</v>
      </c>
      <c r="C361" s="283">
        <v>73.403829940284311</v>
      </c>
      <c r="D361" s="283">
        <v>104.0249711788601</v>
      </c>
      <c r="E361" s="181">
        <f t="shared" si="10"/>
        <v>73.403829940284311</v>
      </c>
      <c r="F361" s="208" t="str">
        <f t="shared" si="11"/>
        <v/>
      </c>
    </row>
    <row r="362" spans="1:6">
      <c r="A362">
        <v>359</v>
      </c>
      <c r="B362" s="46">
        <v>43976</v>
      </c>
      <c r="C362" s="283">
        <v>79.581358048282453</v>
      </c>
      <c r="D362" s="283">
        <v>104.0249711788601</v>
      </c>
      <c r="E362" s="181">
        <f t="shared" si="10"/>
        <v>79.581358048282453</v>
      </c>
      <c r="F362" s="208" t="str">
        <f t="shared" si="11"/>
        <v/>
      </c>
    </row>
    <row r="363" spans="1:6">
      <c r="A363">
        <v>360</v>
      </c>
      <c r="B363" s="46">
        <v>43977</v>
      </c>
      <c r="C363" s="283">
        <v>71.365785928278726</v>
      </c>
      <c r="D363" s="283">
        <v>104.0249711788601</v>
      </c>
      <c r="E363" s="181">
        <f t="shared" si="10"/>
        <v>71.365785928278726</v>
      </c>
      <c r="F363" s="208" t="str">
        <f t="shared" si="11"/>
        <v/>
      </c>
    </row>
    <row r="364" spans="1:6">
      <c r="A364">
        <v>361</v>
      </c>
      <c r="B364" s="46">
        <v>43978</v>
      </c>
      <c r="C364" s="283">
        <v>56.762920135005523</v>
      </c>
      <c r="D364" s="283">
        <v>104.0249711788601</v>
      </c>
      <c r="E364" s="181">
        <f t="shared" si="10"/>
        <v>56.762920135005523</v>
      </c>
      <c r="F364" s="208" t="str">
        <f t="shared" si="11"/>
        <v/>
      </c>
    </row>
    <row r="365" spans="1:6">
      <c r="A365">
        <v>362</v>
      </c>
      <c r="B365" s="46">
        <v>43979</v>
      </c>
      <c r="C365" s="283">
        <v>68.009082055005521</v>
      </c>
      <c r="D365" s="283">
        <v>104.0249711788601</v>
      </c>
      <c r="E365" s="181">
        <f t="shared" si="10"/>
        <v>68.009082055005521</v>
      </c>
      <c r="F365" s="208" t="str">
        <f t="shared" si="11"/>
        <v/>
      </c>
    </row>
    <row r="366" spans="1:6">
      <c r="A366">
        <v>363</v>
      </c>
      <c r="B366" s="46">
        <v>43980</v>
      </c>
      <c r="C366" s="283">
        <v>87.402901175001801</v>
      </c>
      <c r="D366" s="283">
        <v>104.0249711788601</v>
      </c>
      <c r="E366" s="181">
        <f t="shared" si="10"/>
        <v>87.402901175001801</v>
      </c>
      <c r="F366" s="208" t="str">
        <f t="shared" si="11"/>
        <v/>
      </c>
    </row>
    <row r="367" spans="1:6">
      <c r="A367">
        <v>364</v>
      </c>
      <c r="B367" s="46">
        <v>43981</v>
      </c>
      <c r="C367" s="283">
        <v>65.905893555003658</v>
      </c>
      <c r="D367" s="283">
        <v>104.0249711788601</v>
      </c>
      <c r="E367" s="181">
        <f t="shared" si="10"/>
        <v>65.905893555003658</v>
      </c>
      <c r="F367" s="208" t="str">
        <f t="shared" si="11"/>
        <v/>
      </c>
    </row>
    <row r="368" spans="1:6">
      <c r="A368">
        <v>365</v>
      </c>
      <c r="B368" s="46">
        <v>43982</v>
      </c>
      <c r="C368" s="283">
        <v>59.909888887001799</v>
      </c>
      <c r="D368" s="283">
        <v>104.0249711788601</v>
      </c>
      <c r="E368" s="181">
        <f t="shared" si="10"/>
        <v>59.909888887001799</v>
      </c>
      <c r="F368" s="208" t="str">
        <f t="shared" si="11"/>
        <v/>
      </c>
    </row>
    <row r="369" spans="1:7">
      <c r="A369">
        <v>366</v>
      </c>
      <c r="B369" s="46">
        <v>43983</v>
      </c>
      <c r="C369" s="283">
        <v>92.183467975007389</v>
      </c>
      <c r="D369" s="283">
        <v>64.511433450997245</v>
      </c>
      <c r="E369" s="181">
        <f t="shared" si="10"/>
        <v>64.511433450997245</v>
      </c>
      <c r="F369" s="208" t="str">
        <f t="shared" si="11"/>
        <v/>
      </c>
    </row>
    <row r="370" spans="1:7">
      <c r="A370">
        <v>367</v>
      </c>
      <c r="B370" s="46">
        <v>43984</v>
      </c>
      <c r="C370" s="283">
        <v>98.253370839005527</v>
      </c>
      <c r="D370" s="283">
        <v>64.511433450997245</v>
      </c>
      <c r="E370" s="181">
        <f t="shared" si="10"/>
        <v>64.511433450997245</v>
      </c>
      <c r="F370" s="208" t="str">
        <f t="shared" si="11"/>
        <v/>
      </c>
    </row>
    <row r="371" spans="1:7">
      <c r="A371">
        <v>368</v>
      </c>
      <c r="B371" s="46">
        <v>43985</v>
      </c>
      <c r="C371" s="283">
        <v>61.888562875254749</v>
      </c>
      <c r="D371" s="283">
        <v>64.511433450997245</v>
      </c>
      <c r="E371" s="181">
        <f t="shared" si="10"/>
        <v>61.888562875254749</v>
      </c>
      <c r="F371" s="208" t="str">
        <f t="shared" si="11"/>
        <v/>
      </c>
    </row>
    <row r="372" spans="1:7">
      <c r="A372">
        <v>369</v>
      </c>
      <c r="B372" s="46">
        <v>43986</v>
      </c>
      <c r="C372" s="283">
        <v>55.465177055258465</v>
      </c>
      <c r="D372" s="283">
        <v>64.511433450997245</v>
      </c>
      <c r="E372" s="181">
        <f t="shared" si="10"/>
        <v>55.465177055258465</v>
      </c>
      <c r="F372" s="208" t="str">
        <f t="shared" si="11"/>
        <v/>
      </c>
    </row>
    <row r="373" spans="1:7">
      <c r="A373">
        <v>370</v>
      </c>
      <c r="B373" s="46">
        <v>43987</v>
      </c>
      <c r="C373" s="283">
        <v>55.844170679258475</v>
      </c>
      <c r="D373" s="283">
        <v>64.511433450997245</v>
      </c>
      <c r="E373" s="181">
        <f t="shared" si="10"/>
        <v>55.844170679258475</v>
      </c>
      <c r="F373" s="208" t="str">
        <f t="shared" si="11"/>
        <v/>
      </c>
    </row>
    <row r="374" spans="1:7">
      <c r="A374">
        <v>371</v>
      </c>
      <c r="B374" s="46">
        <v>43988</v>
      </c>
      <c r="C374" s="283">
        <v>38.123493167256605</v>
      </c>
      <c r="D374" s="283">
        <v>64.511433450997245</v>
      </c>
      <c r="E374" s="181">
        <f t="shared" si="10"/>
        <v>38.123493167256605</v>
      </c>
      <c r="F374" s="208" t="str">
        <f t="shared" si="11"/>
        <v/>
      </c>
    </row>
    <row r="375" spans="1:7">
      <c r="A375">
        <v>372</v>
      </c>
      <c r="B375" s="46">
        <v>43989</v>
      </c>
      <c r="C375" s="283">
        <v>32.855440795254744</v>
      </c>
      <c r="D375" s="283">
        <v>64.511433450997245</v>
      </c>
      <c r="E375" s="181">
        <f t="shared" si="10"/>
        <v>32.855440795254744</v>
      </c>
      <c r="F375" s="208" t="str">
        <f t="shared" si="11"/>
        <v/>
      </c>
    </row>
    <row r="376" spans="1:7">
      <c r="A376">
        <v>373</v>
      </c>
      <c r="B376" s="46">
        <v>43990</v>
      </c>
      <c r="C376" s="283">
        <v>34.717291193256607</v>
      </c>
      <c r="D376" s="283">
        <v>64.511433450997245</v>
      </c>
      <c r="E376" s="181">
        <f t="shared" si="10"/>
        <v>34.717291193256607</v>
      </c>
      <c r="F376" s="208" t="str">
        <f t="shared" si="11"/>
        <v/>
      </c>
    </row>
    <row r="377" spans="1:7">
      <c r="A377">
        <v>374</v>
      </c>
      <c r="B377" s="46">
        <v>43991</v>
      </c>
      <c r="C377" s="283">
        <v>44.644914163258463</v>
      </c>
      <c r="D377" s="283">
        <v>64.511433450997245</v>
      </c>
      <c r="E377" s="181">
        <f t="shared" si="10"/>
        <v>44.644914163258463</v>
      </c>
      <c r="F377" s="208" t="str">
        <f t="shared" si="11"/>
        <v/>
      </c>
    </row>
    <row r="378" spans="1:7">
      <c r="A378">
        <v>375</v>
      </c>
      <c r="B378" s="46">
        <v>43992</v>
      </c>
      <c r="C378" s="283">
        <v>71.306721093906788</v>
      </c>
      <c r="D378" s="283">
        <v>64.511433450997245</v>
      </c>
      <c r="E378" s="181">
        <f t="shared" si="10"/>
        <v>64.511433450997245</v>
      </c>
      <c r="F378" s="208" t="str">
        <f t="shared" si="11"/>
        <v/>
      </c>
    </row>
    <row r="379" spans="1:7">
      <c r="A379">
        <v>376</v>
      </c>
      <c r="B379" s="46">
        <v>43993</v>
      </c>
      <c r="C379" s="283">
        <v>55.381475491908645</v>
      </c>
      <c r="D379" s="283">
        <v>64.511433450997245</v>
      </c>
      <c r="E379" s="181">
        <f t="shared" si="10"/>
        <v>55.381475491908645</v>
      </c>
      <c r="F379" s="208" t="str">
        <f t="shared" si="11"/>
        <v/>
      </c>
    </row>
    <row r="380" spans="1:7">
      <c r="A380">
        <v>377</v>
      </c>
      <c r="B380" s="46">
        <v>43994</v>
      </c>
      <c r="C380" s="283">
        <v>61.907993781908651</v>
      </c>
      <c r="D380" s="283">
        <v>64.511433450997245</v>
      </c>
      <c r="E380" s="181">
        <f t="shared" si="10"/>
        <v>61.907993781908651</v>
      </c>
      <c r="F380" s="208" t="str">
        <f t="shared" si="11"/>
        <v/>
      </c>
    </row>
    <row r="381" spans="1:7">
      <c r="A381">
        <v>378</v>
      </c>
      <c r="B381" s="46">
        <v>43995</v>
      </c>
      <c r="C381" s="283">
        <v>56.776512815908646</v>
      </c>
      <c r="D381" s="283">
        <v>64.511433450997245</v>
      </c>
      <c r="E381" s="181">
        <f t="shared" si="10"/>
        <v>56.776512815908646</v>
      </c>
      <c r="F381" s="208" t="str">
        <f t="shared" si="11"/>
        <v/>
      </c>
    </row>
    <row r="382" spans="1:7">
      <c r="A382">
        <v>379</v>
      </c>
      <c r="B382" s="46">
        <v>43996</v>
      </c>
      <c r="C382" s="283">
        <v>53.056478763908643</v>
      </c>
      <c r="D382" s="283">
        <v>64.511433450997245</v>
      </c>
      <c r="E382" s="181">
        <f t="shared" si="10"/>
        <v>53.056478763908643</v>
      </c>
      <c r="F382" s="208" t="str">
        <f t="shared" si="11"/>
        <v/>
      </c>
    </row>
    <row r="383" spans="1:7">
      <c r="A383">
        <v>380</v>
      </c>
      <c r="B383" s="46">
        <v>43997</v>
      </c>
      <c r="C383" s="283">
        <v>65.92160188390865</v>
      </c>
      <c r="D383" s="283">
        <v>64.511433450997245</v>
      </c>
      <c r="E383" s="181">
        <f t="shared" si="10"/>
        <v>64.511433450997245</v>
      </c>
      <c r="F383" s="208" t="str">
        <f t="shared" si="11"/>
        <v>J</v>
      </c>
      <c r="G383" s="209">
        <f>IF(DAY(B383)=15,D383,"")</f>
        <v>64.511433450997245</v>
      </c>
    </row>
    <row r="384" spans="1:7">
      <c r="A384">
        <v>381</v>
      </c>
      <c r="B384" s="46">
        <v>43998</v>
      </c>
      <c r="C384" s="283">
        <v>68.052822799908654</v>
      </c>
      <c r="D384" s="283">
        <v>64.511433450997245</v>
      </c>
      <c r="E384" s="181">
        <f t="shared" si="10"/>
        <v>64.511433450997245</v>
      </c>
      <c r="F384" s="208" t="str">
        <f t="shared" si="11"/>
        <v/>
      </c>
    </row>
    <row r="385" spans="1:6">
      <c r="A385">
        <v>382</v>
      </c>
      <c r="B385" s="46">
        <v>43999</v>
      </c>
      <c r="C385" s="283">
        <v>57.892689474405053</v>
      </c>
      <c r="D385" s="283">
        <v>64.511433450997245</v>
      </c>
      <c r="E385" s="181">
        <f t="shared" si="10"/>
        <v>57.892689474405053</v>
      </c>
      <c r="F385" s="208" t="str">
        <f t="shared" si="11"/>
        <v/>
      </c>
    </row>
    <row r="386" spans="1:6">
      <c r="A386">
        <v>383</v>
      </c>
      <c r="B386" s="46">
        <v>44000</v>
      </c>
      <c r="C386" s="283">
        <v>51.122678274410632</v>
      </c>
      <c r="D386" s="283">
        <v>64.511433450997245</v>
      </c>
      <c r="E386" s="181">
        <f t="shared" si="10"/>
        <v>51.122678274410632</v>
      </c>
      <c r="F386" s="208" t="str">
        <f t="shared" si="11"/>
        <v/>
      </c>
    </row>
    <row r="387" spans="1:6">
      <c r="A387">
        <v>384</v>
      </c>
      <c r="B387" s="46">
        <v>44001</v>
      </c>
      <c r="C387" s="283">
        <v>48.914195670403188</v>
      </c>
      <c r="D387" s="283">
        <v>64.511433450997245</v>
      </c>
      <c r="E387" s="181">
        <f t="shared" si="10"/>
        <v>48.914195670403188</v>
      </c>
      <c r="F387" s="208" t="str">
        <f t="shared" si="11"/>
        <v/>
      </c>
    </row>
    <row r="388" spans="1:6">
      <c r="A388">
        <v>385</v>
      </c>
      <c r="B388" s="46">
        <v>44002</v>
      </c>
      <c r="C388" s="283">
        <v>32.064781590408771</v>
      </c>
      <c r="D388" s="283">
        <v>64.511433450997245</v>
      </c>
      <c r="E388" s="181">
        <f t="shared" ref="E388:E396" si="12">IF(C388&lt;D388,C388,D388)</f>
        <v>32.064781590408771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44003</v>
      </c>
      <c r="C389" s="283">
        <v>26.63667639040877</v>
      </c>
      <c r="D389" s="283">
        <v>64.511433450997245</v>
      </c>
      <c r="E389" s="181">
        <f t="shared" si="12"/>
        <v>26.63667639040877</v>
      </c>
      <c r="F389" s="208" t="str">
        <f t="shared" si="13"/>
        <v/>
      </c>
    </row>
    <row r="390" spans="1:6">
      <c r="A390">
        <v>387</v>
      </c>
      <c r="B390" s="46">
        <v>44004</v>
      </c>
      <c r="C390" s="283">
        <v>45.337350656406912</v>
      </c>
      <c r="D390" s="283">
        <v>64.511433450997245</v>
      </c>
      <c r="E390" s="181">
        <f t="shared" si="12"/>
        <v>45.337350656406912</v>
      </c>
      <c r="F390" s="208" t="str">
        <f t="shared" si="13"/>
        <v/>
      </c>
    </row>
    <row r="391" spans="1:6">
      <c r="A391">
        <v>388</v>
      </c>
      <c r="B391" s="46">
        <v>44005</v>
      </c>
      <c r="C391" s="283">
        <v>63.023296162406915</v>
      </c>
      <c r="D391" s="283">
        <v>64.511433450997245</v>
      </c>
      <c r="E391" s="181">
        <f t="shared" si="12"/>
        <v>63.023296162406915</v>
      </c>
      <c r="F391" s="208" t="str">
        <f t="shared" si="13"/>
        <v/>
      </c>
    </row>
    <row r="392" spans="1:6">
      <c r="A392">
        <v>389</v>
      </c>
      <c r="B392" s="46">
        <v>44006</v>
      </c>
      <c r="C392" s="283">
        <v>38.651200942582363</v>
      </c>
      <c r="D392" s="283">
        <v>64.511433450997245</v>
      </c>
      <c r="E392" s="181">
        <f t="shared" si="12"/>
        <v>38.651200942582363</v>
      </c>
      <c r="F392" s="208" t="str">
        <f t="shared" si="13"/>
        <v/>
      </c>
    </row>
    <row r="393" spans="1:6">
      <c r="A393">
        <v>390</v>
      </c>
      <c r="B393" s="46">
        <v>44007</v>
      </c>
      <c r="C393" s="283">
        <v>49.265841966587949</v>
      </c>
      <c r="D393" s="283">
        <v>64.511433450997245</v>
      </c>
      <c r="E393" s="181">
        <f t="shared" si="12"/>
        <v>49.265841966587949</v>
      </c>
      <c r="F393" s="208" t="str">
        <f t="shared" si="13"/>
        <v/>
      </c>
    </row>
    <row r="394" spans="1:6">
      <c r="A394">
        <v>391</v>
      </c>
      <c r="B394" s="46">
        <v>44008</v>
      </c>
      <c r="C394" s="283">
        <v>49.254547556584221</v>
      </c>
      <c r="D394" s="283">
        <v>64.511433450997245</v>
      </c>
      <c r="E394" s="181">
        <f t="shared" si="12"/>
        <v>49.254547556584221</v>
      </c>
      <c r="F394" s="208" t="str">
        <f t="shared" si="13"/>
        <v/>
      </c>
    </row>
    <row r="395" spans="1:6">
      <c r="A395">
        <v>392</v>
      </c>
      <c r="B395" s="46">
        <v>44009</v>
      </c>
      <c r="C395" s="283">
        <v>34.280048310582366</v>
      </c>
      <c r="D395" s="283">
        <v>64.511433450997245</v>
      </c>
      <c r="E395" s="181">
        <f t="shared" si="12"/>
        <v>34.280048310582366</v>
      </c>
      <c r="F395" s="208" t="str">
        <f t="shared" si="13"/>
        <v/>
      </c>
    </row>
    <row r="396" spans="1:6">
      <c r="A396">
        <v>393</v>
      </c>
      <c r="B396" s="46">
        <v>44010</v>
      </c>
      <c r="C396" s="283">
        <v>30.293784186584219</v>
      </c>
      <c r="D396" s="283">
        <v>64.511433450997245</v>
      </c>
      <c r="E396" s="181">
        <f t="shared" si="12"/>
        <v>30.293784186584219</v>
      </c>
      <c r="F396" s="208" t="str">
        <f t="shared" si="13"/>
        <v/>
      </c>
    </row>
    <row r="397" spans="1:6">
      <c r="A397">
        <v>394</v>
      </c>
      <c r="B397" s="46">
        <v>44011</v>
      </c>
      <c r="C397" s="283">
        <v>45.506989554586077</v>
      </c>
      <c r="D397" s="283">
        <v>64.511433450997245</v>
      </c>
      <c r="E397" s="181">
        <f t="shared" ref="E397:E398" si="14">IF(C397&lt;D397,C397,D397)</f>
        <v>45.506989554586077</v>
      </c>
      <c r="F397" s="208" t="str">
        <f t="shared" si="13"/>
        <v/>
      </c>
    </row>
    <row r="398" spans="1:6">
      <c r="A398">
        <v>395</v>
      </c>
      <c r="B398" s="46">
        <v>44012</v>
      </c>
      <c r="C398" s="283">
        <v>58.1017835585805</v>
      </c>
      <c r="D398" s="283">
        <v>64.511433450997245</v>
      </c>
      <c r="E398" s="181">
        <f t="shared" si="14"/>
        <v>58.1017835585805</v>
      </c>
      <c r="F398" s="208" t="str">
        <f t="shared" si="13"/>
        <v/>
      </c>
    </row>
    <row r="399" spans="1:6">
      <c r="B399" s="46"/>
      <c r="C399" s="283"/>
      <c r="D399" s="283"/>
      <c r="E399" s="181"/>
      <c r="F399" s="208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83"/>
      <c r="D400" s="283"/>
      <c r="E400" s="181"/>
      <c r="F400" s="208" t="str">
        <f t="shared" si="15"/>
        <v/>
      </c>
    </row>
    <row r="401" spans="3:7">
      <c r="C401" s="181" t="s">
        <v>569</v>
      </c>
      <c r="D401" s="181" t="s">
        <v>569</v>
      </c>
      <c r="E401" s="181" t="str">
        <f t="shared" ref="E401:E451" si="16">IF(C401&lt;D401,C401,D401)</f>
        <v/>
      </c>
      <c r="F401" s="208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81" t="s">
        <v>569</v>
      </c>
      <c r="D402" s="181" t="s">
        <v>569</v>
      </c>
      <c r="E402" s="181" t="str">
        <f t="shared" si="16"/>
        <v/>
      </c>
      <c r="F402" s="208" t="str">
        <f t="shared" si="17"/>
        <v/>
      </c>
    </row>
    <row r="403" spans="3:7">
      <c r="C403" s="181" t="s">
        <v>569</v>
      </c>
      <c r="D403" s="181" t="s">
        <v>569</v>
      </c>
      <c r="E403" s="181" t="str">
        <f t="shared" si="16"/>
        <v/>
      </c>
      <c r="F403" s="208" t="str">
        <f t="shared" si="17"/>
        <v/>
      </c>
    </row>
    <row r="404" spans="3:7">
      <c r="C404" s="181" t="s">
        <v>569</v>
      </c>
      <c r="D404" s="181" t="s">
        <v>569</v>
      </c>
      <c r="E404" s="181" t="str">
        <f t="shared" si="16"/>
        <v/>
      </c>
      <c r="F404" s="208" t="str">
        <f t="shared" si="17"/>
        <v/>
      </c>
    </row>
    <row r="405" spans="3:7">
      <c r="C405" s="181" t="s">
        <v>569</v>
      </c>
      <c r="D405" s="181" t="s">
        <v>569</v>
      </c>
      <c r="E405" s="181" t="str">
        <f t="shared" si="16"/>
        <v/>
      </c>
      <c r="F405" s="208" t="str">
        <f t="shared" si="17"/>
        <v/>
      </c>
    </row>
    <row r="406" spans="3:7">
      <c r="C406" s="181" t="s">
        <v>569</v>
      </c>
      <c r="D406" s="181" t="s">
        <v>569</v>
      </c>
      <c r="E406" s="181" t="str">
        <f t="shared" si="16"/>
        <v/>
      </c>
      <c r="F406" s="208" t="str">
        <f t="shared" si="17"/>
        <v/>
      </c>
    </row>
    <row r="407" spans="3:7">
      <c r="C407" s="181" t="s">
        <v>569</v>
      </c>
      <c r="D407" s="181" t="s">
        <v>569</v>
      </c>
      <c r="E407" s="181" t="str">
        <f t="shared" si="16"/>
        <v/>
      </c>
      <c r="F407" s="208" t="str">
        <f t="shared" si="17"/>
        <v/>
      </c>
    </row>
    <row r="408" spans="3:7">
      <c r="C408" s="181" t="s">
        <v>569</v>
      </c>
      <c r="D408" s="181" t="s">
        <v>569</v>
      </c>
      <c r="E408" s="181" t="str">
        <f t="shared" si="16"/>
        <v/>
      </c>
      <c r="F408" s="208" t="str">
        <f t="shared" si="17"/>
        <v/>
      </c>
    </row>
    <row r="409" spans="3:7">
      <c r="C409" s="181" t="s">
        <v>569</v>
      </c>
      <c r="D409" s="181" t="s">
        <v>569</v>
      </c>
      <c r="E409" s="181" t="str">
        <f t="shared" si="16"/>
        <v/>
      </c>
      <c r="F409" s="208" t="str">
        <f t="shared" si="17"/>
        <v/>
      </c>
    </row>
    <row r="410" spans="3:7">
      <c r="C410" s="181" t="s">
        <v>569</v>
      </c>
      <c r="D410" s="181" t="s">
        <v>569</v>
      </c>
      <c r="E410" s="181" t="str">
        <f t="shared" si="16"/>
        <v/>
      </c>
      <c r="F410" s="208" t="str">
        <f t="shared" si="17"/>
        <v/>
      </c>
    </row>
    <row r="411" spans="3:7">
      <c r="C411" s="181" t="s">
        <v>569</v>
      </c>
      <c r="D411" s="181" t="s">
        <v>569</v>
      </c>
      <c r="E411" s="181" t="str">
        <f t="shared" si="16"/>
        <v/>
      </c>
      <c r="F411" s="208" t="str">
        <f t="shared" si="17"/>
        <v/>
      </c>
      <c r="G411" s="209" t="str">
        <f t="shared" ref="G411:G412" si="18">IF(DAY(B411)=15,D411,"")</f>
        <v/>
      </c>
    </row>
    <row r="412" spans="3:7">
      <c r="C412" s="181" t="s">
        <v>569</v>
      </c>
      <c r="D412" s="181" t="s">
        <v>569</v>
      </c>
      <c r="E412" s="181" t="str">
        <f t="shared" si="16"/>
        <v/>
      </c>
      <c r="F412" s="208" t="str">
        <f t="shared" si="17"/>
        <v/>
      </c>
      <c r="G412" s="209" t="str">
        <f t="shared" si="18"/>
        <v/>
      </c>
    </row>
    <row r="413" spans="3:7">
      <c r="C413" s="181" t="s">
        <v>569</v>
      </c>
      <c r="D413" s="181" t="s">
        <v>569</v>
      </c>
      <c r="E413" s="181" t="str">
        <f t="shared" si="16"/>
        <v/>
      </c>
    </row>
    <row r="414" spans="3:7">
      <c r="C414" s="181" t="s">
        <v>569</v>
      </c>
      <c r="D414" s="181" t="s">
        <v>569</v>
      </c>
      <c r="E414" s="181" t="str">
        <f t="shared" si="16"/>
        <v/>
      </c>
    </row>
    <row r="415" spans="3:7">
      <c r="C415" s="181" t="s">
        <v>569</v>
      </c>
      <c r="D415" s="181" t="s">
        <v>569</v>
      </c>
      <c r="E415" s="181" t="str">
        <f t="shared" si="16"/>
        <v/>
      </c>
    </row>
    <row r="416" spans="3:7">
      <c r="C416" s="181" t="s">
        <v>569</v>
      </c>
      <c r="D416" s="181" t="s">
        <v>569</v>
      </c>
      <c r="E416" s="181" t="str">
        <f t="shared" si="16"/>
        <v/>
      </c>
    </row>
    <row r="417" spans="3:5">
      <c r="C417" s="181" t="s">
        <v>569</v>
      </c>
      <c r="D417" s="181" t="s">
        <v>569</v>
      </c>
      <c r="E417" s="181" t="str">
        <f t="shared" si="16"/>
        <v/>
      </c>
    </row>
    <row r="418" spans="3:5">
      <c r="C418" s="181" t="s">
        <v>569</v>
      </c>
      <c r="D418" s="181" t="s">
        <v>569</v>
      </c>
      <c r="E418" s="181" t="str">
        <f t="shared" si="16"/>
        <v/>
      </c>
    </row>
    <row r="419" spans="3:5">
      <c r="C419" s="181" t="s">
        <v>569</v>
      </c>
      <c r="D419" s="181" t="s">
        <v>569</v>
      </c>
      <c r="E419" s="181" t="str">
        <f t="shared" si="16"/>
        <v/>
      </c>
    </row>
    <row r="420" spans="3:5">
      <c r="C420" s="181" t="s">
        <v>569</v>
      </c>
      <c r="D420" s="181" t="s">
        <v>569</v>
      </c>
      <c r="E420" s="181" t="str">
        <f t="shared" si="16"/>
        <v/>
      </c>
    </row>
    <row r="421" spans="3:5">
      <c r="C421" s="181" t="s">
        <v>569</v>
      </c>
      <c r="D421" s="181" t="s">
        <v>569</v>
      </c>
      <c r="E421" s="181" t="str">
        <f t="shared" si="16"/>
        <v/>
      </c>
    </row>
    <row r="422" spans="3:5">
      <c r="C422" s="181" t="s">
        <v>569</v>
      </c>
      <c r="D422" s="181" t="s">
        <v>569</v>
      </c>
      <c r="E422" s="181" t="str">
        <f t="shared" si="16"/>
        <v/>
      </c>
    </row>
    <row r="423" spans="3:5">
      <c r="C423" s="181" t="s">
        <v>569</v>
      </c>
      <c r="D423" s="181" t="s">
        <v>569</v>
      </c>
      <c r="E423" s="181" t="str">
        <f t="shared" si="16"/>
        <v/>
      </c>
    </row>
    <row r="424" spans="3:5">
      <c r="C424" s="181" t="s">
        <v>569</v>
      </c>
      <c r="D424" s="181" t="s">
        <v>569</v>
      </c>
      <c r="E424" s="181" t="str">
        <f t="shared" si="16"/>
        <v/>
      </c>
    </row>
    <row r="425" spans="3:5">
      <c r="C425" s="181" t="s">
        <v>569</v>
      </c>
      <c r="D425" s="181" t="s">
        <v>569</v>
      </c>
      <c r="E425" s="181" t="str">
        <f t="shared" si="16"/>
        <v/>
      </c>
    </row>
    <row r="426" spans="3:5">
      <c r="C426" s="181" t="s">
        <v>569</v>
      </c>
      <c r="D426" s="181" t="s">
        <v>569</v>
      </c>
      <c r="E426" s="181" t="str">
        <f t="shared" si="16"/>
        <v/>
      </c>
    </row>
    <row r="427" spans="3:5">
      <c r="C427" s="181" t="s">
        <v>569</v>
      </c>
      <c r="D427" s="181" t="s">
        <v>569</v>
      </c>
      <c r="E427" s="181" t="str">
        <f t="shared" si="16"/>
        <v/>
      </c>
    </row>
    <row r="428" spans="3:5">
      <c r="C428" s="181" t="s">
        <v>569</v>
      </c>
      <c r="D428" s="181" t="s">
        <v>569</v>
      </c>
      <c r="E428" s="181" t="str">
        <f t="shared" si="16"/>
        <v/>
      </c>
    </row>
    <row r="429" spans="3:5">
      <c r="C429" s="181" t="s">
        <v>569</v>
      </c>
      <c r="D429" s="181" t="s">
        <v>569</v>
      </c>
      <c r="E429" s="181" t="str">
        <f t="shared" si="16"/>
        <v/>
      </c>
    </row>
    <row r="430" spans="3:5">
      <c r="C430" s="181" t="s">
        <v>569</v>
      </c>
      <c r="D430" s="181" t="s">
        <v>569</v>
      </c>
      <c r="E430" s="181" t="str">
        <f t="shared" si="16"/>
        <v/>
      </c>
    </row>
    <row r="431" spans="3:5">
      <c r="C431" s="181" t="s">
        <v>569</v>
      </c>
      <c r="D431" s="181" t="s">
        <v>569</v>
      </c>
      <c r="E431" s="181" t="str">
        <f t="shared" si="16"/>
        <v/>
      </c>
    </row>
    <row r="432" spans="3:5">
      <c r="C432" s="181" t="s">
        <v>569</v>
      </c>
      <c r="D432" s="181" t="s">
        <v>569</v>
      </c>
      <c r="E432" s="181" t="str">
        <f t="shared" si="16"/>
        <v/>
      </c>
    </row>
    <row r="433" spans="3:5">
      <c r="C433" s="181" t="s">
        <v>569</v>
      </c>
      <c r="D433" s="181" t="s">
        <v>569</v>
      </c>
      <c r="E433" s="181" t="str">
        <f t="shared" si="16"/>
        <v/>
      </c>
    </row>
    <row r="434" spans="3:5">
      <c r="C434" s="181" t="s">
        <v>569</v>
      </c>
      <c r="D434" s="181" t="s">
        <v>569</v>
      </c>
      <c r="E434" s="181" t="str">
        <f t="shared" si="16"/>
        <v/>
      </c>
    </row>
    <row r="435" spans="3:5">
      <c r="C435" s="181" t="s">
        <v>569</v>
      </c>
      <c r="D435" s="181" t="s">
        <v>569</v>
      </c>
      <c r="E435" s="181" t="str">
        <f t="shared" si="16"/>
        <v/>
      </c>
    </row>
    <row r="436" spans="3:5">
      <c r="C436" s="181" t="s">
        <v>569</v>
      </c>
      <c r="D436" s="181" t="s">
        <v>569</v>
      </c>
      <c r="E436" s="181" t="str">
        <f t="shared" si="16"/>
        <v/>
      </c>
    </row>
    <row r="437" spans="3:5">
      <c r="C437" s="181" t="s">
        <v>569</v>
      </c>
      <c r="D437" s="181" t="s">
        <v>569</v>
      </c>
      <c r="E437" s="181" t="str">
        <f t="shared" si="16"/>
        <v/>
      </c>
    </row>
    <row r="438" spans="3:5">
      <c r="C438" s="181" t="s">
        <v>569</v>
      </c>
      <c r="D438" s="181" t="s">
        <v>569</v>
      </c>
      <c r="E438" s="181" t="str">
        <f t="shared" si="16"/>
        <v/>
      </c>
    </row>
    <row r="439" spans="3:5">
      <c r="C439" s="181" t="s">
        <v>569</v>
      </c>
      <c r="D439" s="181" t="s">
        <v>569</v>
      </c>
      <c r="E439" s="181" t="str">
        <f t="shared" si="16"/>
        <v/>
      </c>
    </row>
    <row r="440" spans="3:5">
      <c r="C440" s="181" t="s">
        <v>569</v>
      </c>
      <c r="D440" s="181" t="s">
        <v>569</v>
      </c>
      <c r="E440" s="181" t="str">
        <f t="shared" si="16"/>
        <v/>
      </c>
    </row>
    <row r="441" spans="3:5">
      <c r="C441" s="181" t="s">
        <v>569</v>
      </c>
      <c r="D441" s="181" t="s">
        <v>569</v>
      </c>
      <c r="E441" s="181" t="str">
        <f t="shared" si="16"/>
        <v/>
      </c>
    </row>
    <row r="442" spans="3:5">
      <c r="C442" s="181" t="s">
        <v>569</v>
      </c>
      <c r="D442" s="181" t="s">
        <v>569</v>
      </c>
      <c r="E442" s="181" t="str">
        <f t="shared" si="16"/>
        <v/>
      </c>
    </row>
    <row r="443" spans="3:5">
      <c r="C443" s="181" t="s">
        <v>569</v>
      </c>
      <c r="D443" s="181" t="s">
        <v>569</v>
      </c>
      <c r="E443" s="181" t="str">
        <f t="shared" si="16"/>
        <v/>
      </c>
    </row>
    <row r="444" spans="3:5">
      <c r="C444" s="181" t="s">
        <v>569</v>
      </c>
      <c r="D444" s="181" t="s">
        <v>569</v>
      </c>
      <c r="E444" s="181" t="str">
        <f t="shared" si="16"/>
        <v/>
      </c>
    </row>
    <row r="445" spans="3:5">
      <c r="C445" s="181" t="s">
        <v>569</v>
      </c>
      <c r="D445" s="181" t="s">
        <v>569</v>
      </c>
      <c r="E445" s="181" t="str">
        <f t="shared" si="16"/>
        <v/>
      </c>
    </row>
    <row r="446" spans="3:5">
      <c r="C446" s="181" t="s">
        <v>569</v>
      </c>
      <c r="D446" s="181" t="s">
        <v>569</v>
      </c>
      <c r="E446" s="181" t="str">
        <f t="shared" si="16"/>
        <v/>
      </c>
    </row>
    <row r="447" spans="3:5">
      <c r="C447" s="181" t="s">
        <v>569</v>
      </c>
      <c r="D447" s="181" t="s">
        <v>569</v>
      </c>
      <c r="E447" s="181" t="str">
        <f t="shared" si="16"/>
        <v/>
      </c>
    </row>
    <row r="448" spans="3:5">
      <c r="C448" s="181" t="s">
        <v>569</v>
      </c>
      <c r="D448" s="181" t="s">
        <v>569</v>
      </c>
      <c r="E448" s="181" t="str">
        <f t="shared" si="16"/>
        <v/>
      </c>
    </row>
    <row r="449" spans="3:5">
      <c r="C449" s="181" t="s">
        <v>569</v>
      </c>
      <c r="D449" s="181" t="s">
        <v>569</v>
      </c>
      <c r="E449" s="181" t="str">
        <f t="shared" si="16"/>
        <v/>
      </c>
    </row>
    <row r="450" spans="3:5">
      <c r="C450" s="181" t="s">
        <v>569</v>
      </c>
      <c r="D450" s="181" t="s">
        <v>569</v>
      </c>
      <c r="E450" s="181" t="str">
        <f t="shared" si="16"/>
        <v/>
      </c>
    </row>
    <row r="451" spans="3:5">
      <c r="C451" s="181" t="s">
        <v>569</v>
      </c>
      <c r="D451" s="181" t="s">
        <v>569</v>
      </c>
      <c r="E451" s="181" t="str">
        <f t="shared" si="16"/>
        <v/>
      </c>
    </row>
    <row r="452" spans="3:5">
      <c r="C452" s="181" t="s">
        <v>569</v>
      </c>
      <c r="D452" s="181" t="s">
        <v>569</v>
      </c>
      <c r="E452" s="181" t="str">
        <f t="shared" ref="E452:E515" si="19">IF(C452&lt;D452,C452,D452)</f>
        <v/>
      </c>
    </row>
    <row r="453" spans="3:5">
      <c r="C453" s="181" t="s">
        <v>569</v>
      </c>
      <c r="D453" s="181" t="s">
        <v>569</v>
      </c>
      <c r="E453" s="181" t="str">
        <f t="shared" si="19"/>
        <v/>
      </c>
    </row>
    <row r="454" spans="3:5">
      <c r="C454" s="181" t="s">
        <v>569</v>
      </c>
      <c r="D454" s="181" t="s">
        <v>569</v>
      </c>
      <c r="E454" s="181" t="str">
        <f t="shared" si="19"/>
        <v/>
      </c>
    </row>
    <row r="455" spans="3:5">
      <c r="C455" s="181" t="s">
        <v>569</v>
      </c>
      <c r="D455" s="181" t="s">
        <v>569</v>
      </c>
      <c r="E455" s="181" t="str">
        <f t="shared" si="19"/>
        <v/>
      </c>
    </row>
    <row r="456" spans="3:5">
      <c r="C456" s="181" t="s">
        <v>569</v>
      </c>
      <c r="D456" s="181" t="s">
        <v>569</v>
      </c>
      <c r="E456" s="181" t="str">
        <f t="shared" si="19"/>
        <v/>
      </c>
    </row>
    <row r="457" spans="3:5">
      <c r="C457" s="181" t="s">
        <v>569</v>
      </c>
      <c r="D457" s="181" t="s">
        <v>569</v>
      </c>
      <c r="E457" s="181" t="str">
        <f t="shared" si="19"/>
        <v/>
      </c>
    </row>
    <row r="458" spans="3:5">
      <c r="C458" s="181" t="s">
        <v>569</v>
      </c>
      <c r="D458" s="181" t="s">
        <v>569</v>
      </c>
      <c r="E458" s="181" t="str">
        <f t="shared" si="19"/>
        <v/>
      </c>
    </row>
    <row r="459" spans="3:5">
      <c r="C459" s="181" t="s">
        <v>569</v>
      </c>
      <c r="D459" s="181" t="s">
        <v>569</v>
      </c>
      <c r="E459" s="181" t="str">
        <f t="shared" si="19"/>
        <v/>
      </c>
    </row>
    <row r="460" spans="3:5">
      <c r="C460" s="181" t="s">
        <v>569</v>
      </c>
      <c r="D460" s="181" t="s">
        <v>569</v>
      </c>
      <c r="E460" s="181" t="str">
        <f t="shared" si="19"/>
        <v/>
      </c>
    </row>
    <row r="461" spans="3:5">
      <c r="C461" s="181" t="s">
        <v>569</v>
      </c>
      <c r="D461" s="181" t="s">
        <v>569</v>
      </c>
      <c r="E461" s="181" t="str">
        <f t="shared" si="19"/>
        <v/>
      </c>
    </row>
    <row r="462" spans="3:5">
      <c r="C462" s="181" t="s">
        <v>569</v>
      </c>
      <c r="D462" s="181" t="s">
        <v>569</v>
      </c>
      <c r="E462" s="181" t="str">
        <f t="shared" si="19"/>
        <v/>
      </c>
    </row>
    <row r="463" spans="3:5">
      <c r="C463" s="181" t="s">
        <v>569</v>
      </c>
      <c r="D463" s="181" t="s">
        <v>569</v>
      </c>
      <c r="E463" s="181" t="str">
        <f t="shared" si="19"/>
        <v/>
      </c>
    </row>
    <row r="464" spans="3:5">
      <c r="C464" s="181" t="s">
        <v>569</v>
      </c>
      <c r="D464" s="181" t="s">
        <v>569</v>
      </c>
      <c r="E464" s="181" t="str">
        <f t="shared" si="19"/>
        <v/>
      </c>
    </row>
    <row r="465" spans="3:5">
      <c r="C465" s="181" t="s">
        <v>569</v>
      </c>
      <c r="D465" s="181" t="s">
        <v>569</v>
      </c>
      <c r="E465" s="181" t="str">
        <f t="shared" si="19"/>
        <v/>
      </c>
    </row>
    <row r="466" spans="3:5">
      <c r="C466" s="181" t="s">
        <v>569</v>
      </c>
      <c r="D466" s="181" t="s">
        <v>569</v>
      </c>
      <c r="E466" s="181" t="str">
        <f t="shared" si="19"/>
        <v/>
      </c>
    </row>
    <row r="467" spans="3:5">
      <c r="C467" s="181" t="s">
        <v>569</v>
      </c>
      <c r="D467" s="181" t="s">
        <v>569</v>
      </c>
      <c r="E467" s="181" t="str">
        <f t="shared" si="19"/>
        <v/>
      </c>
    </row>
    <row r="468" spans="3:5">
      <c r="C468" s="181" t="s">
        <v>569</v>
      </c>
      <c r="D468" s="181" t="s">
        <v>569</v>
      </c>
      <c r="E468" s="181" t="str">
        <f t="shared" si="19"/>
        <v/>
      </c>
    </row>
    <row r="469" spans="3:5">
      <c r="C469" s="181" t="s">
        <v>569</v>
      </c>
      <c r="D469" s="181" t="s">
        <v>569</v>
      </c>
      <c r="E469" s="181" t="str">
        <f t="shared" si="19"/>
        <v/>
      </c>
    </row>
    <row r="470" spans="3:5">
      <c r="C470" s="181" t="s">
        <v>569</v>
      </c>
      <c r="D470" s="181" t="s">
        <v>569</v>
      </c>
      <c r="E470" s="181" t="str">
        <f t="shared" si="19"/>
        <v/>
      </c>
    </row>
    <row r="471" spans="3:5">
      <c r="C471" s="181" t="s">
        <v>569</v>
      </c>
      <c r="D471" s="181" t="s">
        <v>569</v>
      </c>
      <c r="E471" s="181" t="str">
        <f t="shared" si="19"/>
        <v/>
      </c>
    </row>
    <row r="472" spans="3:5">
      <c r="C472" s="181" t="s">
        <v>569</v>
      </c>
      <c r="D472" s="181" t="s">
        <v>569</v>
      </c>
      <c r="E472" s="181" t="str">
        <f t="shared" si="19"/>
        <v/>
      </c>
    </row>
    <row r="473" spans="3:5">
      <c r="C473" s="181" t="s">
        <v>569</v>
      </c>
      <c r="D473" s="181" t="s">
        <v>569</v>
      </c>
      <c r="E473" s="181" t="str">
        <f t="shared" si="19"/>
        <v/>
      </c>
    </row>
    <row r="474" spans="3:5">
      <c r="C474" s="181" t="s">
        <v>569</v>
      </c>
      <c r="D474" s="181" t="s">
        <v>569</v>
      </c>
      <c r="E474" s="181" t="str">
        <f t="shared" si="19"/>
        <v/>
      </c>
    </row>
    <row r="475" spans="3:5">
      <c r="C475" s="181" t="s">
        <v>569</v>
      </c>
      <c r="D475" s="181" t="s">
        <v>569</v>
      </c>
      <c r="E475" s="181" t="str">
        <f t="shared" si="19"/>
        <v/>
      </c>
    </row>
    <row r="476" spans="3:5">
      <c r="C476" s="181" t="s">
        <v>569</v>
      </c>
      <c r="D476" s="181" t="s">
        <v>569</v>
      </c>
      <c r="E476" s="181" t="str">
        <f t="shared" si="19"/>
        <v/>
      </c>
    </row>
    <row r="477" spans="3:5">
      <c r="C477" s="181" t="s">
        <v>569</v>
      </c>
      <c r="D477" s="181" t="s">
        <v>569</v>
      </c>
      <c r="E477" s="181" t="str">
        <f t="shared" si="19"/>
        <v/>
      </c>
    </row>
    <row r="478" spans="3:5">
      <c r="C478" s="181" t="s">
        <v>569</v>
      </c>
      <c r="D478" s="181" t="s">
        <v>569</v>
      </c>
      <c r="E478" s="181" t="str">
        <f t="shared" si="19"/>
        <v/>
      </c>
    </row>
    <row r="479" spans="3:5">
      <c r="C479" s="181" t="s">
        <v>569</v>
      </c>
      <c r="D479" s="181" t="s">
        <v>569</v>
      </c>
      <c r="E479" s="181" t="str">
        <f t="shared" si="19"/>
        <v/>
      </c>
    </row>
    <row r="480" spans="3:5">
      <c r="C480" s="181" t="s">
        <v>569</v>
      </c>
      <c r="D480" s="181" t="s">
        <v>569</v>
      </c>
      <c r="E480" s="181" t="str">
        <f t="shared" si="19"/>
        <v/>
      </c>
    </row>
    <row r="481" spans="3:5">
      <c r="C481" s="181" t="s">
        <v>569</v>
      </c>
      <c r="D481" s="181" t="s">
        <v>569</v>
      </c>
      <c r="E481" s="181" t="str">
        <f t="shared" si="19"/>
        <v/>
      </c>
    </row>
    <row r="482" spans="3:5">
      <c r="C482" s="181" t="s">
        <v>569</v>
      </c>
      <c r="D482" s="181" t="s">
        <v>569</v>
      </c>
      <c r="E482" s="181" t="str">
        <f t="shared" si="19"/>
        <v/>
      </c>
    </row>
    <row r="483" spans="3:5">
      <c r="C483" s="181" t="s">
        <v>569</v>
      </c>
      <c r="D483" s="181" t="s">
        <v>569</v>
      </c>
      <c r="E483" s="181" t="str">
        <f t="shared" si="19"/>
        <v/>
      </c>
    </row>
    <row r="484" spans="3:5">
      <c r="C484" s="181" t="s">
        <v>569</v>
      </c>
      <c r="D484" s="181" t="s">
        <v>569</v>
      </c>
      <c r="E484" s="181" t="str">
        <f t="shared" si="19"/>
        <v/>
      </c>
    </row>
    <row r="485" spans="3:5">
      <c r="C485" s="181" t="s">
        <v>569</v>
      </c>
      <c r="D485" s="181" t="s">
        <v>569</v>
      </c>
      <c r="E485" s="181" t="str">
        <f t="shared" si="19"/>
        <v/>
      </c>
    </row>
    <row r="486" spans="3:5">
      <c r="C486" s="181" t="s">
        <v>569</v>
      </c>
      <c r="D486" s="181" t="s">
        <v>569</v>
      </c>
      <c r="E486" s="181" t="str">
        <f t="shared" si="19"/>
        <v/>
      </c>
    </row>
    <row r="487" spans="3:5">
      <c r="C487" s="181" t="s">
        <v>569</v>
      </c>
      <c r="D487" s="181" t="s">
        <v>569</v>
      </c>
      <c r="E487" s="181" t="str">
        <f t="shared" si="19"/>
        <v/>
      </c>
    </row>
    <row r="488" spans="3:5">
      <c r="C488" s="181" t="s">
        <v>569</v>
      </c>
      <c r="D488" s="181" t="s">
        <v>569</v>
      </c>
      <c r="E488" s="181" t="str">
        <f t="shared" si="19"/>
        <v/>
      </c>
    </row>
    <row r="489" spans="3:5">
      <c r="C489" s="181" t="s">
        <v>569</v>
      </c>
      <c r="D489" s="181" t="s">
        <v>569</v>
      </c>
      <c r="E489" s="181" t="str">
        <f t="shared" si="19"/>
        <v/>
      </c>
    </row>
    <row r="490" spans="3:5">
      <c r="C490" s="181" t="s">
        <v>569</v>
      </c>
      <c r="D490" s="181" t="s">
        <v>569</v>
      </c>
      <c r="E490" s="181" t="str">
        <f t="shared" si="19"/>
        <v/>
      </c>
    </row>
    <row r="491" spans="3:5">
      <c r="C491" s="181" t="s">
        <v>569</v>
      </c>
      <c r="D491" s="181" t="s">
        <v>569</v>
      </c>
      <c r="E491" s="181" t="str">
        <f t="shared" si="19"/>
        <v/>
      </c>
    </row>
    <row r="492" spans="3:5">
      <c r="C492" s="181" t="s">
        <v>569</v>
      </c>
      <c r="D492" s="181" t="s">
        <v>569</v>
      </c>
      <c r="E492" s="181" t="str">
        <f t="shared" si="19"/>
        <v/>
      </c>
    </row>
    <row r="493" spans="3:5">
      <c r="C493" s="181" t="s">
        <v>569</v>
      </c>
      <c r="D493" s="181" t="s">
        <v>569</v>
      </c>
      <c r="E493" s="181" t="str">
        <f t="shared" si="19"/>
        <v/>
      </c>
    </row>
    <row r="494" spans="3:5">
      <c r="C494" s="181" t="s">
        <v>569</v>
      </c>
      <c r="D494" s="181" t="s">
        <v>569</v>
      </c>
      <c r="E494" s="181" t="str">
        <f t="shared" si="19"/>
        <v/>
      </c>
    </row>
    <row r="495" spans="3:5">
      <c r="C495" s="181" t="s">
        <v>569</v>
      </c>
      <c r="D495" s="181" t="s">
        <v>569</v>
      </c>
      <c r="E495" s="181" t="str">
        <f t="shared" si="19"/>
        <v/>
      </c>
    </row>
    <row r="496" spans="3:5">
      <c r="C496" s="181" t="s">
        <v>569</v>
      </c>
      <c r="D496" s="181" t="s">
        <v>569</v>
      </c>
      <c r="E496" s="181" t="str">
        <f t="shared" si="19"/>
        <v/>
      </c>
    </row>
    <row r="497" spans="3:5">
      <c r="C497" s="181" t="s">
        <v>569</v>
      </c>
      <c r="D497" s="181" t="s">
        <v>569</v>
      </c>
      <c r="E497" s="181" t="str">
        <f t="shared" si="19"/>
        <v/>
      </c>
    </row>
    <row r="498" spans="3:5">
      <c r="C498" s="181" t="s">
        <v>569</v>
      </c>
      <c r="D498" s="181" t="s">
        <v>569</v>
      </c>
      <c r="E498" s="181" t="str">
        <f t="shared" si="19"/>
        <v/>
      </c>
    </row>
    <row r="499" spans="3:5">
      <c r="C499" s="181" t="s">
        <v>569</v>
      </c>
      <c r="D499" s="181" t="s">
        <v>569</v>
      </c>
      <c r="E499" s="181" t="str">
        <f t="shared" si="19"/>
        <v/>
      </c>
    </row>
    <row r="500" spans="3:5">
      <c r="C500" s="181" t="s">
        <v>569</v>
      </c>
      <c r="D500" s="181" t="s">
        <v>569</v>
      </c>
      <c r="E500" s="181" t="str">
        <f t="shared" si="19"/>
        <v/>
      </c>
    </row>
    <row r="501" spans="3:5">
      <c r="C501" s="181" t="s">
        <v>569</v>
      </c>
      <c r="D501" s="181" t="s">
        <v>569</v>
      </c>
      <c r="E501" s="181" t="str">
        <f t="shared" si="19"/>
        <v/>
      </c>
    </row>
    <row r="502" spans="3:5">
      <c r="C502" s="181" t="s">
        <v>569</v>
      </c>
      <c r="D502" s="181" t="s">
        <v>569</v>
      </c>
      <c r="E502" s="181" t="str">
        <f t="shared" si="19"/>
        <v/>
      </c>
    </row>
    <row r="503" spans="3:5">
      <c r="C503" s="181" t="s">
        <v>569</v>
      </c>
      <c r="D503" s="181" t="s">
        <v>569</v>
      </c>
      <c r="E503" s="181" t="str">
        <f t="shared" si="19"/>
        <v/>
      </c>
    </row>
    <row r="504" spans="3:5">
      <c r="C504" s="181" t="s">
        <v>569</v>
      </c>
      <c r="D504" s="181" t="s">
        <v>569</v>
      </c>
      <c r="E504" s="181" t="str">
        <f t="shared" si="19"/>
        <v/>
      </c>
    </row>
    <row r="505" spans="3:5">
      <c r="C505" s="181" t="s">
        <v>569</v>
      </c>
      <c r="D505" s="181" t="s">
        <v>569</v>
      </c>
      <c r="E505" s="181" t="str">
        <f t="shared" si="19"/>
        <v/>
      </c>
    </row>
    <row r="506" spans="3:5">
      <c r="C506" s="181" t="s">
        <v>569</v>
      </c>
      <c r="D506" s="181" t="s">
        <v>569</v>
      </c>
      <c r="E506" s="181" t="str">
        <f t="shared" si="19"/>
        <v/>
      </c>
    </row>
    <row r="507" spans="3:5">
      <c r="C507" s="181" t="s">
        <v>569</v>
      </c>
      <c r="D507" s="181" t="s">
        <v>569</v>
      </c>
      <c r="E507" s="181" t="str">
        <f t="shared" si="19"/>
        <v/>
      </c>
    </row>
    <row r="508" spans="3:5">
      <c r="C508" s="181" t="s">
        <v>569</v>
      </c>
      <c r="D508" s="181" t="s">
        <v>569</v>
      </c>
      <c r="E508" s="181" t="str">
        <f t="shared" si="19"/>
        <v/>
      </c>
    </row>
    <row r="509" spans="3:5">
      <c r="C509" s="181" t="s">
        <v>569</v>
      </c>
      <c r="D509" s="181" t="s">
        <v>569</v>
      </c>
      <c r="E509" s="181" t="str">
        <f t="shared" si="19"/>
        <v/>
      </c>
    </row>
    <row r="510" spans="3:5">
      <c r="C510" s="181" t="s">
        <v>569</v>
      </c>
      <c r="D510" s="181" t="s">
        <v>569</v>
      </c>
      <c r="E510" s="181" t="str">
        <f t="shared" si="19"/>
        <v/>
      </c>
    </row>
    <row r="511" spans="3:5">
      <c r="C511" s="181" t="s">
        <v>569</v>
      </c>
      <c r="D511" s="181" t="s">
        <v>569</v>
      </c>
      <c r="E511" s="181" t="str">
        <f t="shared" si="19"/>
        <v/>
      </c>
    </row>
    <row r="512" spans="3:5">
      <c r="C512" s="181" t="s">
        <v>569</v>
      </c>
      <c r="D512" s="181" t="s">
        <v>569</v>
      </c>
      <c r="E512" s="181" t="str">
        <f t="shared" si="19"/>
        <v/>
      </c>
    </row>
    <row r="513" spans="3:5">
      <c r="C513" s="181" t="s">
        <v>569</v>
      </c>
      <c r="D513" s="181" t="s">
        <v>569</v>
      </c>
      <c r="E513" s="181" t="str">
        <f t="shared" si="19"/>
        <v/>
      </c>
    </row>
    <row r="514" spans="3:5">
      <c r="C514" s="181" t="s">
        <v>569</v>
      </c>
      <c r="D514" s="181" t="s">
        <v>569</v>
      </c>
      <c r="E514" s="181" t="str">
        <f t="shared" si="19"/>
        <v/>
      </c>
    </row>
    <row r="515" spans="3:5">
      <c r="C515" s="181" t="s">
        <v>569</v>
      </c>
      <c r="D515" s="181" t="s">
        <v>569</v>
      </c>
      <c r="E515" s="181" t="str">
        <f t="shared" si="19"/>
        <v/>
      </c>
    </row>
    <row r="516" spans="3:5">
      <c r="C516" s="181" t="s">
        <v>569</v>
      </c>
      <c r="D516" s="181" t="s">
        <v>569</v>
      </c>
      <c r="E516" s="181" t="str">
        <f t="shared" ref="E516:E579" si="20">IF(C516&lt;D516,C516,D516)</f>
        <v/>
      </c>
    </row>
    <row r="517" spans="3:5">
      <c r="C517" s="181" t="s">
        <v>569</v>
      </c>
      <c r="D517" s="181" t="s">
        <v>569</v>
      </c>
      <c r="E517" s="181" t="str">
        <f t="shared" si="20"/>
        <v/>
      </c>
    </row>
    <row r="518" spans="3:5">
      <c r="C518" s="181" t="s">
        <v>569</v>
      </c>
      <c r="D518" s="181" t="s">
        <v>569</v>
      </c>
      <c r="E518" s="181" t="str">
        <f t="shared" si="20"/>
        <v/>
      </c>
    </row>
    <row r="519" spans="3:5">
      <c r="C519" s="181" t="s">
        <v>569</v>
      </c>
      <c r="D519" s="181" t="s">
        <v>569</v>
      </c>
      <c r="E519" s="181" t="str">
        <f t="shared" si="20"/>
        <v/>
      </c>
    </row>
    <row r="520" spans="3:5">
      <c r="C520" s="181" t="s">
        <v>569</v>
      </c>
      <c r="D520" s="181" t="s">
        <v>569</v>
      </c>
      <c r="E520" s="181" t="str">
        <f t="shared" si="20"/>
        <v/>
      </c>
    </row>
    <row r="521" spans="3:5">
      <c r="C521" s="181" t="s">
        <v>569</v>
      </c>
      <c r="D521" s="181" t="s">
        <v>569</v>
      </c>
      <c r="E521" s="181" t="str">
        <f t="shared" si="20"/>
        <v/>
      </c>
    </row>
    <row r="522" spans="3:5">
      <c r="C522" s="181" t="s">
        <v>569</v>
      </c>
      <c r="D522" s="181" t="s">
        <v>569</v>
      </c>
      <c r="E522" s="181" t="str">
        <f t="shared" si="20"/>
        <v/>
      </c>
    </row>
    <row r="523" spans="3:5">
      <c r="C523" s="181" t="s">
        <v>569</v>
      </c>
      <c r="D523" s="181" t="s">
        <v>569</v>
      </c>
      <c r="E523" s="181" t="str">
        <f t="shared" si="20"/>
        <v/>
      </c>
    </row>
    <row r="524" spans="3:5">
      <c r="C524" s="181" t="s">
        <v>569</v>
      </c>
      <c r="D524" s="181" t="s">
        <v>569</v>
      </c>
      <c r="E524" s="181" t="str">
        <f t="shared" si="20"/>
        <v/>
      </c>
    </row>
    <row r="525" spans="3:5">
      <c r="C525" s="181" t="s">
        <v>569</v>
      </c>
      <c r="D525" s="181" t="s">
        <v>569</v>
      </c>
      <c r="E525" s="181" t="str">
        <f t="shared" si="20"/>
        <v/>
      </c>
    </row>
    <row r="526" spans="3:5">
      <c r="C526" s="181" t="s">
        <v>569</v>
      </c>
      <c r="D526" s="181" t="s">
        <v>569</v>
      </c>
      <c r="E526" s="181" t="str">
        <f t="shared" si="20"/>
        <v/>
      </c>
    </row>
    <row r="527" spans="3:5">
      <c r="C527" s="181" t="s">
        <v>569</v>
      </c>
      <c r="D527" s="181" t="s">
        <v>569</v>
      </c>
      <c r="E527" s="181" t="str">
        <f t="shared" si="20"/>
        <v/>
      </c>
    </row>
    <row r="528" spans="3:5">
      <c r="C528" s="181" t="s">
        <v>569</v>
      </c>
      <c r="D528" s="181" t="s">
        <v>569</v>
      </c>
      <c r="E528" s="181" t="str">
        <f t="shared" si="20"/>
        <v/>
      </c>
    </row>
    <row r="529" spans="3:5">
      <c r="C529" s="181" t="s">
        <v>569</v>
      </c>
      <c r="D529" s="181" t="s">
        <v>569</v>
      </c>
      <c r="E529" s="181" t="str">
        <f t="shared" si="20"/>
        <v/>
      </c>
    </row>
    <row r="530" spans="3:5">
      <c r="C530" s="181" t="s">
        <v>569</v>
      </c>
      <c r="D530" s="181" t="s">
        <v>569</v>
      </c>
      <c r="E530" s="181" t="str">
        <f t="shared" si="20"/>
        <v/>
      </c>
    </row>
    <row r="531" spans="3:5">
      <c r="C531" s="181" t="s">
        <v>569</v>
      </c>
      <c r="D531" s="181" t="s">
        <v>569</v>
      </c>
      <c r="E531" s="181" t="str">
        <f t="shared" si="20"/>
        <v/>
      </c>
    </row>
    <row r="532" spans="3:5">
      <c r="C532" s="181" t="s">
        <v>569</v>
      </c>
      <c r="D532" s="181" t="s">
        <v>569</v>
      </c>
      <c r="E532" s="181" t="str">
        <f t="shared" si="20"/>
        <v/>
      </c>
    </row>
    <row r="533" spans="3:5">
      <c r="C533" s="181" t="s">
        <v>569</v>
      </c>
      <c r="D533" s="181" t="s">
        <v>569</v>
      </c>
      <c r="E533" s="181" t="str">
        <f t="shared" si="20"/>
        <v/>
      </c>
    </row>
    <row r="534" spans="3:5">
      <c r="C534" s="181" t="s">
        <v>569</v>
      </c>
      <c r="D534" s="181" t="s">
        <v>569</v>
      </c>
      <c r="E534" s="181" t="str">
        <f t="shared" si="20"/>
        <v/>
      </c>
    </row>
    <row r="535" spans="3:5">
      <c r="C535" s="181" t="s">
        <v>569</v>
      </c>
      <c r="D535" s="181" t="s">
        <v>569</v>
      </c>
      <c r="E535" s="181" t="str">
        <f t="shared" si="20"/>
        <v/>
      </c>
    </row>
    <row r="536" spans="3:5">
      <c r="C536" s="181" t="s">
        <v>569</v>
      </c>
      <c r="D536" s="181" t="s">
        <v>569</v>
      </c>
      <c r="E536" s="181" t="str">
        <f t="shared" si="20"/>
        <v/>
      </c>
    </row>
    <row r="537" spans="3:5">
      <c r="C537" s="181" t="s">
        <v>569</v>
      </c>
      <c r="D537" s="181" t="s">
        <v>569</v>
      </c>
      <c r="E537" s="181" t="str">
        <f t="shared" si="20"/>
        <v/>
      </c>
    </row>
    <row r="538" spans="3:5">
      <c r="C538" s="181" t="s">
        <v>569</v>
      </c>
      <c r="D538" s="181" t="s">
        <v>569</v>
      </c>
      <c r="E538" s="181" t="str">
        <f t="shared" si="20"/>
        <v/>
      </c>
    </row>
    <row r="539" spans="3:5">
      <c r="C539" s="181" t="s">
        <v>569</v>
      </c>
      <c r="D539" s="181" t="s">
        <v>569</v>
      </c>
      <c r="E539" s="181" t="str">
        <f t="shared" si="20"/>
        <v/>
      </c>
    </row>
    <row r="540" spans="3:5">
      <c r="C540" s="181" t="s">
        <v>569</v>
      </c>
      <c r="D540" s="181" t="s">
        <v>569</v>
      </c>
      <c r="E540" s="181" t="str">
        <f t="shared" si="20"/>
        <v/>
      </c>
    </row>
    <row r="541" spans="3:5">
      <c r="C541" s="181" t="s">
        <v>569</v>
      </c>
      <c r="D541" s="181" t="s">
        <v>569</v>
      </c>
      <c r="E541" s="181" t="str">
        <f t="shared" si="20"/>
        <v/>
      </c>
    </row>
    <row r="542" spans="3:5">
      <c r="C542" s="181" t="s">
        <v>569</v>
      </c>
      <c r="D542" s="181" t="s">
        <v>569</v>
      </c>
      <c r="E542" s="181" t="str">
        <f t="shared" si="20"/>
        <v/>
      </c>
    </row>
    <row r="543" spans="3:5">
      <c r="C543" s="181" t="s">
        <v>569</v>
      </c>
      <c r="D543" s="181" t="s">
        <v>569</v>
      </c>
      <c r="E543" s="181" t="str">
        <f t="shared" si="20"/>
        <v/>
      </c>
    </row>
    <row r="544" spans="3:5">
      <c r="C544" s="181" t="s">
        <v>569</v>
      </c>
      <c r="D544" s="181" t="s">
        <v>569</v>
      </c>
      <c r="E544" s="181" t="str">
        <f t="shared" si="20"/>
        <v/>
      </c>
    </row>
    <row r="545" spans="3:5">
      <c r="C545" s="181" t="s">
        <v>569</v>
      </c>
      <c r="D545" s="181" t="s">
        <v>569</v>
      </c>
      <c r="E545" s="181" t="str">
        <f t="shared" si="20"/>
        <v/>
      </c>
    </row>
    <row r="546" spans="3:5">
      <c r="C546" s="181" t="s">
        <v>569</v>
      </c>
      <c r="D546" s="181" t="s">
        <v>569</v>
      </c>
      <c r="E546" s="181" t="str">
        <f t="shared" si="20"/>
        <v/>
      </c>
    </row>
    <row r="547" spans="3:5">
      <c r="C547" s="181" t="s">
        <v>569</v>
      </c>
      <c r="D547" s="181" t="s">
        <v>569</v>
      </c>
      <c r="E547" s="181" t="str">
        <f t="shared" si="20"/>
        <v/>
      </c>
    </row>
    <row r="548" spans="3:5">
      <c r="C548" s="181" t="s">
        <v>569</v>
      </c>
      <c r="D548" s="181" t="s">
        <v>569</v>
      </c>
      <c r="E548" s="181" t="str">
        <f t="shared" si="20"/>
        <v/>
      </c>
    </row>
    <row r="549" spans="3:5">
      <c r="C549" s="181" t="s">
        <v>569</v>
      </c>
      <c r="D549" s="181" t="s">
        <v>569</v>
      </c>
      <c r="E549" s="181" t="str">
        <f t="shared" si="20"/>
        <v/>
      </c>
    </row>
    <row r="550" spans="3:5">
      <c r="C550" s="181" t="s">
        <v>569</v>
      </c>
      <c r="D550" s="181" t="s">
        <v>569</v>
      </c>
      <c r="E550" s="181" t="str">
        <f t="shared" si="20"/>
        <v/>
      </c>
    </row>
    <row r="551" spans="3:5">
      <c r="C551" s="181" t="s">
        <v>569</v>
      </c>
      <c r="D551" s="181" t="s">
        <v>569</v>
      </c>
      <c r="E551" s="181" t="str">
        <f t="shared" si="20"/>
        <v/>
      </c>
    </row>
    <row r="552" spans="3:5">
      <c r="C552" s="181" t="s">
        <v>569</v>
      </c>
      <c r="D552" s="181" t="s">
        <v>569</v>
      </c>
      <c r="E552" s="181" t="str">
        <f t="shared" si="20"/>
        <v/>
      </c>
    </row>
    <row r="553" spans="3:5">
      <c r="C553" s="181" t="s">
        <v>569</v>
      </c>
      <c r="D553" s="181" t="s">
        <v>569</v>
      </c>
      <c r="E553" s="181" t="str">
        <f t="shared" si="20"/>
        <v/>
      </c>
    </row>
    <row r="554" spans="3:5">
      <c r="C554" s="181" t="s">
        <v>569</v>
      </c>
      <c r="D554" s="181" t="s">
        <v>569</v>
      </c>
      <c r="E554" s="181" t="str">
        <f t="shared" si="20"/>
        <v/>
      </c>
    </row>
    <row r="555" spans="3:5">
      <c r="C555" s="181" t="s">
        <v>569</v>
      </c>
      <c r="D555" s="181" t="s">
        <v>569</v>
      </c>
      <c r="E555" s="181" t="str">
        <f t="shared" si="20"/>
        <v/>
      </c>
    </row>
    <row r="556" spans="3:5">
      <c r="C556" s="181" t="s">
        <v>569</v>
      </c>
      <c r="D556" s="181" t="s">
        <v>569</v>
      </c>
      <c r="E556" s="181" t="str">
        <f t="shared" si="20"/>
        <v/>
      </c>
    </row>
    <row r="557" spans="3:5">
      <c r="C557" s="181" t="s">
        <v>569</v>
      </c>
      <c r="D557" s="181" t="s">
        <v>569</v>
      </c>
      <c r="E557" s="181" t="str">
        <f t="shared" si="20"/>
        <v/>
      </c>
    </row>
    <row r="558" spans="3:5">
      <c r="C558" s="181" t="s">
        <v>569</v>
      </c>
      <c r="D558" s="181" t="s">
        <v>569</v>
      </c>
      <c r="E558" s="181" t="str">
        <f t="shared" si="20"/>
        <v/>
      </c>
    </row>
    <row r="559" spans="3:5">
      <c r="C559" s="181" t="s">
        <v>569</v>
      </c>
      <c r="D559" s="181" t="s">
        <v>569</v>
      </c>
      <c r="E559" s="181" t="str">
        <f t="shared" si="20"/>
        <v/>
      </c>
    </row>
    <row r="560" spans="3:5">
      <c r="C560" s="181" t="s">
        <v>569</v>
      </c>
      <c r="D560" s="181" t="s">
        <v>569</v>
      </c>
      <c r="E560" s="181" t="str">
        <f t="shared" si="20"/>
        <v/>
      </c>
    </row>
    <row r="561" spans="3:5">
      <c r="C561" s="181" t="s">
        <v>569</v>
      </c>
      <c r="D561" s="181" t="s">
        <v>569</v>
      </c>
      <c r="E561" s="181" t="str">
        <f t="shared" si="20"/>
        <v/>
      </c>
    </row>
    <row r="562" spans="3:5">
      <c r="C562" s="181" t="s">
        <v>569</v>
      </c>
      <c r="D562" s="181" t="s">
        <v>569</v>
      </c>
      <c r="E562" s="181" t="str">
        <f t="shared" si="20"/>
        <v/>
      </c>
    </row>
    <row r="563" spans="3:5">
      <c r="C563" s="181" t="s">
        <v>569</v>
      </c>
      <c r="D563" s="181" t="s">
        <v>569</v>
      </c>
      <c r="E563" s="181" t="str">
        <f t="shared" si="20"/>
        <v/>
      </c>
    </row>
    <row r="564" spans="3:5">
      <c r="C564" s="181" t="s">
        <v>569</v>
      </c>
      <c r="D564" s="181" t="s">
        <v>569</v>
      </c>
      <c r="E564" s="181" t="str">
        <f t="shared" si="20"/>
        <v/>
      </c>
    </row>
    <row r="565" spans="3:5">
      <c r="C565" s="181" t="s">
        <v>569</v>
      </c>
      <c r="D565" s="181" t="s">
        <v>569</v>
      </c>
      <c r="E565" s="181" t="str">
        <f t="shared" si="20"/>
        <v/>
      </c>
    </row>
    <row r="566" spans="3:5">
      <c r="C566" s="181" t="s">
        <v>569</v>
      </c>
      <c r="D566" s="181" t="s">
        <v>569</v>
      </c>
      <c r="E566" s="181" t="str">
        <f t="shared" si="20"/>
        <v/>
      </c>
    </row>
    <row r="567" spans="3:5">
      <c r="C567" s="181" t="s">
        <v>569</v>
      </c>
      <c r="D567" s="181" t="s">
        <v>569</v>
      </c>
      <c r="E567" s="181" t="str">
        <f t="shared" si="20"/>
        <v/>
      </c>
    </row>
    <row r="568" spans="3:5">
      <c r="C568" s="181" t="s">
        <v>569</v>
      </c>
      <c r="D568" s="181" t="s">
        <v>569</v>
      </c>
      <c r="E568" s="181" t="str">
        <f t="shared" si="20"/>
        <v/>
      </c>
    </row>
    <row r="569" spans="3:5">
      <c r="C569" s="181" t="s">
        <v>569</v>
      </c>
      <c r="D569" s="181" t="s">
        <v>569</v>
      </c>
      <c r="E569" s="181" t="str">
        <f t="shared" si="20"/>
        <v/>
      </c>
    </row>
    <row r="570" spans="3:5">
      <c r="C570" s="181" t="s">
        <v>569</v>
      </c>
      <c r="D570" s="181" t="s">
        <v>569</v>
      </c>
      <c r="E570" s="181" t="str">
        <f t="shared" si="20"/>
        <v/>
      </c>
    </row>
    <row r="571" spans="3:5">
      <c r="C571" s="181" t="s">
        <v>569</v>
      </c>
      <c r="D571" s="181" t="s">
        <v>569</v>
      </c>
      <c r="E571" s="181" t="str">
        <f t="shared" si="20"/>
        <v/>
      </c>
    </row>
    <row r="572" spans="3:5">
      <c r="C572" s="181" t="s">
        <v>569</v>
      </c>
      <c r="D572" s="181" t="s">
        <v>569</v>
      </c>
      <c r="E572" s="181" t="str">
        <f t="shared" si="20"/>
        <v/>
      </c>
    </row>
    <row r="573" spans="3:5">
      <c r="C573" s="181" t="s">
        <v>569</v>
      </c>
      <c r="D573" s="181" t="s">
        <v>569</v>
      </c>
      <c r="E573" s="181" t="str">
        <f t="shared" si="20"/>
        <v/>
      </c>
    </row>
    <row r="574" spans="3:5">
      <c r="C574" s="181" t="s">
        <v>569</v>
      </c>
      <c r="D574" s="181" t="s">
        <v>569</v>
      </c>
      <c r="E574" s="181" t="str">
        <f t="shared" si="20"/>
        <v/>
      </c>
    </row>
    <row r="575" spans="3:5">
      <c r="C575" s="181" t="s">
        <v>569</v>
      </c>
      <c r="D575" s="181" t="s">
        <v>569</v>
      </c>
      <c r="E575" s="181" t="str">
        <f t="shared" si="20"/>
        <v/>
      </c>
    </row>
    <row r="576" spans="3:5">
      <c r="C576" s="181" t="s">
        <v>569</v>
      </c>
      <c r="D576" s="181" t="s">
        <v>569</v>
      </c>
      <c r="E576" s="181" t="str">
        <f t="shared" si="20"/>
        <v/>
      </c>
    </row>
    <row r="577" spans="3:5">
      <c r="C577" s="181" t="s">
        <v>569</v>
      </c>
      <c r="D577" s="181" t="s">
        <v>569</v>
      </c>
      <c r="E577" s="181" t="str">
        <f t="shared" si="20"/>
        <v/>
      </c>
    </row>
    <row r="578" spans="3:5">
      <c r="C578" s="181" t="s">
        <v>569</v>
      </c>
      <c r="D578" s="181" t="s">
        <v>569</v>
      </c>
      <c r="E578" s="181" t="str">
        <f t="shared" si="20"/>
        <v/>
      </c>
    </row>
    <row r="579" spans="3:5">
      <c r="C579" s="181" t="s">
        <v>569</v>
      </c>
      <c r="D579" s="181" t="s">
        <v>569</v>
      </c>
      <c r="E579" s="181" t="str">
        <f t="shared" si="20"/>
        <v/>
      </c>
    </row>
    <row r="580" spans="3:5">
      <c r="C580" s="181" t="s">
        <v>569</v>
      </c>
      <c r="D580" s="181" t="s">
        <v>569</v>
      </c>
      <c r="E580" s="181" t="str">
        <f t="shared" ref="E580:E643" si="21">IF(C580&lt;D580,C580,D580)</f>
        <v/>
      </c>
    </row>
    <row r="581" spans="3:5">
      <c r="C581" s="181" t="s">
        <v>569</v>
      </c>
      <c r="D581" s="181" t="s">
        <v>569</v>
      </c>
      <c r="E581" s="181" t="str">
        <f t="shared" si="21"/>
        <v/>
      </c>
    </row>
    <row r="582" spans="3:5">
      <c r="C582" s="181" t="s">
        <v>569</v>
      </c>
      <c r="D582" s="181" t="s">
        <v>569</v>
      </c>
      <c r="E582" s="181" t="str">
        <f t="shared" si="21"/>
        <v/>
      </c>
    </row>
    <row r="583" spans="3:5">
      <c r="C583" s="181" t="s">
        <v>569</v>
      </c>
      <c r="D583" s="181" t="s">
        <v>569</v>
      </c>
      <c r="E583" s="181" t="str">
        <f t="shared" si="21"/>
        <v/>
      </c>
    </row>
    <row r="584" spans="3:5">
      <c r="C584" s="181" t="s">
        <v>569</v>
      </c>
      <c r="D584" s="181" t="s">
        <v>569</v>
      </c>
      <c r="E584" s="181" t="str">
        <f t="shared" si="21"/>
        <v/>
      </c>
    </row>
    <row r="585" spans="3:5">
      <c r="C585" s="181" t="s">
        <v>569</v>
      </c>
      <c r="D585" s="181" t="s">
        <v>569</v>
      </c>
      <c r="E585" s="181" t="str">
        <f t="shared" si="21"/>
        <v/>
      </c>
    </row>
    <row r="586" spans="3:5">
      <c r="C586" s="181" t="s">
        <v>569</v>
      </c>
      <c r="D586" s="181" t="s">
        <v>569</v>
      </c>
      <c r="E586" s="181" t="str">
        <f t="shared" si="21"/>
        <v/>
      </c>
    </row>
    <row r="587" spans="3:5">
      <c r="C587" s="181" t="s">
        <v>569</v>
      </c>
      <c r="D587" s="181" t="s">
        <v>569</v>
      </c>
      <c r="E587" s="181" t="str">
        <f t="shared" si="21"/>
        <v/>
      </c>
    </row>
    <row r="588" spans="3:5">
      <c r="C588" s="181" t="s">
        <v>569</v>
      </c>
      <c r="D588" s="181" t="s">
        <v>569</v>
      </c>
      <c r="E588" s="181" t="str">
        <f t="shared" si="21"/>
        <v/>
      </c>
    </row>
    <row r="589" spans="3:5">
      <c r="C589" s="181" t="s">
        <v>569</v>
      </c>
      <c r="D589" s="181" t="s">
        <v>569</v>
      </c>
      <c r="E589" s="181" t="str">
        <f t="shared" si="21"/>
        <v/>
      </c>
    </row>
    <row r="590" spans="3:5">
      <c r="C590" s="181" t="s">
        <v>569</v>
      </c>
      <c r="D590" s="181" t="s">
        <v>569</v>
      </c>
      <c r="E590" s="181" t="str">
        <f t="shared" si="21"/>
        <v/>
      </c>
    </row>
    <row r="591" spans="3:5">
      <c r="C591" s="181" t="s">
        <v>569</v>
      </c>
      <c r="D591" s="181" t="s">
        <v>569</v>
      </c>
      <c r="E591" s="181" t="str">
        <f t="shared" si="21"/>
        <v/>
      </c>
    </row>
    <row r="592" spans="3:5">
      <c r="C592" s="181" t="s">
        <v>569</v>
      </c>
      <c r="D592" s="181" t="s">
        <v>569</v>
      </c>
      <c r="E592" s="181" t="str">
        <f t="shared" si="21"/>
        <v/>
      </c>
    </row>
    <row r="593" spans="3:5">
      <c r="C593" s="181" t="s">
        <v>569</v>
      </c>
      <c r="D593" s="181" t="s">
        <v>569</v>
      </c>
      <c r="E593" s="181" t="str">
        <f t="shared" si="21"/>
        <v/>
      </c>
    </row>
    <row r="594" spans="3:5">
      <c r="C594" s="181" t="s">
        <v>569</v>
      </c>
      <c r="D594" s="181" t="s">
        <v>569</v>
      </c>
      <c r="E594" s="181" t="str">
        <f t="shared" si="21"/>
        <v/>
      </c>
    </row>
    <row r="595" spans="3:5">
      <c r="C595" s="181" t="s">
        <v>569</v>
      </c>
      <c r="D595" s="181" t="s">
        <v>569</v>
      </c>
      <c r="E595" s="181" t="str">
        <f t="shared" si="21"/>
        <v/>
      </c>
    </row>
    <row r="596" spans="3:5">
      <c r="C596" s="181" t="s">
        <v>569</v>
      </c>
      <c r="D596" s="181" t="s">
        <v>569</v>
      </c>
      <c r="E596" s="181" t="str">
        <f t="shared" si="21"/>
        <v/>
      </c>
    </row>
    <row r="597" spans="3:5">
      <c r="C597" s="181" t="s">
        <v>569</v>
      </c>
      <c r="D597" s="181" t="s">
        <v>569</v>
      </c>
      <c r="E597" s="181" t="str">
        <f t="shared" si="21"/>
        <v/>
      </c>
    </row>
    <row r="598" spans="3:5">
      <c r="C598" s="181" t="s">
        <v>569</v>
      </c>
      <c r="D598" s="181" t="s">
        <v>569</v>
      </c>
      <c r="E598" s="181" t="str">
        <f t="shared" si="21"/>
        <v/>
      </c>
    </row>
    <row r="599" spans="3:5">
      <c r="C599" s="181" t="s">
        <v>569</v>
      </c>
      <c r="D599" s="181" t="s">
        <v>569</v>
      </c>
      <c r="E599" s="181" t="str">
        <f t="shared" si="21"/>
        <v/>
      </c>
    </row>
    <row r="600" spans="3:5">
      <c r="C600" s="181" t="s">
        <v>569</v>
      </c>
      <c r="D600" s="181" t="s">
        <v>569</v>
      </c>
      <c r="E600" s="181" t="str">
        <f t="shared" si="21"/>
        <v/>
      </c>
    </row>
    <row r="601" spans="3:5">
      <c r="C601" s="181" t="s">
        <v>569</v>
      </c>
      <c r="D601" s="181" t="s">
        <v>569</v>
      </c>
      <c r="E601" s="181" t="str">
        <f t="shared" si="21"/>
        <v/>
      </c>
    </row>
    <row r="602" spans="3:5">
      <c r="C602" s="181" t="s">
        <v>569</v>
      </c>
      <c r="D602" s="181" t="s">
        <v>569</v>
      </c>
      <c r="E602" s="181" t="str">
        <f t="shared" si="21"/>
        <v/>
      </c>
    </row>
    <row r="603" spans="3:5">
      <c r="C603" s="181" t="s">
        <v>569</v>
      </c>
      <c r="D603" s="181" t="s">
        <v>569</v>
      </c>
      <c r="E603" s="181" t="str">
        <f t="shared" si="21"/>
        <v/>
      </c>
    </row>
    <row r="604" spans="3:5">
      <c r="C604" s="181" t="s">
        <v>569</v>
      </c>
      <c r="D604" s="181" t="s">
        <v>569</v>
      </c>
      <c r="E604" s="181" t="str">
        <f t="shared" si="21"/>
        <v/>
      </c>
    </row>
    <row r="605" spans="3:5">
      <c r="C605" s="181" t="s">
        <v>569</v>
      </c>
      <c r="D605" s="181" t="s">
        <v>569</v>
      </c>
      <c r="E605" s="181" t="str">
        <f t="shared" si="21"/>
        <v/>
      </c>
    </row>
    <row r="606" spans="3:5">
      <c r="C606" s="181" t="s">
        <v>569</v>
      </c>
      <c r="D606" s="181" t="s">
        <v>569</v>
      </c>
      <c r="E606" s="181" t="str">
        <f t="shared" si="21"/>
        <v/>
      </c>
    </row>
    <row r="607" spans="3:5">
      <c r="C607" s="181" t="s">
        <v>569</v>
      </c>
      <c r="D607" s="181" t="s">
        <v>569</v>
      </c>
      <c r="E607" s="181" t="str">
        <f t="shared" si="21"/>
        <v/>
      </c>
    </row>
    <row r="608" spans="3:5">
      <c r="C608" s="181" t="s">
        <v>569</v>
      </c>
      <c r="D608" s="181" t="s">
        <v>569</v>
      </c>
      <c r="E608" s="181" t="str">
        <f t="shared" si="21"/>
        <v/>
      </c>
    </row>
    <row r="609" spans="3:5">
      <c r="C609" s="181" t="s">
        <v>569</v>
      </c>
      <c r="D609" s="181" t="s">
        <v>569</v>
      </c>
      <c r="E609" s="181" t="str">
        <f t="shared" si="21"/>
        <v/>
      </c>
    </row>
    <row r="610" spans="3:5">
      <c r="C610" s="181" t="s">
        <v>569</v>
      </c>
      <c r="D610" s="181" t="s">
        <v>569</v>
      </c>
      <c r="E610" s="181" t="str">
        <f t="shared" si="21"/>
        <v/>
      </c>
    </row>
    <row r="611" spans="3:5">
      <c r="C611" s="181" t="s">
        <v>569</v>
      </c>
      <c r="D611" s="181" t="s">
        <v>569</v>
      </c>
      <c r="E611" s="181" t="str">
        <f t="shared" si="21"/>
        <v/>
      </c>
    </row>
    <row r="612" spans="3:5">
      <c r="C612" s="181" t="s">
        <v>569</v>
      </c>
      <c r="D612" s="181" t="s">
        <v>569</v>
      </c>
      <c r="E612" s="181" t="str">
        <f t="shared" si="21"/>
        <v/>
      </c>
    </row>
    <row r="613" spans="3:5">
      <c r="C613" s="181" t="s">
        <v>569</v>
      </c>
      <c r="D613" s="181" t="s">
        <v>569</v>
      </c>
      <c r="E613" s="181" t="str">
        <f t="shared" si="21"/>
        <v/>
      </c>
    </row>
    <row r="614" spans="3:5">
      <c r="C614" s="181" t="s">
        <v>569</v>
      </c>
      <c r="D614" s="181" t="s">
        <v>569</v>
      </c>
      <c r="E614" s="181" t="str">
        <f t="shared" si="21"/>
        <v/>
      </c>
    </row>
    <row r="615" spans="3:5">
      <c r="C615" s="181" t="s">
        <v>569</v>
      </c>
      <c r="D615" s="181" t="s">
        <v>569</v>
      </c>
      <c r="E615" s="181" t="str">
        <f t="shared" si="21"/>
        <v/>
      </c>
    </row>
    <row r="616" spans="3:5">
      <c r="C616" s="181" t="s">
        <v>569</v>
      </c>
      <c r="D616" s="181" t="s">
        <v>569</v>
      </c>
      <c r="E616" s="181" t="str">
        <f t="shared" si="21"/>
        <v/>
      </c>
    </row>
    <row r="617" spans="3:5">
      <c r="C617" s="181" t="s">
        <v>569</v>
      </c>
      <c r="D617" s="181" t="s">
        <v>569</v>
      </c>
      <c r="E617" s="181" t="str">
        <f t="shared" si="21"/>
        <v/>
      </c>
    </row>
    <row r="618" spans="3:5">
      <c r="C618" s="181" t="s">
        <v>569</v>
      </c>
      <c r="D618" s="181" t="s">
        <v>569</v>
      </c>
      <c r="E618" s="181" t="str">
        <f t="shared" si="21"/>
        <v/>
      </c>
    </row>
    <row r="619" spans="3:5">
      <c r="C619" s="181" t="s">
        <v>569</v>
      </c>
      <c r="D619" s="181" t="s">
        <v>569</v>
      </c>
      <c r="E619" s="181" t="str">
        <f t="shared" si="21"/>
        <v/>
      </c>
    </row>
    <row r="620" spans="3:5">
      <c r="C620" s="181" t="s">
        <v>569</v>
      </c>
      <c r="D620" s="181" t="s">
        <v>569</v>
      </c>
      <c r="E620" s="181" t="str">
        <f t="shared" si="21"/>
        <v/>
      </c>
    </row>
    <row r="621" spans="3:5">
      <c r="C621" s="181" t="s">
        <v>569</v>
      </c>
      <c r="D621" s="181" t="s">
        <v>569</v>
      </c>
      <c r="E621" s="181" t="str">
        <f t="shared" si="21"/>
        <v/>
      </c>
    </row>
    <row r="622" spans="3:5">
      <c r="C622" s="181" t="s">
        <v>569</v>
      </c>
      <c r="D622" s="181" t="s">
        <v>569</v>
      </c>
      <c r="E622" s="181" t="str">
        <f t="shared" si="21"/>
        <v/>
      </c>
    </row>
    <row r="623" spans="3:5">
      <c r="C623" s="181" t="s">
        <v>569</v>
      </c>
      <c r="D623" s="181" t="s">
        <v>569</v>
      </c>
      <c r="E623" s="181" t="str">
        <f t="shared" si="21"/>
        <v/>
      </c>
    </row>
    <row r="624" spans="3:5">
      <c r="C624" s="181" t="s">
        <v>569</v>
      </c>
      <c r="D624" s="181" t="s">
        <v>569</v>
      </c>
      <c r="E624" s="181" t="str">
        <f t="shared" si="21"/>
        <v/>
      </c>
    </row>
    <row r="625" spans="3:5">
      <c r="C625" s="181" t="s">
        <v>569</v>
      </c>
      <c r="D625" s="181" t="s">
        <v>569</v>
      </c>
      <c r="E625" s="181" t="str">
        <f t="shared" si="21"/>
        <v/>
      </c>
    </row>
    <row r="626" spans="3:5">
      <c r="C626" s="181" t="s">
        <v>569</v>
      </c>
      <c r="D626" s="181" t="s">
        <v>569</v>
      </c>
      <c r="E626" s="181" t="str">
        <f t="shared" si="21"/>
        <v/>
      </c>
    </row>
    <row r="627" spans="3:5">
      <c r="C627" s="181" t="s">
        <v>569</v>
      </c>
      <c r="D627" s="181" t="s">
        <v>569</v>
      </c>
      <c r="E627" s="181" t="str">
        <f t="shared" si="21"/>
        <v/>
      </c>
    </row>
    <row r="628" spans="3:5">
      <c r="C628" s="181" t="s">
        <v>569</v>
      </c>
      <c r="D628" s="181" t="s">
        <v>569</v>
      </c>
      <c r="E628" s="181" t="str">
        <f t="shared" si="21"/>
        <v/>
      </c>
    </row>
    <row r="629" spans="3:5">
      <c r="C629" s="181" t="s">
        <v>569</v>
      </c>
      <c r="D629" s="181" t="s">
        <v>569</v>
      </c>
      <c r="E629" s="181" t="str">
        <f t="shared" si="21"/>
        <v/>
      </c>
    </row>
    <row r="630" spans="3:5">
      <c r="C630" s="181" t="s">
        <v>569</v>
      </c>
      <c r="D630" s="181" t="s">
        <v>569</v>
      </c>
      <c r="E630" s="181" t="str">
        <f t="shared" si="21"/>
        <v/>
      </c>
    </row>
    <row r="631" spans="3:5">
      <c r="C631" s="181" t="s">
        <v>569</v>
      </c>
      <c r="D631" s="181" t="s">
        <v>569</v>
      </c>
      <c r="E631" s="181" t="str">
        <f t="shared" si="21"/>
        <v/>
      </c>
    </row>
    <row r="632" spans="3:5">
      <c r="C632" s="181" t="s">
        <v>569</v>
      </c>
      <c r="D632" s="181" t="s">
        <v>569</v>
      </c>
      <c r="E632" s="181" t="str">
        <f t="shared" si="21"/>
        <v/>
      </c>
    </row>
    <row r="633" spans="3:5">
      <c r="C633" s="181" t="s">
        <v>569</v>
      </c>
      <c r="D633" s="181" t="s">
        <v>569</v>
      </c>
      <c r="E633" s="181" t="str">
        <f t="shared" si="21"/>
        <v/>
      </c>
    </row>
    <row r="634" spans="3:5">
      <c r="C634" s="181" t="s">
        <v>569</v>
      </c>
      <c r="D634" s="181" t="s">
        <v>569</v>
      </c>
      <c r="E634" s="181" t="str">
        <f t="shared" si="21"/>
        <v/>
      </c>
    </row>
    <row r="635" spans="3:5">
      <c r="C635" s="181" t="s">
        <v>569</v>
      </c>
      <c r="D635" s="181" t="s">
        <v>569</v>
      </c>
      <c r="E635" s="181" t="str">
        <f t="shared" si="21"/>
        <v/>
      </c>
    </row>
    <row r="636" spans="3:5">
      <c r="C636" s="181" t="s">
        <v>569</v>
      </c>
      <c r="D636" s="181" t="s">
        <v>569</v>
      </c>
      <c r="E636" s="181" t="str">
        <f t="shared" si="21"/>
        <v/>
      </c>
    </row>
    <row r="637" spans="3:5">
      <c r="C637" s="181" t="s">
        <v>569</v>
      </c>
      <c r="D637" s="181" t="s">
        <v>569</v>
      </c>
      <c r="E637" s="181" t="str">
        <f t="shared" si="21"/>
        <v/>
      </c>
    </row>
    <row r="638" spans="3:5">
      <c r="C638" s="181" t="s">
        <v>569</v>
      </c>
      <c r="D638" s="181" t="s">
        <v>569</v>
      </c>
      <c r="E638" s="181" t="str">
        <f t="shared" si="21"/>
        <v/>
      </c>
    </row>
    <row r="639" spans="3:5">
      <c r="C639" s="181" t="s">
        <v>569</v>
      </c>
      <c r="D639" s="181" t="s">
        <v>569</v>
      </c>
      <c r="E639" s="181" t="str">
        <f t="shared" si="21"/>
        <v/>
      </c>
    </row>
    <row r="640" spans="3:5">
      <c r="C640" s="181" t="s">
        <v>569</v>
      </c>
      <c r="D640" s="181" t="s">
        <v>569</v>
      </c>
      <c r="E640" s="181" t="str">
        <f t="shared" si="21"/>
        <v/>
      </c>
    </row>
    <row r="641" spans="3:5">
      <c r="C641" s="181" t="s">
        <v>569</v>
      </c>
      <c r="D641" s="181" t="s">
        <v>569</v>
      </c>
      <c r="E641" s="181" t="str">
        <f t="shared" si="21"/>
        <v/>
      </c>
    </row>
    <row r="642" spans="3:5">
      <c r="C642" s="181" t="s">
        <v>569</v>
      </c>
      <c r="D642" s="181" t="s">
        <v>569</v>
      </c>
      <c r="E642" s="181" t="str">
        <f t="shared" si="21"/>
        <v/>
      </c>
    </row>
    <row r="643" spans="3:5">
      <c r="C643" s="181" t="s">
        <v>569</v>
      </c>
      <c r="D643" s="181" t="s">
        <v>569</v>
      </c>
      <c r="E643" s="181" t="str">
        <f t="shared" si="21"/>
        <v/>
      </c>
    </row>
    <row r="644" spans="3:5">
      <c r="C644" s="181" t="s">
        <v>569</v>
      </c>
      <c r="D644" s="181" t="s">
        <v>569</v>
      </c>
      <c r="E644" s="181" t="str">
        <f t="shared" ref="E644:E707" si="22">IF(C644&lt;D644,C644,D644)</f>
        <v/>
      </c>
    </row>
    <row r="645" spans="3:5">
      <c r="C645" s="181" t="s">
        <v>569</v>
      </c>
      <c r="D645" s="181" t="s">
        <v>569</v>
      </c>
      <c r="E645" s="181" t="str">
        <f t="shared" si="22"/>
        <v/>
      </c>
    </row>
    <row r="646" spans="3:5">
      <c r="C646" s="181" t="s">
        <v>569</v>
      </c>
      <c r="D646" s="181" t="s">
        <v>569</v>
      </c>
      <c r="E646" s="181" t="str">
        <f t="shared" si="22"/>
        <v/>
      </c>
    </row>
    <row r="647" spans="3:5">
      <c r="C647" s="181" t="s">
        <v>569</v>
      </c>
      <c r="D647" s="181" t="s">
        <v>569</v>
      </c>
      <c r="E647" s="181" t="str">
        <f t="shared" si="22"/>
        <v/>
      </c>
    </row>
    <row r="648" spans="3:5">
      <c r="C648" s="181" t="s">
        <v>569</v>
      </c>
      <c r="D648" s="181" t="s">
        <v>569</v>
      </c>
      <c r="E648" s="181" t="str">
        <f t="shared" si="22"/>
        <v/>
      </c>
    </row>
    <row r="649" spans="3:5">
      <c r="C649" s="181" t="s">
        <v>569</v>
      </c>
      <c r="D649" s="181" t="s">
        <v>569</v>
      </c>
      <c r="E649" s="181" t="str">
        <f t="shared" si="22"/>
        <v/>
      </c>
    </row>
    <row r="650" spans="3:5">
      <c r="C650" s="181" t="s">
        <v>569</v>
      </c>
      <c r="D650" s="181" t="s">
        <v>569</v>
      </c>
      <c r="E650" s="181" t="str">
        <f t="shared" si="22"/>
        <v/>
      </c>
    </row>
    <row r="651" spans="3:5">
      <c r="C651" s="181" t="s">
        <v>569</v>
      </c>
      <c r="D651" s="181" t="s">
        <v>569</v>
      </c>
      <c r="E651" s="181" t="str">
        <f t="shared" si="22"/>
        <v/>
      </c>
    </row>
    <row r="652" spans="3:5">
      <c r="C652" s="181" t="s">
        <v>569</v>
      </c>
      <c r="D652" s="181" t="s">
        <v>569</v>
      </c>
      <c r="E652" s="181" t="str">
        <f t="shared" si="22"/>
        <v/>
      </c>
    </row>
    <row r="653" spans="3:5">
      <c r="C653" s="181" t="s">
        <v>569</v>
      </c>
      <c r="D653" s="181" t="s">
        <v>569</v>
      </c>
      <c r="E653" s="181" t="str">
        <f t="shared" si="22"/>
        <v/>
      </c>
    </row>
    <row r="654" spans="3:5">
      <c r="C654" s="181" t="s">
        <v>569</v>
      </c>
      <c r="D654" s="181" t="s">
        <v>569</v>
      </c>
      <c r="E654" s="181" t="str">
        <f t="shared" si="22"/>
        <v/>
      </c>
    </row>
    <row r="655" spans="3:5">
      <c r="C655" s="181" t="s">
        <v>569</v>
      </c>
      <c r="D655" s="181" t="s">
        <v>569</v>
      </c>
      <c r="E655" s="181" t="str">
        <f t="shared" si="22"/>
        <v/>
      </c>
    </row>
    <row r="656" spans="3:5">
      <c r="C656" s="181" t="s">
        <v>569</v>
      </c>
      <c r="D656" s="181" t="s">
        <v>569</v>
      </c>
      <c r="E656" s="181" t="str">
        <f t="shared" si="22"/>
        <v/>
      </c>
    </row>
    <row r="657" spans="3:5">
      <c r="C657" s="181" t="s">
        <v>569</v>
      </c>
      <c r="D657" s="181" t="s">
        <v>569</v>
      </c>
      <c r="E657" s="181" t="str">
        <f t="shared" si="22"/>
        <v/>
      </c>
    </row>
    <row r="658" spans="3:5">
      <c r="C658" s="181" t="s">
        <v>569</v>
      </c>
      <c r="D658" s="181" t="s">
        <v>569</v>
      </c>
      <c r="E658" s="181" t="str">
        <f t="shared" si="22"/>
        <v/>
      </c>
    </row>
    <row r="659" spans="3:5">
      <c r="C659" s="181" t="s">
        <v>569</v>
      </c>
      <c r="D659" s="181" t="s">
        <v>569</v>
      </c>
      <c r="E659" s="181" t="str">
        <f t="shared" si="22"/>
        <v/>
      </c>
    </row>
    <row r="660" spans="3:5">
      <c r="C660" s="181" t="s">
        <v>569</v>
      </c>
      <c r="D660" s="181" t="s">
        <v>569</v>
      </c>
      <c r="E660" s="181" t="str">
        <f t="shared" si="22"/>
        <v/>
      </c>
    </row>
    <row r="661" spans="3:5">
      <c r="C661" s="181" t="s">
        <v>569</v>
      </c>
      <c r="D661" s="181" t="s">
        <v>569</v>
      </c>
      <c r="E661" s="181" t="str">
        <f t="shared" si="22"/>
        <v/>
      </c>
    </row>
    <row r="662" spans="3:5">
      <c r="C662" s="181" t="s">
        <v>569</v>
      </c>
      <c r="D662" s="181" t="s">
        <v>569</v>
      </c>
      <c r="E662" s="181" t="str">
        <f t="shared" si="22"/>
        <v/>
      </c>
    </row>
    <row r="663" spans="3:5">
      <c r="C663" s="181" t="s">
        <v>569</v>
      </c>
      <c r="D663" s="181" t="s">
        <v>569</v>
      </c>
      <c r="E663" s="181" t="str">
        <f t="shared" si="22"/>
        <v/>
      </c>
    </row>
    <row r="664" spans="3:5">
      <c r="C664" s="181" t="s">
        <v>569</v>
      </c>
      <c r="D664" s="181" t="s">
        <v>569</v>
      </c>
      <c r="E664" s="181" t="str">
        <f t="shared" si="22"/>
        <v/>
      </c>
    </row>
    <row r="665" spans="3:5">
      <c r="C665" s="181" t="s">
        <v>569</v>
      </c>
      <c r="D665" s="181" t="s">
        <v>569</v>
      </c>
      <c r="E665" s="181" t="str">
        <f t="shared" si="22"/>
        <v/>
      </c>
    </row>
    <row r="666" spans="3:5">
      <c r="C666" s="181" t="s">
        <v>569</v>
      </c>
      <c r="D666" s="181" t="s">
        <v>569</v>
      </c>
      <c r="E666" s="181" t="str">
        <f t="shared" si="22"/>
        <v/>
      </c>
    </row>
    <row r="667" spans="3:5">
      <c r="C667" s="181" t="s">
        <v>569</v>
      </c>
      <c r="D667" s="181" t="s">
        <v>569</v>
      </c>
      <c r="E667" s="181" t="str">
        <f t="shared" si="22"/>
        <v/>
      </c>
    </row>
    <row r="668" spans="3:5">
      <c r="C668" s="181" t="s">
        <v>569</v>
      </c>
      <c r="D668" s="181" t="s">
        <v>569</v>
      </c>
      <c r="E668" s="181" t="str">
        <f t="shared" si="22"/>
        <v/>
      </c>
    </row>
    <row r="669" spans="3:5">
      <c r="C669" s="181" t="s">
        <v>569</v>
      </c>
      <c r="D669" s="181" t="s">
        <v>569</v>
      </c>
      <c r="E669" s="181" t="str">
        <f t="shared" si="22"/>
        <v/>
      </c>
    </row>
    <row r="670" spans="3:5">
      <c r="C670" s="181" t="s">
        <v>569</v>
      </c>
      <c r="D670" s="181" t="s">
        <v>569</v>
      </c>
      <c r="E670" s="181" t="str">
        <f t="shared" si="22"/>
        <v/>
      </c>
    </row>
    <row r="671" spans="3:5">
      <c r="C671" s="181" t="s">
        <v>569</v>
      </c>
      <c r="D671" s="181" t="s">
        <v>569</v>
      </c>
      <c r="E671" s="181" t="str">
        <f t="shared" si="22"/>
        <v/>
      </c>
    </row>
    <row r="672" spans="3:5">
      <c r="C672" s="181" t="s">
        <v>569</v>
      </c>
      <c r="D672" s="181" t="s">
        <v>569</v>
      </c>
      <c r="E672" s="181" t="str">
        <f t="shared" si="22"/>
        <v/>
      </c>
    </row>
    <row r="673" spans="3:5">
      <c r="C673" s="181" t="s">
        <v>569</v>
      </c>
      <c r="D673" s="181" t="s">
        <v>569</v>
      </c>
      <c r="E673" s="181" t="str">
        <f t="shared" si="22"/>
        <v/>
      </c>
    </row>
    <row r="674" spans="3:5">
      <c r="C674" s="181" t="s">
        <v>569</v>
      </c>
      <c r="D674" s="181" t="s">
        <v>569</v>
      </c>
      <c r="E674" s="181" t="str">
        <f t="shared" si="22"/>
        <v/>
      </c>
    </row>
    <row r="675" spans="3:5">
      <c r="C675" s="181" t="s">
        <v>569</v>
      </c>
      <c r="D675" s="181" t="s">
        <v>569</v>
      </c>
      <c r="E675" s="181" t="str">
        <f t="shared" si="22"/>
        <v/>
      </c>
    </row>
    <row r="676" spans="3:5">
      <c r="C676" s="181" t="s">
        <v>569</v>
      </c>
      <c r="D676" s="181" t="s">
        <v>569</v>
      </c>
      <c r="E676" s="181" t="str">
        <f t="shared" si="22"/>
        <v/>
      </c>
    </row>
    <row r="677" spans="3:5">
      <c r="C677" s="181" t="s">
        <v>569</v>
      </c>
      <c r="D677" s="181" t="s">
        <v>569</v>
      </c>
      <c r="E677" s="181" t="str">
        <f t="shared" si="22"/>
        <v/>
      </c>
    </row>
    <row r="678" spans="3:5">
      <c r="C678" s="181" t="s">
        <v>569</v>
      </c>
      <c r="D678" s="181" t="s">
        <v>569</v>
      </c>
      <c r="E678" s="181" t="str">
        <f t="shared" si="22"/>
        <v/>
      </c>
    </row>
    <row r="679" spans="3:5">
      <c r="C679" s="181" t="s">
        <v>569</v>
      </c>
      <c r="D679" s="181" t="s">
        <v>569</v>
      </c>
      <c r="E679" s="181" t="str">
        <f t="shared" si="22"/>
        <v/>
      </c>
    </row>
    <row r="680" spans="3:5">
      <c r="C680" s="181" t="s">
        <v>569</v>
      </c>
      <c r="D680" s="181" t="s">
        <v>569</v>
      </c>
      <c r="E680" s="181" t="str">
        <f t="shared" si="22"/>
        <v/>
      </c>
    </row>
    <row r="681" spans="3:5">
      <c r="C681" s="181" t="s">
        <v>569</v>
      </c>
      <c r="D681" s="181" t="s">
        <v>569</v>
      </c>
      <c r="E681" s="181" t="str">
        <f t="shared" si="22"/>
        <v/>
      </c>
    </row>
    <row r="682" spans="3:5">
      <c r="C682" s="181" t="s">
        <v>569</v>
      </c>
      <c r="D682" s="181" t="s">
        <v>569</v>
      </c>
      <c r="E682" s="181" t="str">
        <f t="shared" si="22"/>
        <v/>
      </c>
    </row>
    <row r="683" spans="3:5">
      <c r="C683" s="181" t="s">
        <v>569</v>
      </c>
      <c r="D683" s="181" t="s">
        <v>569</v>
      </c>
      <c r="E683" s="181" t="str">
        <f t="shared" si="22"/>
        <v/>
      </c>
    </row>
    <row r="684" spans="3:5">
      <c r="C684" s="181" t="s">
        <v>569</v>
      </c>
      <c r="D684" s="181" t="s">
        <v>569</v>
      </c>
      <c r="E684" s="181" t="str">
        <f t="shared" si="22"/>
        <v/>
      </c>
    </row>
    <row r="685" spans="3:5">
      <c r="C685" s="181" t="s">
        <v>569</v>
      </c>
      <c r="D685" s="181" t="s">
        <v>569</v>
      </c>
      <c r="E685" s="181" t="str">
        <f t="shared" si="22"/>
        <v/>
      </c>
    </row>
    <row r="686" spans="3:5">
      <c r="C686" s="181" t="s">
        <v>569</v>
      </c>
      <c r="D686" s="181" t="s">
        <v>569</v>
      </c>
      <c r="E686" s="181" t="str">
        <f t="shared" si="22"/>
        <v/>
      </c>
    </row>
    <row r="687" spans="3:5">
      <c r="C687" s="181" t="s">
        <v>569</v>
      </c>
      <c r="D687" s="181" t="s">
        <v>569</v>
      </c>
      <c r="E687" s="181" t="str">
        <f t="shared" si="22"/>
        <v/>
      </c>
    </row>
    <row r="688" spans="3:5">
      <c r="C688" s="181" t="s">
        <v>569</v>
      </c>
      <c r="D688" s="181" t="s">
        <v>569</v>
      </c>
      <c r="E688" s="181" t="str">
        <f t="shared" si="22"/>
        <v/>
      </c>
    </row>
    <row r="689" spans="3:5">
      <c r="C689" s="181" t="s">
        <v>569</v>
      </c>
      <c r="D689" s="181" t="s">
        <v>569</v>
      </c>
      <c r="E689" s="181" t="str">
        <f t="shared" si="22"/>
        <v/>
      </c>
    </row>
    <row r="690" spans="3:5">
      <c r="C690" s="181" t="s">
        <v>569</v>
      </c>
      <c r="D690" s="181" t="s">
        <v>569</v>
      </c>
      <c r="E690" s="181" t="str">
        <f t="shared" si="22"/>
        <v/>
      </c>
    </row>
    <row r="691" spans="3:5">
      <c r="C691" s="181" t="s">
        <v>569</v>
      </c>
      <c r="D691" s="181" t="s">
        <v>569</v>
      </c>
      <c r="E691" s="181" t="str">
        <f t="shared" si="22"/>
        <v/>
      </c>
    </row>
    <row r="692" spans="3:5">
      <c r="C692" s="181" t="s">
        <v>569</v>
      </c>
      <c r="D692" s="181" t="s">
        <v>569</v>
      </c>
      <c r="E692" s="181" t="str">
        <f t="shared" si="22"/>
        <v/>
      </c>
    </row>
    <row r="693" spans="3:5">
      <c r="C693" s="181" t="s">
        <v>569</v>
      </c>
      <c r="D693" s="181" t="s">
        <v>569</v>
      </c>
      <c r="E693" s="181" t="str">
        <f t="shared" si="22"/>
        <v/>
      </c>
    </row>
    <row r="694" spans="3:5">
      <c r="C694" s="181" t="s">
        <v>569</v>
      </c>
      <c r="D694" s="181" t="s">
        <v>569</v>
      </c>
      <c r="E694" s="181" t="str">
        <f t="shared" si="22"/>
        <v/>
      </c>
    </row>
    <row r="695" spans="3:5">
      <c r="C695" s="181" t="s">
        <v>569</v>
      </c>
      <c r="D695" s="181" t="s">
        <v>569</v>
      </c>
      <c r="E695" s="181" t="str">
        <f t="shared" si="22"/>
        <v/>
      </c>
    </row>
    <row r="696" spans="3:5">
      <c r="C696" s="181" t="s">
        <v>569</v>
      </c>
      <c r="D696" s="181" t="s">
        <v>569</v>
      </c>
      <c r="E696" s="181" t="str">
        <f t="shared" si="22"/>
        <v/>
      </c>
    </row>
    <row r="697" spans="3:5">
      <c r="C697" s="181" t="s">
        <v>569</v>
      </c>
      <c r="D697" s="181" t="s">
        <v>569</v>
      </c>
      <c r="E697" s="181" t="str">
        <f t="shared" si="22"/>
        <v/>
      </c>
    </row>
    <row r="698" spans="3:5">
      <c r="C698" s="181" t="s">
        <v>569</v>
      </c>
      <c r="D698" s="181" t="s">
        <v>569</v>
      </c>
      <c r="E698" s="181" t="str">
        <f t="shared" si="22"/>
        <v/>
      </c>
    </row>
    <row r="699" spans="3:5">
      <c r="C699" s="181" t="s">
        <v>569</v>
      </c>
      <c r="D699" s="181" t="s">
        <v>569</v>
      </c>
      <c r="E699" s="181" t="str">
        <f t="shared" si="22"/>
        <v/>
      </c>
    </row>
    <row r="700" spans="3:5">
      <c r="C700" s="181" t="s">
        <v>569</v>
      </c>
      <c r="D700" s="181" t="s">
        <v>569</v>
      </c>
      <c r="E700" s="181" t="str">
        <f t="shared" si="22"/>
        <v/>
      </c>
    </row>
    <row r="701" spans="3:5">
      <c r="C701" s="181" t="s">
        <v>569</v>
      </c>
      <c r="D701" s="181" t="s">
        <v>569</v>
      </c>
      <c r="E701" s="181" t="str">
        <f t="shared" si="22"/>
        <v/>
      </c>
    </row>
    <row r="702" spans="3:5">
      <c r="C702" s="181" t="s">
        <v>569</v>
      </c>
      <c r="D702" s="181" t="s">
        <v>569</v>
      </c>
      <c r="E702" s="181" t="str">
        <f t="shared" si="22"/>
        <v/>
      </c>
    </row>
    <row r="703" spans="3:5">
      <c r="C703" s="181" t="s">
        <v>569</v>
      </c>
      <c r="D703" s="181" t="s">
        <v>569</v>
      </c>
      <c r="E703" s="181" t="str">
        <f t="shared" si="22"/>
        <v/>
      </c>
    </row>
    <row r="704" spans="3:5">
      <c r="C704" s="181" t="s">
        <v>569</v>
      </c>
      <c r="D704" s="181" t="s">
        <v>569</v>
      </c>
      <c r="E704" s="181" t="str">
        <f t="shared" si="22"/>
        <v/>
      </c>
    </row>
    <row r="705" spans="3:5">
      <c r="C705" s="181" t="s">
        <v>569</v>
      </c>
      <c r="D705" s="181" t="s">
        <v>569</v>
      </c>
      <c r="E705" s="181" t="str">
        <f t="shared" si="22"/>
        <v/>
      </c>
    </row>
    <row r="706" spans="3:5">
      <c r="C706" s="181" t="s">
        <v>569</v>
      </c>
      <c r="D706" s="181" t="s">
        <v>569</v>
      </c>
      <c r="E706" s="181" t="str">
        <f t="shared" si="22"/>
        <v/>
      </c>
    </row>
    <row r="707" spans="3:5">
      <c r="C707" s="181" t="s">
        <v>569</v>
      </c>
      <c r="D707" s="181" t="s">
        <v>569</v>
      </c>
      <c r="E707" s="181" t="str">
        <f t="shared" si="22"/>
        <v/>
      </c>
    </row>
    <row r="708" spans="3:5">
      <c r="C708" s="181" t="s">
        <v>569</v>
      </c>
      <c r="D708" s="181" t="s">
        <v>569</v>
      </c>
      <c r="E708" s="181" t="str">
        <f t="shared" ref="E708:E771" si="23">IF(C708&lt;D708,C708,D708)</f>
        <v/>
      </c>
    </row>
    <row r="709" spans="3:5">
      <c r="C709" s="181" t="s">
        <v>569</v>
      </c>
      <c r="D709" s="181" t="s">
        <v>569</v>
      </c>
      <c r="E709" s="181" t="str">
        <f t="shared" si="23"/>
        <v/>
      </c>
    </row>
    <row r="710" spans="3:5">
      <c r="C710" s="181" t="s">
        <v>569</v>
      </c>
      <c r="D710" s="181" t="s">
        <v>569</v>
      </c>
      <c r="E710" s="181" t="str">
        <f t="shared" si="23"/>
        <v/>
      </c>
    </row>
    <row r="711" spans="3:5">
      <c r="C711" s="181" t="s">
        <v>569</v>
      </c>
      <c r="D711" s="181" t="s">
        <v>569</v>
      </c>
      <c r="E711" s="181" t="str">
        <f t="shared" si="23"/>
        <v/>
      </c>
    </row>
    <row r="712" spans="3:5">
      <c r="C712" s="181" t="s">
        <v>569</v>
      </c>
      <c r="D712" s="181" t="s">
        <v>569</v>
      </c>
      <c r="E712" s="181" t="str">
        <f t="shared" si="23"/>
        <v/>
      </c>
    </row>
    <row r="713" spans="3:5">
      <c r="C713" s="181" t="s">
        <v>569</v>
      </c>
      <c r="D713" s="181" t="s">
        <v>569</v>
      </c>
      <c r="E713" s="181" t="str">
        <f t="shared" si="23"/>
        <v/>
      </c>
    </row>
    <row r="714" spans="3:5">
      <c r="C714" s="181" t="s">
        <v>569</v>
      </c>
      <c r="D714" s="181" t="s">
        <v>569</v>
      </c>
      <c r="E714" s="181" t="str">
        <f t="shared" si="23"/>
        <v/>
      </c>
    </row>
    <row r="715" spans="3:5">
      <c r="C715" s="181" t="s">
        <v>569</v>
      </c>
      <c r="D715" s="181" t="s">
        <v>569</v>
      </c>
      <c r="E715" s="181" t="str">
        <f t="shared" si="23"/>
        <v/>
      </c>
    </row>
    <row r="716" spans="3:5">
      <c r="C716" s="181" t="s">
        <v>569</v>
      </c>
      <c r="D716" s="181" t="s">
        <v>569</v>
      </c>
      <c r="E716" s="181" t="str">
        <f t="shared" si="23"/>
        <v/>
      </c>
    </row>
    <row r="717" spans="3:5">
      <c r="C717" s="181" t="s">
        <v>569</v>
      </c>
      <c r="D717" s="181" t="s">
        <v>569</v>
      </c>
      <c r="E717" s="181" t="str">
        <f t="shared" si="23"/>
        <v/>
      </c>
    </row>
    <row r="718" spans="3:5">
      <c r="C718" s="181" t="s">
        <v>569</v>
      </c>
      <c r="D718" s="181" t="s">
        <v>569</v>
      </c>
      <c r="E718" s="181" t="str">
        <f t="shared" si="23"/>
        <v/>
      </c>
    </row>
    <row r="719" spans="3:5">
      <c r="C719" s="181" t="s">
        <v>569</v>
      </c>
      <c r="D719" s="181" t="s">
        <v>569</v>
      </c>
      <c r="E719" s="181" t="str">
        <f t="shared" si="23"/>
        <v/>
      </c>
    </row>
    <row r="720" spans="3:5">
      <c r="C720" s="181" t="s">
        <v>569</v>
      </c>
      <c r="D720" s="181" t="s">
        <v>569</v>
      </c>
      <c r="E720" s="181" t="str">
        <f t="shared" si="23"/>
        <v/>
      </c>
    </row>
    <row r="721" spans="3:5">
      <c r="C721" s="181" t="s">
        <v>569</v>
      </c>
      <c r="D721" s="181" t="s">
        <v>569</v>
      </c>
      <c r="E721" s="181" t="str">
        <f t="shared" si="23"/>
        <v/>
      </c>
    </row>
    <row r="722" spans="3:5">
      <c r="C722" s="181" t="s">
        <v>569</v>
      </c>
      <c r="D722" s="181" t="s">
        <v>569</v>
      </c>
      <c r="E722" s="181" t="str">
        <f t="shared" si="23"/>
        <v/>
      </c>
    </row>
    <row r="723" spans="3:5">
      <c r="C723" s="181" t="s">
        <v>569</v>
      </c>
      <c r="D723" s="181" t="s">
        <v>569</v>
      </c>
      <c r="E723" s="181" t="str">
        <f t="shared" si="23"/>
        <v/>
      </c>
    </row>
    <row r="724" spans="3:5">
      <c r="C724" s="181" t="s">
        <v>569</v>
      </c>
      <c r="D724" s="181" t="s">
        <v>569</v>
      </c>
      <c r="E724" s="181" t="str">
        <f t="shared" si="23"/>
        <v/>
      </c>
    </row>
    <row r="725" spans="3:5">
      <c r="C725" s="181" t="s">
        <v>569</v>
      </c>
      <c r="D725" s="181" t="s">
        <v>569</v>
      </c>
      <c r="E725" s="181" t="str">
        <f t="shared" si="23"/>
        <v/>
      </c>
    </row>
    <row r="726" spans="3:5">
      <c r="C726" s="181" t="s">
        <v>569</v>
      </c>
      <c r="D726" s="181" t="s">
        <v>569</v>
      </c>
      <c r="E726" s="181" t="str">
        <f t="shared" si="23"/>
        <v/>
      </c>
    </row>
    <row r="727" spans="3:5">
      <c r="C727" s="181" t="s">
        <v>569</v>
      </c>
      <c r="D727" s="181" t="s">
        <v>569</v>
      </c>
      <c r="E727" s="181" t="str">
        <f t="shared" si="23"/>
        <v/>
      </c>
    </row>
    <row r="728" spans="3:5">
      <c r="C728" s="181" t="s">
        <v>569</v>
      </c>
      <c r="D728" s="181" t="s">
        <v>569</v>
      </c>
      <c r="E728" s="181" t="str">
        <f t="shared" si="23"/>
        <v/>
      </c>
    </row>
    <row r="729" spans="3:5">
      <c r="C729" s="181" t="s">
        <v>569</v>
      </c>
      <c r="D729" s="181" t="s">
        <v>569</v>
      </c>
      <c r="E729" s="181" t="str">
        <f t="shared" si="23"/>
        <v/>
      </c>
    </row>
    <row r="730" spans="3:5">
      <c r="C730" s="181" t="s">
        <v>569</v>
      </c>
      <c r="D730" s="181" t="s">
        <v>569</v>
      </c>
      <c r="E730" s="181" t="str">
        <f t="shared" si="23"/>
        <v/>
      </c>
    </row>
    <row r="731" spans="3:5">
      <c r="C731" s="181" t="s">
        <v>569</v>
      </c>
      <c r="D731" s="181" t="s">
        <v>569</v>
      </c>
      <c r="E731" s="181" t="str">
        <f t="shared" si="23"/>
        <v/>
      </c>
    </row>
    <row r="732" spans="3:5">
      <c r="C732" s="181" t="s">
        <v>569</v>
      </c>
      <c r="D732" s="181" t="s">
        <v>569</v>
      </c>
      <c r="E732" s="181" t="str">
        <f t="shared" si="23"/>
        <v/>
      </c>
    </row>
    <row r="733" spans="3:5">
      <c r="C733" s="181" t="s">
        <v>569</v>
      </c>
      <c r="D733" s="181" t="s">
        <v>569</v>
      </c>
      <c r="E733" s="181" t="str">
        <f t="shared" si="23"/>
        <v/>
      </c>
    </row>
    <row r="734" spans="3:5">
      <c r="C734" s="181" t="s">
        <v>569</v>
      </c>
      <c r="D734" s="181" t="s">
        <v>569</v>
      </c>
      <c r="E734" s="181" t="str">
        <f t="shared" si="23"/>
        <v/>
      </c>
    </row>
    <row r="735" spans="3:5">
      <c r="C735" s="181" t="s">
        <v>569</v>
      </c>
      <c r="D735" s="181" t="s">
        <v>569</v>
      </c>
      <c r="E735" s="181" t="str">
        <f t="shared" si="23"/>
        <v/>
      </c>
    </row>
    <row r="736" spans="3:5">
      <c r="C736" s="181" t="s">
        <v>569</v>
      </c>
      <c r="D736" s="181" t="s">
        <v>569</v>
      </c>
      <c r="E736" s="181" t="str">
        <f t="shared" si="23"/>
        <v/>
      </c>
    </row>
    <row r="737" spans="3:5">
      <c r="C737" s="181" t="s">
        <v>569</v>
      </c>
      <c r="D737" s="181" t="s">
        <v>569</v>
      </c>
      <c r="E737" s="181" t="str">
        <f t="shared" si="23"/>
        <v/>
      </c>
    </row>
    <row r="738" spans="3:5">
      <c r="C738" s="181" t="s">
        <v>569</v>
      </c>
      <c r="D738" s="181" t="s">
        <v>569</v>
      </c>
      <c r="E738" s="181" t="str">
        <f t="shared" si="23"/>
        <v/>
      </c>
    </row>
    <row r="739" spans="3:5">
      <c r="C739" s="181" t="s">
        <v>569</v>
      </c>
      <c r="D739" s="181" t="s">
        <v>569</v>
      </c>
      <c r="E739" s="181" t="str">
        <f t="shared" si="23"/>
        <v/>
      </c>
    </row>
    <row r="740" spans="3:5">
      <c r="C740" s="181" t="s">
        <v>569</v>
      </c>
      <c r="D740" s="181" t="s">
        <v>569</v>
      </c>
      <c r="E740" s="181" t="str">
        <f t="shared" si="23"/>
        <v/>
      </c>
    </row>
    <row r="741" spans="3:5">
      <c r="C741" s="181" t="s">
        <v>569</v>
      </c>
      <c r="D741" s="181" t="s">
        <v>569</v>
      </c>
      <c r="E741" s="181" t="str">
        <f t="shared" si="23"/>
        <v/>
      </c>
    </row>
    <row r="742" spans="3:5">
      <c r="C742" s="181" t="s">
        <v>569</v>
      </c>
      <c r="D742" s="181" t="s">
        <v>569</v>
      </c>
      <c r="E742" s="181" t="str">
        <f t="shared" si="23"/>
        <v/>
      </c>
    </row>
    <row r="743" spans="3:5">
      <c r="C743" s="181" t="s">
        <v>569</v>
      </c>
      <c r="D743" s="181" t="s">
        <v>569</v>
      </c>
      <c r="E743" s="181" t="str">
        <f t="shared" si="23"/>
        <v/>
      </c>
    </row>
    <row r="744" spans="3:5">
      <c r="C744" s="181" t="s">
        <v>569</v>
      </c>
      <c r="D744" s="181" t="s">
        <v>569</v>
      </c>
      <c r="E744" s="181" t="str">
        <f t="shared" si="23"/>
        <v/>
      </c>
    </row>
    <row r="745" spans="3:5">
      <c r="C745" s="181" t="s">
        <v>569</v>
      </c>
      <c r="D745" s="181" t="s">
        <v>569</v>
      </c>
      <c r="E745" s="181" t="str">
        <f t="shared" si="23"/>
        <v/>
      </c>
    </row>
    <row r="746" spans="3:5">
      <c r="C746" s="181" t="s">
        <v>569</v>
      </c>
      <c r="D746" s="181" t="s">
        <v>569</v>
      </c>
      <c r="E746" s="181" t="str">
        <f t="shared" si="23"/>
        <v/>
      </c>
    </row>
    <row r="747" spans="3:5">
      <c r="C747" s="181" t="s">
        <v>569</v>
      </c>
      <c r="D747" s="181" t="s">
        <v>569</v>
      </c>
      <c r="E747" s="181" t="str">
        <f t="shared" si="23"/>
        <v/>
      </c>
    </row>
    <row r="748" spans="3:5">
      <c r="C748" s="181" t="s">
        <v>569</v>
      </c>
      <c r="D748" s="181" t="s">
        <v>569</v>
      </c>
      <c r="E748" s="181" t="str">
        <f t="shared" si="23"/>
        <v/>
      </c>
    </row>
    <row r="749" spans="3:5">
      <c r="C749" s="181" t="s">
        <v>569</v>
      </c>
      <c r="D749" s="181" t="s">
        <v>569</v>
      </c>
      <c r="E749" s="181" t="str">
        <f t="shared" si="23"/>
        <v/>
      </c>
    </row>
    <row r="750" spans="3:5">
      <c r="C750" s="181" t="s">
        <v>569</v>
      </c>
      <c r="D750" s="181" t="s">
        <v>569</v>
      </c>
      <c r="E750" s="181" t="str">
        <f t="shared" si="23"/>
        <v/>
      </c>
    </row>
    <row r="751" spans="3:5">
      <c r="C751" s="181" t="s">
        <v>569</v>
      </c>
      <c r="D751" s="181" t="s">
        <v>569</v>
      </c>
      <c r="E751" s="181" t="str">
        <f t="shared" si="23"/>
        <v/>
      </c>
    </row>
    <row r="752" spans="3:5">
      <c r="C752" s="181" t="s">
        <v>569</v>
      </c>
      <c r="D752" s="181" t="s">
        <v>569</v>
      </c>
      <c r="E752" s="181" t="str">
        <f t="shared" si="23"/>
        <v/>
      </c>
    </row>
    <row r="753" spans="3:5">
      <c r="C753" s="181" t="s">
        <v>569</v>
      </c>
      <c r="D753" s="181" t="s">
        <v>569</v>
      </c>
      <c r="E753" s="181" t="str">
        <f t="shared" si="23"/>
        <v/>
      </c>
    </row>
    <row r="754" spans="3:5">
      <c r="C754" s="181" t="s">
        <v>569</v>
      </c>
      <c r="D754" s="181" t="s">
        <v>569</v>
      </c>
      <c r="E754" s="181" t="str">
        <f t="shared" si="23"/>
        <v/>
      </c>
    </row>
    <row r="755" spans="3:5">
      <c r="C755" s="181" t="s">
        <v>569</v>
      </c>
      <c r="D755" s="181" t="s">
        <v>569</v>
      </c>
      <c r="E755" s="181" t="str">
        <f t="shared" si="23"/>
        <v/>
      </c>
    </row>
    <row r="756" spans="3:5">
      <c r="C756" s="181" t="s">
        <v>569</v>
      </c>
      <c r="D756" s="181" t="s">
        <v>569</v>
      </c>
      <c r="E756" s="181" t="str">
        <f t="shared" si="23"/>
        <v/>
      </c>
    </row>
    <row r="757" spans="3:5">
      <c r="C757" s="181" t="s">
        <v>569</v>
      </c>
      <c r="D757" s="181" t="s">
        <v>569</v>
      </c>
      <c r="E757" s="181" t="str">
        <f t="shared" si="23"/>
        <v/>
      </c>
    </row>
    <row r="758" spans="3:5">
      <c r="C758" s="181" t="s">
        <v>569</v>
      </c>
      <c r="D758" s="181" t="s">
        <v>569</v>
      </c>
      <c r="E758" s="181" t="str">
        <f t="shared" si="23"/>
        <v/>
      </c>
    </row>
    <row r="759" spans="3:5">
      <c r="C759" s="181" t="s">
        <v>569</v>
      </c>
      <c r="D759" s="181" t="s">
        <v>569</v>
      </c>
      <c r="E759" s="181" t="str">
        <f t="shared" si="23"/>
        <v/>
      </c>
    </row>
    <row r="760" spans="3:5">
      <c r="C760" s="181" t="s">
        <v>569</v>
      </c>
      <c r="D760" s="181" t="s">
        <v>569</v>
      </c>
      <c r="E760" s="181" t="str">
        <f t="shared" si="23"/>
        <v/>
      </c>
    </row>
    <row r="761" spans="3:5">
      <c r="C761" s="181" t="s">
        <v>569</v>
      </c>
      <c r="D761" s="181" t="s">
        <v>569</v>
      </c>
      <c r="E761" s="181" t="str">
        <f t="shared" si="23"/>
        <v/>
      </c>
    </row>
    <row r="762" spans="3:5">
      <c r="C762" s="181" t="s">
        <v>569</v>
      </c>
      <c r="D762" s="181" t="s">
        <v>569</v>
      </c>
      <c r="E762" s="181" t="str">
        <f t="shared" si="23"/>
        <v/>
      </c>
    </row>
    <row r="763" spans="3:5">
      <c r="C763" s="181" t="s">
        <v>569</v>
      </c>
      <c r="D763" s="181" t="s">
        <v>569</v>
      </c>
      <c r="E763" s="181" t="str">
        <f t="shared" si="23"/>
        <v/>
      </c>
    </row>
    <row r="764" spans="3:5">
      <c r="C764" s="181" t="s">
        <v>569</v>
      </c>
      <c r="D764" s="181" t="s">
        <v>569</v>
      </c>
      <c r="E764" s="181" t="str">
        <f t="shared" si="23"/>
        <v/>
      </c>
    </row>
    <row r="765" spans="3:5">
      <c r="C765" s="181" t="s">
        <v>569</v>
      </c>
      <c r="D765" s="181" t="s">
        <v>569</v>
      </c>
      <c r="E765" s="181" t="str">
        <f t="shared" si="23"/>
        <v/>
      </c>
    </row>
    <row r="766" spans="3:5">
      <c r="C766" s="181" t="s">
        <v>569</v>
      </c>
      <c r="D766" s="181" t="s">
        <v>569</v>
      </c>
      <c r="E766" s="181" t="str">
        <f t="shared" si="23"/>
        <v/>
      </c>
    </row>
    <row r="767" spans="3:5">
      <c r="C767" s="181" t="s">
        <v>569</v>
      </c>
      <c r="D767" s="181" t="s">
        <v>569</v>
      </c>
      <c r="E767" s="181" t="str">
        <f t="shared" si="23"/>
        <v/>
      </c>
    </row>
    <row r="768" spans="3:5">
      <c r="C768" s="181" t="s">
        <v>569</v>
      </c>
      <c r="D768" s="181" t="s">
        <v>569</v>
      </c>
      <c r="E768" s="181" t="str">
        <f t="shared" si="23"/>
        <v/>
      </c>
    </row>
    <row r="769" spans="3:5">
      <c r="C769" s="181" t="s">
        <v>569</v>
      </c>
      <c r="D769" s="181" t="s">
        <v>569</v>
      </c>
      <c r="E769" s="181" t="str">
        <f t="shared" si="23"/>
        <v/>
      </c>
    </row>
    <row r="770" spans="3:5">
      <c r="C770" s="181" t="s">
        <v>569</v>
      </c>
      <c r="D770" s="181" t="s">
        <v>569</v>
      </c>
      <c r="E770" s="181" t="str">
        <f t="shared" si="23"/>
        <v/>
      </c>
    </row>
    <row r="771" spans="3:5">
      <c r="C771" s="181" t="s">
        <v>569</v>
      </c>
      <c r="D771" s="181" t="s">
        <v>569</v>
      </c>
      <c r="E771" s="181" t="str">
        <f t="shared" si="23"/>
        <v/>
      </c>
    </row>
    <row r="772" spans="3:5">
      <c r="C772" s="181" t="s">
        <v>569</v>
      </c>
      <c r="D772" s="181" t="s">
        <v>569</v>
      </c>
      <c r="E772" s="181" t="str">
        <f t="shared" ref="E772:E835" si="24">IF(C772&lt;D772,C772,D772)</f>
        <v/>
      </c>
    </row>
    <row r="773" spans="3:5">
      <c r="C773" s="181" t="s">
        <v>569</v>
      </c>
      <c r="D773" s="181" t="s">
        <v>569</v>
      </c>
      <c r="E773" s="181" t="str">
        <f t="shared" si="24"/>
        <v/>
      </c>
    </row>
    <row r="774" spans="3:5">
      <c r="C774" s="181" t="s">
        <v>569</v>
      </c>
      <c r="D774" s="181" t="s">
        <v>569</v>
      </c>
      <c r="E774" s="181" t="str">
        <f t="shared" si="24"/>
        <v/>
      </c>
    </row>
    <row r="775" spans="3:5">
      <c r="C775" s="181" t="s">
        <v>569</v>
      </c>
      <c r="D775" s="181" t="s">
        <v>569</v>
      </c>
      <c r="E775" s="181" t="str">
        <f t="shared" si="24"/>
        <v/>
      </c>
    </row>
    <row r="776" spans="3:5">
      <c r="C776" s="181" t="s">
        <v>569</v>
      </c>
      <c r="D776" s="181" t="s">
        <v>569</v>
      </c>
      <c r="E776" s="181" t="str">
        <f t="shared" si="24"/>
        <v/>
      </c>
    </row>
    <row r="777" spans="3:5">
      <c r="C777" s="181" t="s">
        <v>569</v>
      </c>
      <c r="D777" s="181" t="s">
        <v>569</v>
      </c>
      <c r="E777" s="181" t="str">
        <f t="shared" si="24"/>
        <v/>
      </c>
    </row>
    <row r="778" spans="3:5">
      <c r="C778" s="181" t="s">
        <v>569</v>
      </c>
      <c r="D778" s="181" t="s">
        <v>569</v>
      </c>
      <c r="E778" s="181" t="str">
        <f t="shared" si="24"/>
        <v/>
      </c>
    </row>
    <row r="779" spans="3:5">
      <c r="C779" s="181" t="s">
        <v>569</v>
      </c>
      <c r="D779" s="181" t="s">
        <v>569</v>
      </c>
      <c r="E779" s="181" t="str">
        <f t="shared" si="24"/>
        <v/>
      </c>
    </row>
    <row r="780" spans="3:5">
      <c r="C780" s="181" t="s">
        <v>569</v>
      </c>
      <c r="D780" s="181" t="s">
        <v>569</v>
      </c>
      <c r="E780" s="181" t="str">
        <f t="shared" si="24"/>
        <v/>
      </c>
    </row>
    <row r="781" spans="3:5">
      <c r="C781" s="181" t="s">
        <v>569</v>
      </c>
      <c r="D781" s="181" t="s">
        <v>569</v>
      </c>
      <c r="E781" s="181" t="str">
        <f t="shared" si="24"/>
        <v/>
      </c>
    </row>
    <row r="782" spans="3:5">
      <c r="C782" s="181" t="s">
        <v>569</v>
      </c>
      <c r="D782" s="181" t="s">
        <v>569</v>
      </c>
      <c r="E782" s="181" t="str">
        <f t="shared" si="24"/>
        <v/>
      </c>
    </row>
    <row r="783" spans="3:5">
      <c r="C783" s="181" t="s">
        <v>569</v>
      </c>
      <c r="D783" s="181" t="s">
        <v>569</v>
      </c>
      <c r="E783" s="181" t="str">
        <f t="shared" si="24"/>
        <v/>
      </c>
    </row>
    <row r="784" spans="3:5">
      <c r="C784" s="181" t="s">
        <v>569</v>
      </c>
      <c r="D784" s="181" t="s">
        <v>569</v>
      </c>
      <c r="E784" s="181" t="str">
        <f t="shared" si="24"/>
        <v/>
      </c>
    </row>
    <row r="785" spans="3:5">
      <c r="C785" s="181" t="s">
        <v>569</v>
      </c>
      <c r="D785" s="181" t="s">
        <v>569</v>
      </c>
      <c r="E785" s="181" t="str">
        <f t="shared" si="24"/>
        <v/>
      </c>
    </row>
    <row r="786" spans="3:5">
      <c r="C786" s="181" t="s">
        <v>569</v>
      </c>
      <c r="D786" s="181" t="s">
        <v>569</v>
      </c>
      <c r="E786" s="181" t="str">
        <f t="shared" si="24"/>
        <v/>
      </c>
    </row>
    <row r="787" spans="3:5">
      <c r="C787" s="181" t="s">
        <v>569</v>
      </c>
      <c r="D787" s="181" t="s">
        <v>569</v>
      </c>
      <c r="E787" s="181" t="str">
        <f t="shared" si="24"/>
        <v/>
      </c>
    </row>
    <row r="788" spans="3:5">
      <c r="C788" s="181" t="s">
        <v>569</v>
      </c>
      <c r="D788" s="181" t="s">
        <v>569</v>
      </c>
      <c r="E788" s="181" t="str">
        <f t="shared" si="24"/>
        <v/>
      </c>
    </row>
    <row r="789" spans="3:5">
      <c r="C789" s="181" t="s">
        <v>569</v>
      </c>
      <c r="D789" s="181" t="s">
        <v>569</v>
      </c>
      <c r="E789" s="181" t="str">
        <f t="shared" si="24"/>
        <v/>
      </c>
    </row>
    <row r="790" spans="3:5">
      <c r="C790" s="181" t="s">
        <v>569</v>
      </c>
      <c r="D790" s="181" t="s">
        <v>569</v>
      </c>
      <c r="E790" s="181" t="str">
        <f t="shared" si="24"/>
        <v/>
      </c>
    </row>
    <row r="791" spans="3:5">
      <c r="C791" s="181" t="s">
        <v>569</v>
      </c>
      <c r="D791" s="181" t="s">
        <v>569</v>
      </c>
      <c r="E791" s="181" t="str">
        <f t="shared" si="24"/>
        <v/>
      </c>
    </row>
    <row r="792" spans="3:5">
      <c r="C792" s="181" t="s">
        <v>569</v>
      </c>
      <c r="D792" s="181" t="s">
        <v>569</v>
      </c>
      <c r="E792" s="181" t="str">
        <f t="shared" si="24"/>
        <v/>
      </c>
    </row>
    <row r="793" spans="3:5">
      <c r="C793" s="181" t="s">
        <v>569</v>
      </c>
      <c r="D793" s="181" t="s">
        <v>569</v>
      </c>
      <c r="E793" s="181" t="str">
        <f t="shared" si="24"/>
        <v/>
      </c>
    </row>
    <row r="794" spans="3:5">
      <c r="C794" s="181" t="s">
        <v>569</v>
      </c>
      <c r="D794" s="181" t="s">
        <v>569</v>
      </c>
      <c r="E794" s="181" t="str">
        <f t="shared" si="24"/>
        <v/>
      </c>
    </row>
    <row r="795" spans="3:5">
      <c r="C795" s="181" t="s">
        <v>569</v>
      </c>
      <c r="D795" s="181" t="s">
        <v>569</v>
      </c>
      <c r="E795" s="181" t="str">
        <f t="shared" si="24"/>
        <v/>
      </c>
    </row>
    <row r="796" spans="3:5">
      <c r="C796" s="181" t="s">
        <v>569</v>
      </c>
      <c r="D796" s="181" t="s">
        <v>569</v>
      </c>
      <c r="E796" s="181" t="str">
        <f t="shared" si="24"/>
        <v/>
      </c>
    </row>
    <row r="797" spans="3:5">
      <c r="C797" s="181" t="s">
        <v>569</v>
      </c>
      <c r="D797" s="181" t="s">
        <v>569</v>
      </c>
      <c r="E797" s="181" t="str">
        <f t="shared" si="24"/>
        <v/>
      </c>
    </row>
    <row r="798" spans="3:5">
      <c r="C798" s="181" t="s">
        <v>569</v>
      </c>
      <c r="D798" s="181" t="s">
        <v>569</v>
      </c>
      <c r="E798" s="181" t="str">
        <f t="shared" si="24"/>
        <v/>
      </c>
    </row>
    <row r="799" spans="3:5">
      <c r="C799" s="181" t="s">
        <v>569</v>
      </c>
      <c r="D799" s="181" t="s">
        <v>569</v>
      </c>
      <c r="E799" s="181" t="str">
        <f t="shared" si="24"/>
        <v/>
      </c>
    </row>
    <row r="800" spans="3:5">
      <c r="C800" s="181" t="s">
        <v>569</v>
      </c>
      <c r="D800" s="181" t="s">
        <v>569</v>
      </c>
      <c r="E800" s="181" t="str">
        <f t="shared" si="24"/>
        <v/>
      </c>
    </row>
    <row r="801" spans="3:5">
      <c r="C801" s="181" t="s">
        <v>569</v>
      </c>
      <c r="D801" s="181" t="s">
        <v>569</v>
      </c>
      <c r="E801" s="181" t="str">
        <f t="shared" si="24"/>
        <v/>
      </c>
    </row>
    <row r="802" spans="3:5">
      <c r="C802" s="181" t="s">
        <v>569</v>
      </c>
      <c r="D802" s="181" t="s">
        <v>569</v>
      </c>
      <c r="E802" s="181" t="str">
        <f t="shared" si="24"/>
        <v/>
      </c>
    </row>
    <row r="803" spans="3:5">
      <c r="C803" s="181" t="s">
        <v>569</v>
      </c>
      <c r="D803" s="181" t="s">
        <v>569</v>
      </c>
      <c r="E803" s="181" t="str">
        <f t="shared" si="24"/>
        <v/>
      </c>
    </row>
    <row r="804" spans="3:5">
      <c r="C804" s="181" t="s">
        <v>569</v>
      </c>
      <c r="D804" s="181" t="s">
        <v>569</v>
      </c>
      <c r="E804" s="181" t="str">
        <f t="shared" si="24"/>
        <v/>
      </c>
    </row>
    <row r="805" spans="3:5">
      <c r="C805" s="181" t="s">
        <v>569</v>
      </c>
      <c r="D805" s="181" t="s">
        <v>569</v>
      </c>
      <c r="E805" s="181" t="str">
        <f t="shared" si="24"/>
        <v/>
      </c>
    </row>
    <row r="806" spans="3:5">
      <c r="C806" s="181" t="s">
        <v>569</v>
      </c>
      <c r="D806" s="181" t="s">
        <v>569</v>
      </c>
      <c r="E806" s="181" t="str">
        <f t="shared" si="24"/>
        <v/>
      </c>
    </row>
    <row r="807" spans="3:5">
      <c r="C807" s="181" t="s">
        <v>569</v>
      </c>
      <c r="D807" s="181" t="s">
        <v>569</v>
      </c>
      <c r="E807" s="181" t="str">
        <f t="shared" si="24"/>
        <v/>
      </c>
    </row>
    <row r="808" spans="3:5">
      <c r="C808" s="181" t="s">
        <v>569</v>
      </c>
      <c r="D808" s="181" t="s">
        <v>569</v>
      </c>
      <c r="E808" s="181" t="str">
        <f t="shared" si="24"/>
        <v/>
      </c>
    </row>
    <row r="809" spans="3:5">
      <c r="C809" s="181" t="s">
        <v>569</v>
      </c>
      <c r="D809" s="181" t="s">
        <v>569</v>
      </c>
      <c r="E809" s="181" t="str">
        <f t="shared" si="24"/>
        <v/>
      </c>
    </row>
    <row r="810" spans="3:5">
      <c r="C810" s="181" t="s">
        <v>569</v>
      </c>
      <c r="D810" s="181" t="s">
        <v>569</v>
      </c>
      <c r="E810" s="181" t="str">
        <f t="shared" si="24"/>
        <v/>
      </c>
    </row>
    <row r="811" spans="3:5">
      <c r="C811" s="181" t="s">
        <v>569</v>
      </c>
      <c r="D811" s="181" t="s">
        <v>569</v>
      </c>
      <c r="E811" s="181" t="str">
        <f t="shared" si="24"/>
        <v/>
      </c>
    </row>
    <row r="812" spans="3:5">
      <c r="C812" s="181" t="s">
        <v>569</v>
      </c>
      <c r="D812" s="181" t="s">
        <v>569</v>
      </c>
      <c r="E812" s="181" t="str">
        <f t="shared" si="24"/>
        <v/>
      </c>
    </row>
    <row r="813" spans="3:5">
      <c r="C813" s="181" t="s">
        <v>569</v>
      </c>
      <c r="D813" s="181" t="s">
        <v>569</v>
      </c>
      <c r="E813" s="181" t="str">
        <f t="shared" si="24"/>
        <v/>
      </c>
    </row>
    <row r="814" spans="3:5">
      <c r="C814" s="181" t="s">
        <v>569</v>
      </c>
      <c r="D814" s="181" t="s">
        <v>569</v>
      </c>
      <c r="E814" s="181" t="str">
        <f t="shared" si="24"/>
        <v/>
      </c>
    </row>
    <row r="815" spans="3:5">
      <c r="C815" s="181" t="s">
        <v>569</v>
      </c>
      <c r="D815" s="181" t="s">
        <v>569</v>
      </c>
      <c r="E815" s="181" t="str">
        <f t="shared" si="24"/>
        <v/>
      </c>
    </row>
    <row r="816" spans="3:5">
      <c r="C816" s="181" t="s">
        <v>569</v>
      </c>
      <c r="D816" s="181" t="s">
        <v>569</v>
      </c>
      <c r="E816" s="181" t="str">
        <f t="shared" si="24"/>
        <v/>
      </c>
    </row>
    <row r="817" spans="3:5">
      <c r="C817" s="181" t="s">
        <v>569</v>
      </c>
      <c r="D817" s="181" t="s">
        <v>569</v>
      </c>
      <c r="E817" s="181" t="str">
        <f t="shared" si="24"/>
        <v/>
      </c>
    </row>
    <row r="818" spans="3:5">
      <c r="C818" s="181" t="s">
        <v>569</v>
      </c>
      <c r="D818" s="181" t="s">
        <v>569</v>
      </c>
      <c r="E818" s="181" t="str">
        <f t="shared" si="24"/>
        <v/>
      </c>
    </row>
    <row r="819" spans="3:5">
      <c r="C819" s="181" t="s">
        <v>569</v>
      </c>
      <c r="D819" s="181" t="s">
        <v>569</v>
      </c>
      <c r="E819" s="181" t="str">
        <f t="shared" si="24"/>
        <v/>
      </c>
    </row>
    <row r="820" spans="3:5">
      <c r="C820" s="181" t="s">
        <v>569</v>
      </c>
      <c r="D820" s="181" t="s">
        <v>569</v>
      </c>
      <c r="E820" s="181" t="str">
        <f t="shared" si="24"/>
        <v/>
      </c>
    </row>
    <row r="821" spans="3:5">
      <c r="C821" s="181" t="s">
        <v>569</v>
      </c>
      <c r="D821" s="181" t="s">
        <v>569</v>
      </c>
      <c r="E821" s="181" t="str">
        <f t="shared" si="24"/>
        <v/>
      </c>
    </row>
    <row r="822" spans="3:5">
      <c r="C822" s="181" t="s">
        <v>569</v>
      </c>
      <c r="D822" s="181" t="s">
        <v>569</v>
      </c>
      <c r="E822" s="181" t="str">
        <f t="shared" si="24"/>
        <v/>
      </c>
    </row>
    <row r="823" spans="3:5">
      <c r="C823" s="181" t="s">
        <v>569</v>
      </c>
      <c r="D823" s="181" t="s">
        <v>569</v>
      </c>
      <c r="E823" s="181" t="str">
        <f t="shared" si="24"/>
        <v/>
      </c>
    </row>
    <row r="824" spans="3:5">
      <c r="C824" s="181" t="s">
        <v>569</v>
      </c>
      <c r="D824" s="181" t="s">
        <v>569</v>
      </c>
      <c r="E824" s="181" t="str">
        <f t="shared" si="24"/>
        <v/>
      </c>
    </row>
    <row r="825" spans="3:5">
      <c r="C825" s="181" t="s">
        <v>569</v>
      </c>
      <c r="D825" s="181" t="s">
        <v>569</v>
      </c>
      <c r="E825" s="181" t="str">
        <f t="shared" si="24"/>
        <v/>
      </c>
    </row>
    <row r="826" spans="3:5">
      <c r="C826" s="181" t="s">
        <v>569</v>
      </c>
      <c r="D826" s="181" t="s">
        <v>569</v>
      </c>
      <c r="E826" s="181" t="str">
        <f t="shared" si="24"/>
        <v/>
      </c>
    </row>
    <row r="827" spans="3:5">
      <c r="C827" s="181" t="s">
        <v>569</v>
      </c>
      <c r="D827" s="181" t="s">
        <v>569</v>
      </c>
      <c r="E827" s="181" t="str">
        <f t="shared" si="24"/>
        <v/>
      </c>
    </row>
    <row r="828" spans="3:5">
      <c r="C828" s="181" t="s">
        <v>569</v>
      </c>
      <c r="D828" s="181" t="s">
        <v>569</v>
      </c>
      <c r="E828" s="181" t="str">
        <f t="shared" si="24"/>
        <v/>
      </c>
    </row>
    <row r="829" spans="3:5">
      <c r="C829" s="181" t="s">
        <v>569</v>
      </c>
      <c r="D829" s="181" t="s">
        <v>569</v>
      </c>
      <c r="E829" s="181" t="str">
        <f t="shared" si="24"/>
        <v/>
      </c>
    </row>
    <row r="830" spans="3:5">
      <c r="C830" s="181" t="s">
        <v>569</v>
      </c>
      <c r="D830" s="181" t="s">
        <v>569</v>
      </c>
      <c r="E830" s="181" t="str">
        <f t="shared" si="24"/>
        <v/>
      </c>
    </row>
    <row r="831" spans="3:5">
      <c r="C831" s="181" t="s">
        <v>569</v>
      </c>
      <c r="D831" s="181" t="s">
        <v>569</v>
      </c>
      <c r="E831" s="181" t="str">
        <f t="shared" si="24"/>
        <v/>
      </c>
    </row>
    <row r="832" spans="3:5">
      <c r="C832" s="181" t="s">
        <v>569</v>
      </c>
      <c r="D832" s="181" t="s">
        <v>569</v>
      </c>
      <c r="E832" s="181" t="str">
        <f t="shared" si="24"/>
        <v/>
      </c>
    </row>
    <row r="833" spans="3:5">
      <c r="C833" s="181" t="s">
        <v>569</v>
      </c>
      <c r="D833" s="181" t="s">
        <v>569</v>
      </c>
      <c r="E833" s="181" t="str">
        <f t="shared" si="24"/>
        <v/>
      </c>
    </row>
    <row r="834" spans="3:5">
      <c r="C834" s="181" t="s">
        <v>569</v>
      </c>
      <c r="D834" s="181" t="s">
        <v>569</v>
      </c>
      <c r="E834" s="181" t="str">
        <f t="shared" si="24"/>
        <v/>
      </c>
    </row>
    <row r="835" spans="3:5">
      <c r="C835" s="181" t="s">
        <v>569</v>
      </c>
      <c r="D835" s="181" t="s">
        <v>569</v>
      </c>
      <c r="E835" s="181" t="str">
        <f t="shared" si="24"/>
        <v/>
      </c>
    </row>
    <row r="836" spans="3:5">
      <c r="C836" s="181" t="s">
        <v>569</v>
      </c>
      <c r="D836" s="181" t="s">
        <v>569</v>
      </c>
      <c r="E836" s="181" t="str">
        <f t="shared" ref="E836:E899" si="25">IF(C836&lt;D836,C836,D836)</f>
        <v/>
      </c>
    </row>
    <row r="837" spans="3:5">
      <c r="C837" s="181" t="s">
        <v>569</v>
      </c>
      <c r="D837" s="181" t="s">
        <v>569</v>
      </c>
      <c r="E837" s="181" t="str">
        <f t="shared" si="25"/>
        <v/>
      </c>
    </row>
    <row r="838" spans="3:5">
      <c r="C838" s="181" t="s">
        <v>569</v>
      </c>
      <c r="D838" s="181" t="s">
        <v>569</v>
      </c>
      <c r="E838" s="181" t="str">
        <f t="shared" si="25"/>
        <v/>
      </c>
    </row>
    <row r="839" spans="3:5">
      <c r="C839" s="181" t="s">
        <v>569</v>
      </c>
      <c r="D839" s="181" t="s">
        <v>569</v>
      </c>
      <c r="E839" s="181" t="str">
        <f t="shared" si="25"/>
        <v/>
      </c>
    </row>
    <row r="840" spans="3:5">
      <c r="C840" s="181" t="s">
        <v>569</v>
      </c>
      <c r="D840" s="181" t="s">
        <v>569</v>
      </c>
      <c r="E840" s="181" t="str">
        <f t="shared" si="25"/>
        <v/>
      </c>
    </row>
    <row r="841" spans="3:5">
      <c r="C841" s="181" t="s">
        <v>569</v>
      </c>
      <c r="D841" s="181" t="s">
        <v>569</v>
      </c>
      <c r="E841" s="181" t="str">
        <f t="shared" si="25"/>
        <v/>
      </c>
    </row>
    <row r="842" spans="3:5">
      <c r="C842" s="181" t="s">
        <v>569</v>
      </c>
      <c r="D842" s="181" t="s">
        <v>569</v>
      </c>
      <c r="E842" s="181" t="str">
        <f t="shared" si="25"/>
        <v/>
      </c>
    </row>
    <row r="843" spans="3:5">
      <c r="C843" s="181" t="s">
        <v>569</v>
      </c>
      <c r="D843" s="181" t="s">
        <v>569</v>
      </c>
      <c r="E843" s="181" t="str">
        <f t="shared" si="25"/>
        <v/>
      </c>
    </row>
    <row r="844" spans="3:5">
      <c r="C844" s="181" t="s">
        <v>569</v>
      </c>
      <c r="D844" s="181" t="s">
        <v>569</v>
      </c>
      <c r="E844" s="181" t="str">
        <f t="shared" si="25"/>
        <v/>
      </c>
    </row>
    <row r="845" spans="3:5">
      <c r="C845" s="181" t="s">
        <v>569</v>
      </c>
      <c r="D845" s="181" t="s">
        <v>569</v>
      </c>
      <c r="E845" s="181" t="str">
        <f t="shared" si="25"/>
        <v/>
      </c>
    </row>
    <row r="846" spans="3:5">
      <c r="C846" s="181" t="s">
        <v>569</v>
      </c>
      <c r="D846" s="181" t="s">
        <v>569</v>
      </c>
      <c r="E846" s="181" t="str">
        <f t="shared" si="25"/>
        <v/>
      </c>
    </row>
    <row r="847" spans="3:5">
      <c r="C847" s="181" t="s">
        <v>569</v>
      </c>
      <c r="D847" s="181" t="s">
        <v>569</v>
      </c>
      <c r="E847" s="181" t="str">
        <f t="shared" si="25"/>
        <v/>
      </c>
    </row>
    <row r="848" spans="3:5">
      <c r="C848" s="181" t="s">
        <v>569</v>
      </c>
      <c r="D848" s="181" t="s">
        <v>569</v>
      </c>
      <c r="E848" s="181" t="str">
        <f t="shared" si="25"/>
        <v/>
      </c>
    </row>
    <row r="849" spans="3:5">
      <c r="C849" s="181" t="s">
        <v>569</v>
      </c>
      <c r="D849" s="181" t="s">
        <v>569</v>
      </c>
      <c r="E849" s="181" t="str">
        <f t="shared" si="25"/>
        <v/>
      </c>
    </row>
    <row r="850" spans="3:5">
      <c r="C850" s="181" t="s">
        <v>569</v>
      </c>
      <c r="D850" s="181" t="s">
        <v>569</v>
      </c>
      <c r="E850" s="181" t="str">
        <f t="shared" si="25"/>
        <v/>
      </c>
    </row>
    <row r="851" spans="3:5">
      <c r="C851" s="181" t="s">
        <v>569</v>
      </c>
      <c r="D851" s="181" t="s">
        <v>569</v>
      </c>
      <c r="E851" s="181" t="str">
        <f t="shared" si="25"/>
        <v/>
      </c>
    </row>
    <row r="852" spans="3:5">
      <c r="C852" s="181" t="s">
        <v>569</v>
      </c>
      <c r="D852" s="181" t="s">
        <v>569</v>
      </c>
      <c r="E852" s="181" t="str">
        <f t="shared" si="25"/>
        <v/>
      </c>
    </row>
    <row r="853" spans="3:5">
      <c r="C853" s="181" t="s">
        <v>569</v>
      </c>
      <c r="D853" s="181" t="s">
        <v>569</v>
      </c>
      <c r="E853" s="181" t="str">
        <f t="shared" si="25"/>
        <v/>
      </c>
    </row>
    <row r="854" spans="3:5">
      <c r="C854" s="181" t="s">
        <v>569</v>
      </c>
      <c r="D854" s="181" t="s">
        <v>569</v>
      </c>
      <c r="E854" s="181" t="str">
        <f t="shared" si="25"/>
        <v/>
      </c>
    </row>
    <row r="855" spans="3:5">
      <c r="C855" s="181" t="s">
        <v>569</v>
      </c>
      <c r="D855" s="181" t="s">
        <v>569</v>
      </c>
      <c r="E855" s="181" t="str">
        <f t="shared" si="25"/>
        <v/>
      </c>
    </row>
    <row r="856" spans="3:5">
      <c r="C856" s="181" t="s">
        <v>569</v>
      </c>
      <c r="D856" s="181" t="s">
        <v>569</v>
      </c>
      <c r="E856" s="181" t="str">
        <f t="shared" si="25"/>
        <v/>
      </c>
    </row>
    <row r="857" spans="3:5">
      <c r="C857" s="181" t="s">
        <v>569</v>
      </c>
      <c r="D857" s="181" t="s">
        <v>569</v>
      </c>
      <c r="E857" s="181" t="str">
        <f t="shared" si="25"/>
        <v/>
      </c>
    </row>
    <row r="858" spans="3:5">
      <c r="C858" s="181" t="s">
        <v>569</v>
      </c>
      <c r="D858" s="181" t="s">
        <v>569</v>
      </c>
      <c r="E858" s="181" t="str">
        <f t="shared" si="25"/>
        <v/>
      </c>
    </row>
    <row r="859" spans="3:5">
      <c r="C859" s="181" t="s">
        <v>569</v>
      </c>
      <c r="D859" s="181" t="s">
        <v>569</v>
      </c>
      <c r="E859" s="181" t="str">
        <f t="shared" si="25"/>
        <v/>
      </c>
    </row>
    <row r="860" spans="3:5">
      <c r="C860" s="181" t="s">
        <v>569</v>
      </c>
      <c r="D860" s="181" t="s">
        <v>569</v>
      </c>
      <c r="E860" s="181" t="str">
        <f t="shared" si="25"/>
        <v/>
      </c>
    </row>
    <row r="861" spans="3:5">
      <c r="C861" s="181" t="s">
        <v>569</v>
      </c>
      <c r="D861" s="181" t="s">
        <v>569</v>
      </c>
      <c r="E861" s="181" t="str">
        <f t="shared" si="25"/>
        <v/>
      </c>
    </row>
    <row r="862" spans="3:5">
      <c r="C862" s="181" t="s">
        <v>569</v>
      </c>
      <c r="D862" s="181" t="s">
        <v>569</v>
      </c>
      <c r="E862" s="181" t="str">
        <f t="shared" si="25"/>
        <v/>
      </c>
    </row>
    <row r="863" spans="3:5">
      <c r="C863" s="181" t="s">
        <v>569</v>
      </c>
      <c r="D863" s="181" t="s">
        <v>569</v>
      </c>
      <c r="E863" s="181" t="str">
        <f t="shared" si="25"/>
        <v/>
      </c>
    </row>
    <row r="864" spans="3:5">
      <c r="C864" s="181" t="s">
        <v>569</v>
      </c>
      <c r="D864" s="181" t="s">
        <v>569</v>
      </c>
      <c r="E864" s="181" t="str">
        <f t="shared" si="25"/>
        <v/>
      </c>
    </row>
    <row r="865" spans="3:5">
      <c r="C865" s="181" t="s">
        <v>569</v>
      </c>
      <c r="D865" s="181" t="s">
        <v>569</v>
      </c>
      <c r="E865" s="181" t="str">
        <f t="shared" si="25"/>
        <v/>
      </c>
    </row>
    <row r="866" spans="3:5">
      <c r="C866" s="181" t="s">
        <v>569</v>
      </c>
      <c r="D866" s="181" t="s">
        <v>569</v>
      </c>
      <c r="E866" s="181" t="str">
        <f t="shared" si="25"/>
        <v/>
      </c>
    </row>
    <row r="867" spans="3:5">
      <c r="C867" s="181" t="s">
        <v>569</v>
      </c>
      <c r="D867" s="181" t="s">
        <v>569</v>
      </c>
      <c r="E867" s="181" t="str">
        <f t="shared" si="25"/>
        <v/>
      </c>
    </row>
    <row r="868" spans="3:5">
      <c r="C868" s="181" t="s">
        <v>569</v>
      </c>
      <c r="D868" s="181" t="s">
        <v>569</v>
      </c>
      <c r="E868" s="181" t="str">
        <f t="shared" si="25"/>
        <v/>
      </c>
    </row>
    <row r="869" spans="3:5">
      <c r="C869" s="181" t="s">
        <v>569</v>
      </c>
      <c r="D869" s="181" t="s">
        <v>569</v>
      </c>
      <c r="E869" s="181" t="str">
        <f t="shared" si="25"/>
        <v/>
      </c>
    </row>
    <row r="870" spans="3:5">
      <c r="C870" s="181" t="s">
        <v>569</v>
      </c>
      <c r="D870" s="181" t="s">
        <v>569</v>
      </c>
      <c r="E870" s="181" t="str">
        <f t="shared" si="25"/>
        <v/>
      </c>
    </row>
    <row r="871" spans="3:5">
      <c r="C871" s="181" t="s">
        <v>569</v>
      </c>
      <c r="D871" s="181" t="s">
        <v>569</v>
      </c>
      <c r="E871" s="181" t="str">
        <f t="shared" si="25"/>
        <v/>
      </c>
    </row>
    <row r="872" spans="3:5">
      <c r="C872" s="181" t="s">
        <v>569</v>
      </c>
      <c r="D872" s="181" t="s">
        <v>569</v>
      </c>
      <c r="E872" s="181" t="str">
        <f t="shared" si="25"/>
        <v/>
      </c>
    </row>
    <row r="873" spans="3:5">
      <c r="C873" s="181" t="s">
        <v>569</v>
      </c>
      <c r="D873" s="181" t="s">
        <v>569</v>
      </c>
      <c r="E873" s="181" t="str">
        <f t="shared" si="25"/>
        <v/>
      </c>
    </row>
    <row r="874" spans="3:5">
      <c r="C874" s="181" t="s">
        <v>569</v>
      </c>
      <c r="D874" s="181" t="s">
        <v>569</v>
      </c>
      <c r="E874" s="181" t="str">
        <f t="shared" si="25"/>
        <v/>
      </c>
    </row>
    <row r="875" spans="3:5">
      <c r="C875" s="181" t="s">
        <v>569</v>
      </c>
      <c r="D875" s="181" t="s">
        <v>569</v>
      </c>
      <c r="E875" s="181" t="str">
        <f t="shared" si="25"/>
        <v/>
      </c>
    </row>
    <row r="876" spans="3:5">
      <c r="C876" s="181" t="s">
        <v>569</v>
      </c>
      <c r="D876" s="181" t="s">
        <v>569</v>
      </c>
      <c r="E876" s="181" t="str">
        <f t="shared" si="25"/>
        <v/>
      </c>
    </row>
    <row r="877" spans="3:5">
      <c r="C877" s="181" t="s">
        <v>569</v>
      </c>
      <c r="D877" s="181" t="s">
        <v>569</v>
      </c>
      <c r="E877" s="181" t="str">
        <f t="shared" si="25"/>
        <v/>
      </c>
    </row>
    <row r="878" spans="3:5">
      <c r="C878" s="181" t="s">
        <v>569</v>
      </c>
      <c r="D878" s="181" t="s">
        <v>569</v>
      </c>
      <c r="E878" s="181" t="str">
        <f t="shared" si="25"/>
        <v/>
      </c>
    </row>
    <row r="879" spans="3:5">
      <c r="C879" s="181" t="s">
        <v>569</v>
      </c>
      <c r="D879" s="181" t="s">
        <v>569</v>
      </c>
      <c r="E879" s="181" t="str">
        <f t="shared" si="25"/>
        <v/>
      </c>
    </row>
    <row r="880" spans="3:5">
      <c r="C880" s="181" t="s">
        <v>569</v>
      </c>
      <c r="D880" s="181" t="s">
        <v>569</v>
      </c>
      <c r="E880" s="181" t="str">
        <f t="shared" si="25"/>
        <v/>
      </c>
    </row>
    <row r="881" spans="3:5">
      <c r="C881" s="181" t="s">
        <v>569</v>
      </c>
      <c r="D881" s="181" t="s">
        <v>569</v>
      </c>
      <c r="E881" s="181" t="str">
        <f t="shared" si="25"/>
        <v/>
      </c>
    </row>
    <row r="882" spans="3:5">
      <c r="C882" s="181" t="s">
        <v>569</v>
      </c>
      <c r="D882" s="181" t="s">
        <v>569</v>
      </c>
      <c r="E882" s="181" t="str">
        <f t="shared" si="25"/>
        <v/>
      </c>
    </row>
    <row r="883" spans="3:5">
      <c r="C883" s="181" t="s">
        <v>569</v>
      </c>
      <c r="D883" s="181" t="s">
        <v>569</v>
      </c>
      <c r="E883" s="181" t="str">
        <f t="shared" si="25"/>
        <v/>
      </c>
    </row>
    <row r="884" spans="3:5">
      <c r="C884" s="181" t="s">
        <v>569</v>
      </c>
      <c r="D884" s="181" t="s">
        <v>569</v>
      </c>
      <c r="E884" s="181" t="str">
        <f t="shared" si="25"/>
        <v/>
      </c>
    </row>
    <row r="885" spans="3:5">
      <c r="C885" s="181" t="s">
        <v>569</v>
      </c>
      <c r="D885" s="181" t="s">
        <v>569</v>
      </c>
      <c r="E885" s="181" t="str">
        <f t="shared" si="25"/>
        <v/>
      </c>
    </row>
    <row r="886" spans="3:5">
      <c r="C886" s="181" t="s">
        <v>569</v>
      </c>
      <c r="D886" s="181" t="s">
        <v>569</v>
      </c>
      <c r="E886" s="181" t="str">
        <f t="shared" si="25"/>
        <v/>
      </c>
    </row>
    <row r="887" spans="3:5">
      <c r="C887" s="181" t="s">
        <v>569</v>
      </c>
      <c r="D887" s="181" t="s">
        <v>569</v>
      </c>
      <c r="E887" s="181" t="str">
        <f t="shared" si="25"/>
        <v/>
      </c>
    </row>
    <row r="888" spans="3:5">
      <c r="C888" s="181" t="s">
        <v>569</v>
      </c>
      <c r="D888" s="181" t="s">
        <v>569</v>
      </c>
      <c r="E888" s="181" t="str">
        <f t="shared" si="25"/>
        <v/>
      </c>
    </row>
    <row r="889" spans="3:5">
      <c r="C889" s="181" t="s">
        <v>569</v>
      </c>
      <c r="D889" s="181" t="s">
        <v>569</v>
      </c>
      <c r="E889" s="181" t="str">
        <f t="shared" si="25"/>
        <v/>
      </c>
    </row>
    <row r="890" spans="3:5">
      <c r="C890" s="181" t="s">
        <v>569</v>
      </c>
      <c r="D890" s="181" t="s">
        <v>569</v>
      </c>
      <c r="E890" s="181" t="str">
        <f t="shared" si="25"/>
        <v/>
      </c>
    </row>
    <row r="891" spans="3:5">
      <c r="C891" s="181" t="s">
        <v>569</v>
      </c>
      <c r="D891" s="181" t="s">
        <v>569</v>
      </c>
      <c r="E891" s="181" t="str">
        <f t="shared" si="25"/>
        <v/>
      </c>
    </row>
    <row r="892" spans="3:5">
      <c r="C892" s="181" t="s">
        <v>569</v>
      </c>
      <c r="D892" s="181" t="s">
        <v>569</v>
      </c>
      <c r="E892" s="181" t="str">
        <f t="shared" si="25"/>
        <v/>
      </c>
    </row>
    <row r="893" spans="3:5">
      <c r="C893" s="181" t="s">
        <v>569</v>
      </c>
      <c r="D893" s="181" t="s">
        <v>569</v>
      </c>
      <c r="E893" s="181" t="str">
        <f t="shared" si="25"/>
        <v/>
      </c>
    </row>
    <row r="894" spans="3:5">
      <c r="C894" s="181" t="s">
        <v>569</v>
      </c>
      <c r="D894" s="181" t="s">
        <v>569</v>
      </c>
      <c r="E894" s="181" t="str">
        <f t="shared" si="25"/>
        <v/>
      </c>
    </row>
    <row r="895" spans="3:5">
      <c r="C895" s="181" t="s">
        <v>569</v>
      </c>
      <c r="D895" s="181" t="s">
        <v>569</v>
      </c>
      <c r="E895" s="181" t="str">
        <f t="shared" si="25"/>
        <v/>
      </c>
    </row>
    <row r="896" spans="3:5">
      <c r="C896" s="181" t="s">
        <v>569</v>
      </c>
      <c r="D896" s="181" t="s">
        <v>569</v>
      </c>
      <c r="E896" s="181" t="str">
        <f t="shared" si="25"/>
        <v/>
      </c>
    </row>
    <row r="897" spans="3:5">
      <c r="C897" s="181" t="s">
        <v>569</v>
      </c>
      <c r="D897" s="181" t="s">
        <v>569</v>
      </c>
      <c r="E897" s="181" t="str">
        <f t="shared" si="25"/>
        <v/>
      </c>
    </row>
    <row r="898" spans="3:5">
      <c r="C898" s="181" t="s">
        <v>569</v>
      </c>
      <c r="D898" s="181" t="s">
        <v>569</v>
      </c>
      <c r="E898" s="181" t="str">
        <f t="shared" si="25"/>
        <v/>
      </c>
    </row>
    <row r="899" spans="3:5">
      <c r="C899" s="181" t="s">
        <v>569</v>
      </c>
      <c r="D899" s="181" t="s">
        <v>569</v>
      </c>
      <c r="E899" s="181" t="str">
        <f t="shared" si="25"/>
        <v/>
      </c>
    </row>
    <row r="900" spans="3:5">
      <c r="C900" s="181" t="s">
        <v>569</v>
      </c>
      <c r="D900" s="181" t="s">
        <v>569</v>
      </c>
      <c r="E900" s="181" t="str">
        <f t="shared" ref="E900:E963" si="26">IF(C900&lt;D900,C900,D900)</f>
        <v/>
      </c>
    </row>
    <row r="901" spans="3:5">
      <c r="C901" s="181" t="s">
        <v>569</v>
      </c>
      <c r="D901" s="181" t="s">
        <v>569</v>
      </c>
      <c r="E901" s="181" t="str">
        <f t="shared" si="26"/>
        <v/>
      </c>
    </row>
    <row r="902" spans="3:5">
      <c r="C902" s="181" t="s">
        <v>569</v>
      </c>
      <c r="D902" s="181" t="s">
        <v>569</v>
      </c>
      <c r="E902" s="181" t="str">
        <f t="shared" si="26"/>
        <v/>
      </c>
    </row>
    <row r="903" spans="3:5">
      <c r="C903" s="181" t="s">
        <v>569</v>
      </c>
      <c r="D903" s="181" t="s">
        <v>569</v>
      </c>
      <c r="E903" s="181" t="str">
        <f t="shared" si="26"/>
        <v/>
      </c>
    </row>
    <row r="904" spans="3:5">
      <c r="C904" s="181" t="s">
        <v>569</v>
      </c>
      <c r="D904" s="181" t="s">
        <v>569</v>
      </c>
      <c r="E904" s="181" t="str">
        <f t="shared" si="26"/>
        <v/>
      </c>
    </row>
    <row r="905" spans="3:5">
      <c r="C905" s="181" t="s">
        <v>569</v>
      </c>
      <c r="D905" s="181" t="s">
        <v>569</v>
      </c>
      <c r="E905" s="181" t="str">
        <f t="shared" si="26"/>
        <v/>
      </c>
    </row>
    <row r="906" spans="3:5">
      <c r="C906" s="181" t="s">
        <v>569</v>
      </c>
      <c r="D906" s="181" t="s">
        <v>569</v>
      </c>
      <c r="E906" s="181" t="str">
        <f t="shared" si="26"/>
        <v/>
      </c>
    </row>
    <row r="907" spans="3:5">
      <c r="C907" s="181" t="s">
        <v>569</v>
      </c>
      <c r="D907" s="181" t="s">
        <v>569</v>
      </c>
      <c r="E907" s="181" t="str">
        <f t="shared" si="26"/>
        <v/>
      </c>
    </row>
    <row r="908" spans="3:5">
      <c r="C908" s="181" t="s">
        <v>569</v>
      </c>
      <c r="D908" s="181" t="s">
        <v>569</v>
      </c>
      <c r="E908" s="181" t="str">
        <f t="shared" si="26"/>
        <v/>
      </c>
    </row>
    <row r="909" spans="3:5">
      <c r="C909" s="181" t="s">
        <v>569</v>
      </c>
      <c r="D909" s="181" t="s">
        <v>569</v>
      </c>
      <c r="E909" s="181" t="str">
        <f t="shared" si="26"/>
        <v/>
      </c>
    </row>
    <row r="910" spans="3:5">
      <c r="C910" s="181" t="s">
        <v>569</v>
      </c>
      <c r="D910" s="181" t="s">
        <v>569</v>
      </c>
      <c r="E910" s="181" t="str">
        <f t="shared" si="26"/>
        <v/>
      </c>
    </row>
    <row r="911" spans="3:5">
      <c r="C911" s="181" t="s">
        <v>569</v>
      </c>
      <c r="D911" s="181" t="s">
        <v>569</v>
      </c>
      <c r="E911" s="181" t="str">
        <f t="shared" si="26"/>
        <v/>
      </c>
    </row>
    <row r="912" spans="3:5">
      <c r="C912" s="181" t="s">
        <v>569</v>
      </c>
      <c r="D912" s="181" t="s">
        <v>569</v>
      </c>
      <c r="E912" s="181" t="str">
        <f t="shared" si="26"/>
        <v/>
      </c>
    </row>
    <row r="913" spans="3:5">
      <c r="C913" s="181" t="s">
        <v>569</v>
      </c>
      <c r="D913" s="181" t="s">
        <v>569</v>
      </c>
      <c r="E913" s="181" t="str">
        <f t="shared" si="26"/>
        <v/>
      </c>
    </row>
    <row r="914" spans="3:5">
      <c r="C914" s="181" t="s">
        <v>569</v>
      </c>
      <c r="D914" s="181" t="s">
        <v>569</v>
      </c>
      <c r="E914" s="181" t="str">
        <f t="shared" si="26"/>
        <v/>
      </c>
    </row>
    <row r="915" spans="3:5">
      <c r="C915" s="181" t="s">
        <v>569</v>
      </c>
      <c r="D915" s="181" t="s">
        <v>569</v>
      </c>
      <c r="E915" s="181" t="str">
        <f t="shared" si="26"/>
        <v/>
      </c>
    </row>
    <row r="916" spans="3:5">
      <c r="C916" s="181" t="s">
        <v>569</v>
      </c>
      <c r="D916" s="181" t="s">
        <v>569</v>
      </c>
      <c r="E916" s="181" t="str">
        <f t="shared" si="26"/>
        <v/>
      </c>
    </row>
    <row r="917" spans="3:5">
      <c r="C917" s="181" t="s">
        <v>569</v>
      </c>
      <c r="D917" s="181" t="s">
        <v>569</v>
      </c>
      <c r="E917" s="181" t="str">
        <f t="shared" si="26"/>
        <v/>
      </c>
    </row>
    <row r="918" spans="3:5">
      <c r="C918" s="181" t="s">
        <v>569</v>
      </c>
      <c r="D918" s="181" t="s">
        <v>569</v>
      </c>
      <c r="E918" s="181" t="str">
        <f t="shared" si="26"/>
        <v/>
      </c>
    </row>
    <row r="919" spans="3:5">
      <c r="C919" s="181" t="s">
        <v>569</v>
      </c>
      <c r="D919" s="181" t="s">
        <v>569</v>
      </c>
      <c r="E919" s="181" t="str">
        <f t="shared" si="26"/>
        <v/>
      </c>
    </row>
    <row r="920" spans="3:5">
      <c r="C920" s="181" t="s">
        <v>569</v>
      </c>
      <c r="D920" s="181" t="s">
        <v>569</v>
      </c>
      <c r="E920" s="181" t="str">
        <f t="shared" si="26"/>
        <v/>
      </c>
    </row>
    <row r="921" spans="3:5">
      <c r="C921" s="181" t="s">
        <v>569</v>
      </c>
      <c r="D921" s="181" t="s">
        <v>569</v>
      </c>
      <c r="E921" s="181" t="str">
        <f t="shared" si="26"/>
        <v/>
      </c>
    </row>
    <row r="922" spans="3:5">
      <c r="C922" s="181" t="s">
        <v>569</v>
      </c>
      <c r="D922" s="181" t="s">
        <v>569</v>
      </c>
      <c r="E922" s="181" t="str">
        <f t="shared" si="26"/>
        <v/>
      </c>
    </row>
    <row r="923" spans="3:5">
      <c r="C923" s="181" t="s">
        <v>569</v>
      </c>
      <c r="D923" s="181" t="s">
        <v>569</v>
      </c>
      <c r="E923" s="181" t="str">
        <f t="shared" si="26"/>
        <v/>
      </c>
    </row>
    <row r="924" spans="3:5">
      <c r="C924" s="181" t="s">
        <v>569</v>
      </c>
      <c r="D924" s="181" t="s">
        <v>569</v>
      </c>
      <c r="E924" s="181" t="str">
        <f t="shared" si="26"/>
        <v/>
      </c>
    </row>
    <row r="925" spans="3:5">
      <c r="C925" s="181" t="s">
        <v>569</v>
      </c>
      <c r="D925" s="181" t="s">
        <v>569</v>
      </c>
      <c r="E925" s="181" t="str">
        <f t="shared" si="26"/>
        <v/>
      </c>
    </row>
    <row r="926" spans="3:5">
      <c r="C926" s="181" t="s">
        <v>569</v>
      </c>
      <c r="D926" s="181" t="s">
        <v>569</v>
      </c>
      <c r="E926" s="181" t="str">
        <f t="shared" si="26"/>
        <v/>
      </c>
    </row>
    <row r="927" spans="3:5">
      <c r="C927" s="181" t="s">
        <v>569</v>
      </c>
      <c r="D927" s="181" t="s">
        <v>569</v>
      </c>
      <c r="E927" s="181" t="str">
        <f t="shared" si="26"/>
        <v/>
      </c>
    </row>
    <row r="928" spans="3:5">
      <c r="C928" s="181" t="s">
        <v>569</v>
      </c>
      <c r="D928" s="181" t="s">
        <v>569</v>
      </c>
      <c r="E928" s="181" t="str">
        <f t="shared" si="26"/>
        <v/>
      </c>
    </row>
    <row r="929" spans="3:5">
      <c r="C929" s="181" t="s">
        <v>569</v>
      </c>
      <c r="D929" s="181" t="s">
        <v>569</v>
      </c>
      <c r="E929" s="181" t="str">
        <f t="shared" si="26"/>
        <v/>
      </c>
    </row>
    <row r="930" spans="3:5">
      <c r="C930" s="181" t="s">
        <v>569</v>
      </c>
      <c r="D930" s="181" t="s">
        <v>569</v>
      </c>
      <c r="E930" s="181" t="str">
        <f t="shared" si="26"/>
        <v/>
      </c>
    </row>
    <row r="931" spans="3:5">
      <c r="C931" s="181" t="s">
        <v>569</v>
      </c>
      <c r="D931" s="181" t="s">
        <v>569</v>
      </c>
      <c r="E931" s="181" t="str">
        <f t="shared" si="26"/>
        <v/>
      </c>
    </row>
    <row r="932" spans="3:5">
      <c r="C932" s="181" t="s">
        <v>569</v>
      </c>
      <c r="D932" s="181" t="s">
        <v>569</v>
      </c>
      <c r="E932" s="181" t="str">
        <f t="shared" si="26"/>
        <v/>
      </c>
    </row>
    <row r="933" spans="3:5">
      <c r="C933" s="181" t="s">
        <v>569</v>
      </c>
      <c r="D933" s="181" t="s">
        <v>569</v>
      </c>
      <c r="E933" s="181" t="str">
        <f t="shared" si="26"/>
        <v/>
      </c>
    </row>
    <row r="934" spans="3:5">
      <c r="C934" s="181" t="s">
        <v>569</v>
      </c>
      <c r="D934" s="181" t="s">
        <v>569</v>
      </c>
      <c r="E934" s="181" t="str">
        <f t="shared" si="26"/>
        <v/>
      </c>
    </row>
    <row r="935" spans="3:5">
      <c r="C935" s="181" t="s">
        <v>569</v>
      </c>
      <c r="D935" s="181" t="s">
        <v>569</v>
      </c>
      <c r="E935" s="181" t="str">
        <f t="shared" si="26"/>
        <v/>
      </c>
    </row>
    <row r="936" spans="3:5">
      <c r="C936" s="181" t="s">
        <v>569</v>
      </c>
      <c r="D936" s="181" t="s">
        <v>569</v>
      </c>
      <c r="E936" s="181" t="str">
        <f t="shared" si="26"/>
        <v/>
      </c>
    </row>
    <row r="937" spans="3:5">
      <c r="C937" s="181" t="s">
        <v>569</v>
      </c>
      <c r="D937" s="181" t="s">
        <v>569</v>
      </c>
      <c r="E937" s="181" t="str">
        <f t="shared" si="26"/>
        <v/>
      </c>
    </row>
    <row r="938" spans="3:5">
      <c r="C938" s="181" t="s">
        <v>569</v>
      </c>
      <c r="D938" s="181" t="s">
        <v>569</v>
      </c>
      <c r="E938" s="181" t="str">
        <f t="shared" si="26"/>
        <v/>
      </c>
    </row>
    <row r="939" spans="3:5">
      <c r="C939" s="181" t="s">
        <v>569</v>
      </c>
      <c r="D939" s="181" t="s">
        <v>569</v>
      </c>
      <c r="E939" s="181" t="str">
        <f t="shared" si="26"/>
        <v/>
      </c>
    </row>
    <row r="940" spans="3:5">
      <c r="C940" s="181" t="s">
        <v>569</v>
      </c>
      <c r="D940" s="181" t="s">
        <v>569</v>
      </c>
      <c r="E940" s="181" t="str">
        <f t="shared" si="26"/>
        <v/>
      </c>
    </row>
    <row r="941" spans="3:5">
      <c r="C941" s="181" t="s">
        <v>569</v>
      </c>
      <c r="D941" s="181" t="s">
        <v>569</v>
      </c>
      <c r="E941" s="181" t="str">
        <f t="shared" si="26"/>
        <v/>
      </c>
    </row>
    <row r="942" spans="3:5">
      <c r="C942" s="181" t="s">
        <v>569</v>
      </c>
      <c r="D942" s="181" t="s">
        <v>569</v>
      </c>
      <c r="E942" s="181" t="str">
        <f t="shared" si="26"/>
        <v/>
      </c>
    </row>
    <row r="943" spans="3:5">
      <c r="C943" s="181" t="s">
        <v>569</v>
      </c>
      <c r="D943" s="181" t="s">
        <v>569</v>
      </c>
      <c r="E943" s="181" t="str">
        <f t="shared" si="26"/>
        <v/>
      </c>
    </row>
    <row r="944" spans="3:5">
      <c r="C944" s="181" t="s">
        <v>569</v>
      </c>
      <c r="D944" s="181" t="s">
        <v>569</v>
      </c>
      <c r="E944" s="181" t="str">
        <f t="shared" si="26"/>
        <v/>
      </c>
    </row>
    <row r="945" spans="3:5">
      <c r="C945" s="181" t="s">
        <v>569</v>
      </c>
      <c r="D945" s="181" t="s">
        <v>569</v>
      </c>
      <c r="E945" s="181" t="str">
        <f t="shared" si="26"/>
        <v/>
      </c>
    </row>
    <row r="946" spans="3:5">
      <c r="C946" s="181" t="s">
        <v>569</v>
      </c>
      <c r="D946" s="181" t="s">
        <v>569</v>
      </c>
      <c r="E946" s="181" t="str">
        <f t="shared" si="26"/>
        <v/>
      </c>
    </row>
    <row r="947" spans="3:5">
      <c r="C947" s="181" t="s">
        <v>569</v>
      </c>
      <c r="D947" s="181" t="s">
        <v>569</v>
      </c>
      <c r="E947" s="181" t="str">
        <f t="shared" si="26"/>
        <v/>
      </c>
    </row>
    <row r="948" spans="3:5">
      <c r="C948" s="181" t="s">
        <v>569</v>
      </c>
      <c r="D948" s="181" t="s">
        <v>569</v>
      </c>
      <c r="E948" s="181" t="str">
        <f t="shared" si="26"/>
        <v/>
      </c>
    </row>
    <row r="949" spans="3:5">
      <c r="C949" s="181" t="s">
        <v>569</v>
      </c>
      <c r="D949" s="181" t="s">
        <v>569</v>
      </c>
      <c r="E949" s="181" t="str">
        <f t="shared" si="26"/>
        <v/>
      </c>
    </row>
    <row r="950" spans="3:5">
      <c r="C950" s="181" t="s">
        <v>569</v>
      </c>
      <c r="D950" s="181" t="s">
        <v>569</v>
      </c>
      <c r="E950" s="181" t="str">
        <f t="shared" si="26"/>
        <v/>
      </c>
    </row>
    <row r="951" spans="3:5">
      <c r="C951" s="181" t="s">
        <v>569</v>
      </c>
      <c r="D951" s="181" t="s">
        <v>569</v>
      </c>
      <c r="E951" s="181" t="str">
        <f t="shared" si="26"/>
        <v/>
      </c>
    </row>
    <row r="952" spans="3:5">
      <c r="C952" s="181" t="s">
        <v>569</v>
      </c>
      <c r="D952" s="181" t="s">
        <v>569</v>
      </c>
      <c r="E952" s="181" t="str">
        <f t="shared" si="26"/>
        <v/>
      </c>
    </row>
    <row r="953" spans="3:5">
      <c r="C953" s="181" t="s">
        <v>569</v>
      </c>
      <c r="D953" s="181" t="s">
        <v>569</v>
      </c>
      <c r="E953" s="181" t="str">
        <f t="shared" si="26"/>
        <v/>
      </c>
    </row>
    <row r="954" spans="3:5">
      <c r="C954" s="181" t="s">
        <v>569</v>
      </c>
      <c r="D954" s="181" t="s">
        <v>569</v>
      </c>
      <c r="E954" s="181" t="str">
        <f t="shared" si="26"/>
        <v/>
      </c>
    </row>
    <row r="955" spans="3:5">
      <c r="C955" s="181" t="s">
        <v>569</v>
      </c>
      <c r="D955" s="181" t="s">
        <v>569</v>
      </c>
      <c r="E955" s="181" t="str">
        <f t="shared" si="26"/>
        <v/>
      </c>
    </row>
    <row r="956" spans="3:5">
      <c r="C956" s="181" t="s">
        <v>569</v>
      </c>
      <c r="D956" s="181" t="s">
        <v>569</v>
      </c>
      <c r="E956" s="181" t="str">
        <f t="shared" si="26"/>
        <v/>
      </c>
    </row>
    <row r="957" spans="3:5">
      <c r="C957" s="181" t="s">
        <v>569</v>
      </c>
      <c r="D957" s="181" t="s">
        <v>569</v>
      </c>
      <c r="E957" s="181" t="str">
        <f t="shared" si="26"/>
        <v/>
      </c>
    </row>
    <row r="958" spans="3:5">
      <c r="C958" s="181" t="s">
        <v>569</v>
      </c>
      <c r="D958" s="181" t="s">
        <v>569</v>
      </c>
      <c r="E958" s="181" t="str">
        <f t="shared" si="26"/>
        <v/>
      </c>
    </row>
    <row r="959" spans="3:5">
      <c r="C959" s="181" t="s">
        <v>569</v>
      </c>
      <c r="D959" s="181" t="s">
        <v>569</v>
      </c>
      <c r="E959" s="181" t="str">
        <f t="shared" si="26"/>
        <v/>
      </c>
    </row>
    <row r="960" spans="3:5">
      <c r="C960" s="181" t="s">
        <v>569</v>
      </c>
      <c r="D960" s="181" t="s">
        <v>569</v>
      </c>
      <c r="E960" s="181" t="str">
        <f t="shared" si="26"/>
        <v/>
      </c>
    </row>
    <row r="961" spans="3:5">
      <c r="C961" s="181" t="s">
        <v>569</v>
      </c>
      <c r="D961" s="181" t="s">
        <v>569</v>
      </c>
      <c r="E961" s="181" t="str">
        <f t="shared" si="26"/>
        <v/>
      </c>
    </row>
    <row r="962" spans="3:5">
      <c r="C962" s="181" t="s">
        <v>569</v>
      </c>
      <c r="D962" s="181" t="s">
        <v>569</v>
      </c>
      <c r="E962" s="181" t="str">
        <f t="shared" si="26"/>
        <v/>
      </c>
    </row>
    <row r="963" spans="3:5">
      <c r="C963" s="181" t="s">
        <v>569</v>
      </c>
      <c r="D963" s="181" t="s">
        <v>569</v>
      </c>
      <c r="E963" s="181" t="str">
        <f t="shared" si="26"/>
        <v/>
      </c>
    </row>
    <row r="964" spans="3:5">
      <c r="C964" s="181" t="s">
        <v>569</v>
      </c>
      <c r="D964" s="181" t="s">
        <v>569</v>
      </c>
      <c r="E964" s="181" t="str">
        <f t="shared" ref="E964:E1027" si="27">IF(C964&lt;D964,C964,D964)</f>
        <v/>
      </c>
    </row>
    <row r="965" spans="3:5">
      <c r="C965" s="181" t="s">
        <v>569</v>
      </c>
      <c r="D965" s="181" t="s">
        <v>569</v>
      </c>
      <c r="E965" s="181" t="str">
        <f t="shared" si="27"/>
        <v/>
      </c>
    </row>
    <row r="966" spans="3:5">
      <c r="C966" s="181" t="s">
        <v>569</v>
      </c>
      <c r="D966" s="181" t="s">
        <v>569</v>
      </c>
      <c r="E966" s="181" t="str">
        <f t="shared" si="27"/>
        <v/>
      </c>
    </row>
    <row r="967" spans="3:5">
      <c r="C967" s="181" t="s">
        <v>569</v>
      </c>
      <c r="D967" s="181" t="s">
        <v>569</v>
      </c>
      <c r="E967" s="181" t="str">
        <f t="shared" si="27"/>
        <v/>
      </c>
    </row>
    <row r="968" spans="3:5">
      <c r="C968" s="181" t="s">
        <v>569</v>
      </c>
      <c r="D968" s="181" t="s">
        <v>569</v>
      </c>
      <c r="E968" s="181" t="str">
        <f t="shared" si="27"/>
        <v/>
      </c>
    </row>
    <row r="969" spans="3:5">
      <c r="C969" s="181" t="s">
        <v>569</v>
      </c>
      <c r="D969" s="181" t="s">
        <v>569</v>
      </c>
      <c r="E969" s="181" t="str">
        <f t="shared" si="27"/>
        <v/>
      </c>
    </row>
    <row r="970" spans="3:5">
      <c r="C970" s="181" t="s">
        <v>569</v>
      </c>
      <c r="D970" s="181" t="s">
        <v>569</v>
      </c>
      <c r="E970" s="181" t="str">
        <f t="shared" si="27"/>
        <v/>
      </c>
    </row>
    <row r="971" spans="3:5">
      <c r="C971" s="181" t="s">
        <v>569</v>
      </c>
      <c r="D971" s="181" t="s">
        <v>569</v>
      </c>
      <c r="E971" s="181" t="str">
        <f t="shared" si="27"/>
        <v/>
      </c>
    </row>
    <row r="972" spans="3:5">
      <c r="C972" s="181" t="s">
        <v>569</v>
      </c>
      <c r="D972" s="181" t="s">
        <v>569</v>
      </c>
      <c r="E972" s="181" t="str">
        <f t="shared" si="27"/>
        <v/>
      </c>
    </row>
    <row r="973" spans="3:5">
      <c r="C973" s="181" t="s">
        <v>569</v>
      </c>
      <c r="D973" s="181" t="s">
        <v>569</v>
      </c>
      <c r="E973" s="181" t="str">
        <f t="shared" si="27"/>
        <v/>
      </c>
    </row>
    <row r="974" spans="3:5">
      <c r="C974" s="181" t="s">
        <v>569</v>
      </c>
      <c r="D974" s="181" t="s">
        <v>569</v>
      </c>
      <c r="E974" s="181" t="str">
        <f t="shared" si="27"/>
        <v/>
      </c>
    </row>
    <row r="975" spans="3:5">
      <c r="C975" s="181" t="s">
        <v>569</v>
      </c>
      <c r="D975" s="181" t="s">
        <v>569</v>
      </c>
      <c r="E975" s="181" t="str">
        <f t="shared" si="27"/>
        <v/>
      </c>
    </row>
    <row r="976" spans="3:5">
      <c r="C976" s="181" t="s">
        <v>569</v>
      </c>
      <c r="D976" s="181" t="s">
        <v>569</v>
      </c>
      <c r="E976" s="181" t="str">
        <f t="shared" si="27"/>
        <v/>
      </c>
    </row>
    <row r="977" spans="3:5">
      <c r="C977" s="181" t="s">
        <v>569</v>
      </c>
      <c r="D977" s="181" t="s">
        <v>569</v>
      </c>
      <c r="E977" s="181" t="str">
        <f t="shared" si="27"/>
        <v/>
      </c>
    </row>
    <row r="978" spans="3:5">
      <c r="C978" s="181" t="s">
        <v>569</v>
      </c>
      <c r="D978" s="181" t="s">
        <v>569</v>
      </c>
      <c r="E978" s="181" t="str">
        <f t="shared" si="27"/>
        <v/>
      </c>
    </row>
    <row r="979" spans="3:5">
      <c r="C979" s="181" t="s">
        <v>569</v>
      </c>
      <c r="D979" s="181" t="s">
        <v>569</v>
      </c>
      <c r="E979" s="181" t="str">
        <f t="shared" si="27"/>
        <v/>
      </c>
    </row>
    <row r="980" spans="3:5">
      <c r="C980" s="181" t="s">
        <v>569</v>
      </c>
      <c r="D980" s="181" t="s">
        <v>569</v>
      </c>
      <c r="E980" s="181" t="str">
        <f t="shared" si="27"/>
        <v/>
      </c>
    </row>
    <row r="981" spans="3:5">
      <c r="C981" s="181" t="s">
        <v>569</v>
      </c>
      <c r="D981" s="181" t="s">
        <v>569</v>
      </c>
      <c r="E981" s="181" t="str">
        <f t="shared" si="27"/>
        <v/>
      </c>
    </row>
    <row r="982" spans="3:5">
      <c r="C982" s="181" t="s">
        <v>569</v>
      </c>
      <c r="D982" s="181" t="s">
        <v>569</v>
      </c>
      <c r="E982" s="181" t="str">
        <f t="shared" si="27"/>
        <v/>
      </c>
    </row>
    <row r="983" spans="3:5">
      <c r="C983" s="181" t="s">
        <v>569</v>
      </c>
      <c r="D983" s="181" t="s">
        <v>569</v>
      </c>
      <c r="E983" s="181" t="str">
        <f t="shared" si="27"/>
        <v/>
      </c>
    </row>
    <row r="984" spans="3:5">
      <c r="C984" s="181" t="s">
        <v>569</v>
      </c>
      <c r="D984" s="181" t="s">
        <v>569</v>
      </c>
      <c r="E984" s="181" t="str">
        <f t="shared" si="27"/>
        <v/>
      </c>
    </row>
    <row r="985" spans="3:5">
      <c r="C985" s="181" t="s">
        <v>569</v>
      </c>
      <c r="D985" s="181" t="s">
        <v>569</v>
      </c>
      <c r="E985" s="181" t="str">
        <f t="shared" si="27"/>
        <v/>
      </c>
    </row>
    <row r="986" spans="3:5">
      <c r="C986" s="181" t="s">
        <v>569</v>
      </c>
      <c r="D986" s="181" t="s">
        <v>569</v>
      </c>
      <c r="E986" s="181" t="str">
        <f t="shared" si="27"/>
        <v/>
      </c>
    </row>
    <row r="987" spans="3:5">
      <c r="C987" s="181" t="s">
        <v>569</v>
      </c>
      <c r="D987" s="181" t="s">
        <v>569</v>
      </c>
      <c r="E987" s="181" t="str">
        <f t="shared" si="27"/>
        <v/>
      </c>
    </row>
    <row r="988" spans="3:5">
      <c r="C988" s="181" t="s">
        <v>569</v>
      </c>
      <c r="D988" s="181" t="s">
        <v>569</v>
      </c>
      <c r="E988" s="181" t="str">
        <f t="shared" si="27"/>
        <v/>
      </c>
    </row>
    <row r="989" spans="3:5">
      <c r="C989" s="181" t="s">
        <v>569</v>
      </c>
      <c r="D989" s="181" t="s">
        <v>569</v>
      </c>
      <c r="E989" s="181" t="str">
        <f t="shared" si="27"/>
        <v/>
      </c>
    </row>
    <row r="990" spans="3:5">
      <c r="C990" s="181" t="s">
        <v>569</v>
      </c>
      <c r="D990" s="181" t="s">
        <v>569</v>
      </c>
      <c r="E990" s="181" t="str">
        <f t="shared" si="27"/>
        <v/>
      </c>
    </row>
    <row r="991" spans="3:5">
      <c r="C991" s="181" t="s">
        <v>569</v>
      </c>
      <c r="D991" s="181" t="s">
        <v>569</v>
      </c>
      <c r="E991" s="181" t="str">
        <f t="shared" si="27"/>
        <v/>
      </c>
    </row>
    <row r="992" spans="3:5">
      <c r="C992" s="181" t="s">
        <v>569</v>
      </c>
      <c r="D992" s="181" t="s">
        <v>569</v>
      </c>
      <c r="E992" s="181" t="str">
        <f t="shared" si="27"/>
        <v/>
      </c>
    </row>
    <row r="993" spans="3:5">
      <c r="C993" s="181" t="s">
        <v>569</v>
      </c>
      <c r="D993" s="181" t="s">
        <v>569</v>
      </c>
      <c r="E993" s="181" t="str">
        <f t="shared" si="27"/>
        <v/>
      </c>
    </row>
    <row r="994" spans="3:5">
      <c r="C994" s="181" t="s">
        <v>569</v>
      </c>
      <c r="D994" s="181" t="s">
        <v>569</v>
      </c>
      <c r="E994" s="181" t="str">
        <f t="shared" si="27"/>
        <v/>
      </c>
    </row>
    <row r="995" spans="3:5">
      <c r="C995" s="181" t="s">
        <v>569</v>
      </c>
      <c r="D995" s="181" t="s">
        <v>569</v>
      </c>
      <c r="E995" s="181" t="str">
        <f t="shared" si="27"/>
        <v/>
      </c>
    </row>
    <row r="996" spans="3:5">
      <c r="C996" s="181" t="s">
        <v>569</v>
      </c>
      <c r="D996" s="181" t="s">
        <v>569</v>
      </c>
      <c r="E996" s="181" t="str">
        <f t="shared" si="27"/>
        <v/>
      </c>
    </row>
    <row r="997" spans="3:5">
      <c r="C997" s="181" t="s">
        <v>569</v>
      </c>
      <c r="D997" s="181" t="s">
        <v>569</v>
      </c>
      <c r="E997" s="181" t="str">
        <f t="shared" si="27"/>
        <v/>
      </c>
    </row>
    <row r="998" spans="3:5">
      <c r="C998" s="181" t="s">
        <v>569</v>
      </c>
      <c r="D998" s="181" t="s">
        <v>569</v>
      </c>
      <c r="E998" s="181" t="str">
        <f t="shared" si="27"/>
        <v/>
      </c>
    </row>
    <row r="999" spans="3:5">
      <c r="C999" s="181" t="s">
        <v>569</v>
      </c>
      <c r="D999" s="181" t="s">
        <v>569</v>
      </c>
      <c r="E999" s="181" t="str">
        <f t="shared" si="27"/>
        <v/>
      </c>
    </row>
    <row r="1000" spans="3:5">
      <c r="C1000" s="181" t="s">
        <v>569</v>
      </c>
      <c r="D1000" s="181" t="s">
        <v>569</v>
      </c>
      <c r="E1000" s="181" t="str">
        <f t="shared" si="27"/>
        <v/>
      </c>
    </row>
    <row r="1001" spans="3:5">
      <c r="C1001" s="181" t="s">
        <v>569</v>
      </c>
      <c r="D1001" s="181" t="s">
        <v>569</v>
      </c>
      <c r="E1001" s="181" t="str">
        <f t="shared" si="27"/>
        <v/>
      </c>
    </row>
    <row r="1002" spans="3:5">
      <c r="C1002" s="181" t="s">
        <v>569</v>
      </c>
      <c r="D1002" s="181" t="s">
        <v>569</v>
      </c>
      <c r="E1002" s="181" t="str">
        <f t="shared" si="27"/>
        <v/>
      </c>
    </row>
    <row r="1003" spans="3:5">
      <c r="C1003" s="181" t="s">
        <v>569</v>
      </c>
      <c r="D1003" s="181" t="s">
        <v>569</v>
      </c>
      <c r="E1003" s="181" t="str">
        <f t="shared" si="27"/>
        <v/>
      </c>
    </row>
    <row r="1004" spans="3:5">
      <c r="C1004" s="181" t="s">
        <v>569</v>
      </c>
      <c r="D1004" s="181" t="s">
        <v>569</v>
      </c>
      <c r="E1004" s="181" t="str">
        <f t="shared" si="27"/>
        <v/>
      </c>
    </row>
    <row r="1005" spans="3:5">
      <c r="C1005" s="181" t="s">
        <v>569</v>
      </c>
      <c r="D1005" s="181" t="s">
        <v>569</v>
      </c>
      <c r="E1005" s="181" t="str">
        <f t="shared" si="27"/>
        <v/>
      </c>
    </row>
    <row r="1006" spans="3:5">
      <c r="C1006" s="181" t="s">
        <v>569</v>
      </c>
      <c r="D1006" s="181" t="s">
        <v>569</v>
      </c>
      <c r="E1006" s="181" t="str">
        <f t="shared" si="27"/>
        <v/>
      </c>
    </row>
    <row r="1007" spans="3:5">
      <c r="C1007" s="181" t="s">
        <v>569</v>
      </c>
      <c r="D1007" s="181" t="s">
        <v>569</v>
      </c>
      <c r="E1007" s="181" t="str">
        <f t="shared" si="27"/>
        <v/>
      </c>
    </row>
    <row r="1008" spans="3:5">
      <c r="C1008" s="181" t="s">
        <v>569</v>
      </c>
      <c r="D1008" s="181" t="s">
        <v>569</v>
      </c>
      <c r="E1008" s="181" t="str">
        <f t="shared" si="27"/>
        <v/>
      </c>
    </row>
    <row r="1009" spans="3:5">
      <c r="C1009" s="181" t="s">
        <v>569</v>
      </c>
      <c r="D1009" s="181" t="s">
        <v>569</v>
      </c>
      <c r="E1009" s="181" t="str">
        <f t="shared" si="27"/>
        <v/>
      </c>
    </row>
    <row r="1010" spans="3:5">
      <c r="C1010" s="181" t="s">
        <v>569</v>
      </c>
      <c r="D1010" s="181" t="s">
        <v>569</v>
      </c>
      <c r="E1010" s="181" t="str">
        <f t="shared" si="27"/>
        <v/>
      </c>
    </row>
    <row r="1011" spans="3:5">
      <c r="C1011" s="181" t="s">
        <v>569</v>
      </c>
      <c r="D1011" s="181" t="s">
        <v>569</v>
      </c>
      <c r="E1011" s="181" t="str">
        <f t="shared" si="27"/>
        <v/>
      </c>
    </row>
    <row r="1012" spans="3:5">
      <c r="C1012" s="181" t="s">
        <v>569</v>
      </c>
      <c r="D1012" s="181" t="s">
        <v>569</v>
      </c>
      <c r="E1012" s="181" t="str">
        <f t="shared" si="27"/>
        <v/>
      </c>
    </row>
    <row r="1013" spans="3:5">
      <c r="C1013" s="181" t="s">
        <v>569</v>
      </c>
      <c r="D1013" s="181" t="s">
        <v>569</v>
      </c>
      <c r="E1013" s="181" t="str">
        <f t="shared" si="27"/>
        <v/>
      </c>
    </row>
    <row r="1014" spans="3:5">
      <c r="C1014" s="181" t="s">
        <v>569</v>
      </c>
      <c r="D1014" s="181" t="s">
        <v>569</v>
      </c>
      <c r="E1014" s="181" t="str">
        <f t="shared" si="27"/>
        <v/>
      </c>
    </row>
    <row r="1015" spans="3:5">
      <c r="C1015" s="181" t="s">
        <v>569</v>
      </c>
      <c r="D1015" s="181" t="s">
        <v>569</v>
      </c>
      <c r="E1015" s="181" t="str">
        <f t="shared" si="27"/>
        <v/>
      </c>
    </row>
    <row r="1016" spans="3:5">
      <c r="C1016" s="181" t="s">
        <v>569</v>
      </c>
      <c r="D1016" s="181" t="s">
        <v>569</v>
      </c>
      <c r="E1016" s="181" t="str">
        <f t="shared" si="27"/>
        <v/>
      </c>
    </row>
    <row r="1017" spans="3:5">
      <c r="C1017" s="181" t="s">
        <v>569</v>
      </c>
      <c r="D1017" s="181" t="s">
        <v>569</v>
      </c>
      <c r="E1017" s="181" t="str">
        <f t="shared" si="27"/>
        <v/>
      </c>
    </row>
    <row r="1018" spans="3:5">
      <c r="C1018" s="181" t="s">
        <v>569</v>
      </c>
      <c r="D1018" s="181" t="s">
        <v>569</v>
      </c>
      <c r="E1018" s="181" t="str">
        <f t="shared" si="27"/>
        <v/>
      </c>
    </row>
    <row r="1019" spans="3:5">
      <c r="C1019" s="181" t="s">
        <v>569</v>
      </c>
      <c r="D1019" s="181" t="s">
        <v>569</v>
      </c>
      <c r="E1019" s="181" t="str">
        <f t="shared" si="27"/>
        <v/>
      </c>
    </row>
    <row r="1020" spans="3:5">
      <c r="C1020" s="181" t="s">
        <v>569</v>
      </c>
      <c r="D1020" s="181" t="s">
        <v>569</v>
      </c>
      <c r="E1020" s="181" t="str">
        <f t="shared" si="27"/>
        <v/>
      </c>
    </row>
    <row r="1021" spans="3:5">
      <c r="C1021" s="181" t="s">
        <v>569</v>
      </c>
      <c r="D1021" s="181" t="s">
        <v>569</v>
      </c>
      <c r="E1021" s="181" t="str">
        <f t="shared" si="27"/>
        <v/>
      </c>
    </row>
    <row r="1022" spans="3:5">
      <c r="C1022" s="181" t="s">
        <v>569</v>
      </c>
      <c r="D1022" s="181" t="s">
        <v>569</v>
      </c>
      <c r="E1022" s="181" t="str">
        <f t="shared" si="27"/>
        <v/>
      </c>
    </row>
    <row r="1023" spans="3:5">
      <c r="C1023" s="181" t="s">
        <v>569</v>
      </c>
      <c r="D1023" s="181" t="s">
        <v>569</v>
      </c>
      <c r="E1023" s="181" t="str">
        <f t="shared" si="27"/>
        <v/>
      </c>
    </row>
    <row r="1024" spans="3:5">
      <c r="C1024" s="181" t="s">
        <v>569</v>
      </c>
      <c r="D1024" s="181" t="s">
        <v>569</v>
      </c>
      <c r="E1024" s="181" t="str">
        <f t="shared" si="27"/>
        <v/>
      </c>
    </row>
    <row r="1025" spans="3:5">
      <c r="C1025" s="181" t="s">
        <v>569</v>
      </c>
      <c r="D1025" s="181" t="s">
        <v>569</v>
      </c>
      <c r="E1025" s="181" t="str">
        <f t="shared" si="27"/>
        <v/>
      </c>
    </row>
    <row r="1026" spans="3:5">
      <c r="C1026" s="181" t="s">
        <v>569</v>
      </c>
      <c r="D1026" s="181" t="s">
        <v>569</v>
      </c>
      <c r="E1026" s="181" t="str">
        <f t="shared" si="27"/>
        <v/>
      </c>
    </row>
    <row r="1027" spans="3:5">
      <c r="C1027" s="181" t="s">
        <v>569</v>
      </c>
      <c r="D1027" s="181" t="s">
        <v>569</v>
      </c>
      <c r="E1027" s="181" t="str">
        <f t="shared" si="27"/>
        <v/>
      </c>
    </row>
    <row r="1028" spans="3:5">
      <c r="C1028" s="181" t="s">
        <v>569</v>
      </c>
      <c r="D1028" s="181" t="s">
        <v>569</v>
      </c>
      <c r="E1028" s="181" t="str">
        <f t="shared" ref="E1028:E1091" si="28">IF(C1028&lt;D1028,C1028,D1028)</f>
        <v/>
      </c>
    </row>
    <row r="1029" spans="3:5">
      <c r="C1029" s="181" t="s">
        <v>569</v>
      </c>
      <c r="D1029" s="181" t="s">
        <v>569</v>
      </c>
      <c r="E1029" s="181" t="str">
        <f t="shared" si="28"/>
        <v/>
      </c>
    </row>
    <row r="1030" spans="3:5">
      <c r="C1030" s="181" t="s">
        <v>569</v>
      </c>
      <c r="D1030" s="181" t="s">
        <v>569</v>
      </c>
      <c r="E1030" s="181" t="str">
        <f t="shared" si="28"/>
        <v/>
      </c>
    </row>
    <row r="1031" spans="3:5">
      <c r="C1031" s="181" t="s">
        <v>569</v>
      </c>
      <c r="D1031" s="181" t="s">
        <v>569</v>
      </c>
      <c r="E1031" s="181" t="str">
        <f t="shared" si="28"/>
        <v/>
      </c>
    </row>
    <row r="1032" spans="3:5">
      <c r="C1032" s="181" t="s">
        <v>569</v>
      </c>
      <c r="D1032" s="181" t="s">
        <v>569</v>
      </c>
      <c r="E1032" s="181" t="str">
        <f t="shared" si="28"/>
        <v/>
      </c>
    </row>
    <row r="1033" spans="3:5">
      <c r="C1033" s="181" t="s">
        <v>569</v>
      </c>
      <c r="D1033" s="181" t="s">
        <v>569</v>
      </c>
      <c r="E1033" s="181" t="str">
        <f t="shared" si="28"/>
        <v/>
      </c>
    </row>
    <row r="1034" spans="3:5">
      <c r="C1034" s="181" t="s">
        <v>569</v>
      </c>
      <c r="D1034" s="181" t="s">
        <v>569</v>
      </c>
      <c r="E1034" s="181" t="str">
        <f t="shared" si="28"/>
        <v/>
      </c>
    </row>
    <row r="1035" spans="3:5">
      <c r="C1035" s="181" t="s">
        <v>569</v>
      </c>
      <c r="D1035" s="181" t="s">
        <v>569</v>
      </c>
      <c r="E1035" s="181" t="str">
        <f t="shared" si="28"/>
        <v/>
      </c>
    </row>
    <row r="1036" spans="3:5">
      <c r="C1036" s="181" t="s">
        <v>569</v>
      </c>
      <c r="D1036" s="181" t="s">
        <v>569</v>
      </c>
      <c r="E1036" s="181" t="str">
        <f t="shared" si="28"/>
        <v/>
      </c>
    </row>
    <row r="1037" spans="3:5">
      <c r="C1037" s="181" t="s">
        <v>569</v>
      </c>
      <c r="D1037" s="181" t="s">
        <v>569</v>
      </c>
      <c r="E1037" s="181" t="str">
        <f t="shared" si="28"/>
        <v/>
      </c>
    </row>
    <row r="1038" spans="3:5">
      <c r="C1038" s="181" t="s">
        <v>569</v>
      </c>
      <c r="D1038" s="181" t="s">
        <v>569</v>
      </c>
      <c r="E1038" s="181" t="str">
        <f t="shared" si="28"/>
        <v/>
      </c>
    </row>
    <row r="1039" spans="3:5">
      <c r="C1039" s="181" t="s">
        <v>569</v>
      </c>
      <c r="D1039" s="181" t="s">
        <v>569</v>
      </c>
      <c r="E1039" s="181" t="str">
        <f t="shared" si="28"/>
        <v/>
      </c>
    </row>
    <row r="1040" spans="3:5">
      <c r="C1040" s="181" t="s">
        <v>569</v>
      </c>
      <c r="D1040" s="181" t="s">
        <v>569</v>
      </c>
      <c r="E1040" s="181" t="str">
        <f t="shared" si="28"/>
        <v/>
      </c>
    </row>
    <row r="1041" spans="3:5">
      <c r="C1041" s="181" t="s">
        <v>569</v>
      </c>
      <c r="D1041" s="181" t="s">
        <v>569</v>
      </c>
      <c r="E1041" s="181" t="str">
        <f t="shared" si="28"/>
        <v/>
      </c>
    </row>
    <row r="1042" spans="3:5">
      <c r="C1042" s="181" t="s">
        <v>569</v>
      </c>
      <c r="D1042" s="181" t="s">
        <v>569</v>
      </c>
      <c r="E1042" s="181" t="str">
        <f t="shared" si="28"/>
        <v/>
      </c>
    </row>
    <row r="1043" spans="3:5">
      <c r="C1043" s="181" t="s">
        <v>569</v>
      </c>
      <c r="D1043" s="181" t="s">
        <v>569</v>
      </c>
      <c r="E1043" s="181" t="str">
        <f t="shared" si="28"/>
        <v/>
      </c>
    </row>
    <row r="1044" spans="3:5">
      <c r="C1044" s="181" t="s">
        <v>569</v>
      </c>
      <c r="D1044" s="181" t="s">
        <v>569</v>
      </c>
      <c r="E1044" s="181" t="str">
        <f t="shared" si="28"/>
        <v/>
      </c>
    </row>
    <row r="1045" spans="3:5">
      <c r="C1045" s="181" t="s">
        <v>569</v>
      </c>
      <c r="D1045" s="181" t="s">
        <v>569</v>
      </c>
      <c r="E1045" s="181" t="str">
        <f t="shared" si="28"/>
        <v/>
      </c>
    </row>
    <row r="1046" spans="3:5">
      <c r="C1046" s="181" t="s">
        <v>569</v>
      </c>
      <c r="D1046" s="181" t="s">
        <v>569</v>
      </c>
      <c r="E1046" s="181" t="str">
        <f t="shared" si="28"/>
        <v/>
      </c>
    </row>
    <row r="1047" spans="3:5">
      <c r="C1047" s="181" t="s">
        <v>569</v>
      </c>
      <c r="D1047" s="181" t="s">
        <v>569</v>
      </c>
      <c r="E1047" s="181" t="str">
        <f t="shared" si="28"/>
        <v/>
      </c>
    </row>
    <row r="1048" spans="3:5">
      <c r="C1048" s="181" t="s">
        <v>569</v>
      </c>
      <c r="D1048" s="181" t="s">
        <v>569</v>
      </c>
      <c r="E1048" s="181" t="str">
        <f t="shared" si="28"/>
        <v/>
      </c>
    </row>
    <row r="1049" spans="3:5">
      <c r="C1049" s="181" t="s">
        <v>569</v>
      </c>
      <c r="D1049" s="181" t="s">
        <v>569</v>
      </c>
      <c r="E1049" s="181" t="str">
        <f t="shared" si="28"/>
        <v/>
      </c>
    </row>
    <row r="1050" spans="3:5">
      <c r="C1050" s="181" t="s">
        <v>569</v>
      </c>
      <c r="D1050" s="181" t="s">
        <v>569</v>
      </c>
      <c r="E1050" s="181" t="str">
        <f t="shared" si="28"/>
        <v/>
      </c>
    </row>
    <row r="1051" spans="3:5">
      <c r="C1051" s="181" t="s">
        <v>569</v>
      </c>
      <c r="D1051" s="181" t="s">
        <v>569</v>
      </c>
      <c r="E1051" s="181" t="str">
        <f t="shared" si="28"/>
        <v/>
      </c>
    </row>
    <row r="1052" spans="3:5">
      <c r="C1052" s="181" t="s">
        <v>569</v>
      </c>
      <c r="D1052" s="181" t="s">
        <v>569</v>
      </c>
      <c r="E1052" s="181" t="str">
        <f t="shared" si="28"/>
        <v/>
      </c>
    </row>
    <row r="1053" spans="3:5">
      <c r="C1053" s="181" t="s">
        <v>569</v>
      </c>
      <c r="D1053" s="181" t="s">
        <v>569</v>
      </c>
      <c r="E1053" s="181" t="str">
        <f t="shared" si="28"/>
        <v/>
      </c>
    </row>
    <row r="1054" spans="3:5">
      <c r="C1054" s="181" t="s">
        <v>569</v>
      </c>
      <c r="D1054" s="181" t="s">
        <v>569</v>
      </c>
      <c r="E1054" s="181" t="str">
        <f t="shared" si="28"/>
        <v/>
      </c>
    </row>
    <row r="1055" spans="3:5">
      <c r="C1055" s="181" t="s">
        <v>569</v>
      </c>
      <c r="D1055" s="181" t="s">
        <v>569</v>
      </c>
      <c r="E1055" s="181" t="str">
        <f t="shared" si="28"/>
        <v/>
      </c>
    </row>
    <row r="1056" spans="3:5">
      <c r="C1056" s="181" t="s">
        <v>569</v>
      </c>
      <c r="D1056" s="181" t="s">
        <v>569</v>
      </c>
      <c r="E1056" s="181" t="str">
        <f t="shared" si="28"/>
        <v/>
      </c>
    </row>
    <row r="1057" spans="3:5">
      <c r="C1057" s="181" t="s">
        <v>569</v>
      </c>
      <c r="D1057" s="181" t="s">
        <v>569</v>
      </c>
      <c r="E1057" s="181" t="str">
        <f t="shared" si="28"/>
        <v/>
      </c>
    </row>
    <row r="1058" spans="3:5">
      <c r="C1058" s="181" t="s">
        <v>569</v>
      </c>
      <c r="D1058" s="181" t="s">
        <v>569</v>
      </c>
      <c r="E1058" s="181" t="str">
        <f t="shared" si="28"/>
        <v/>
      </c>
    </row>
    <row r="1059" spans="3:5">
      <c r="C1059" s="181" t="s">
        <v>569</v>
      </c>
      <c r="D1059" s="181" t="s">
        <v>569</v>
      </c>
      <c r="E1059" s="181" t="str">
        <f t="shared" si="28"/>
        <v/>
      </c>
    </row>
    <row r="1060" spans="3:5">
      <c r="C1060" s="181" t="s">
        <v>569</v>
      </c>
      <c r="D1060" s="181" t="s">
        <v>569</v>
      </c>
      <c r="E1060" s="181" t="str">
        <f t="shared" si="28"/>
        <v/>
      </c>
    </row>
    <row r="1061" spans="3:5">
      <c r="C1061" s="181" t="s">
        <v>569</v>
      </c>
      <c r="D1061" s="181" t="s">
        <v>569</v>
      </c>
      <c r="E1061" s="181" t="str">
        <f t="shared" si="28"/>
        <v/>
      </c>
    </row>
    <row r="1062" spans="3:5">
      <c r="C1062" s="181" t="s">
        <v>569</v>
      </c>
      <c r="D1062" s="181" t="s">
        <v>569</v>
      </c>
      <c r="E1062" s="181" t="str">
        <f t="shared" si="28"/>
        <v/>
      </c>
    </row>
    <row r="1063" spans="3:5">
      <c r="C1063" s="181" t="s">
        <v>569</v>
      </c>
      <c r="D1063" s="181" t="s">
        <v>569</v>
      </c>
      <c r="E1063" s="181" t="str">
        <f t="shared" si="28"/>
        <v/>
      </c>
    </row>
    <row r="1064" spans="3:5">
      <c r="C1064" s="181" t="s">
        <v>569</v>
      </c>
      <c r="D1064" s="181" t="s">
        <v>569</v>
      </c>
      <c r="E1064" s="181" t="str">
        <f t="shared" si="28"/>
        <v/>
      </c>
    </row>
    <row r="1065" spans="3:5">
      <c r="C1065" s="181" t="s">
        <v>569</v>
      </c>
      <c r="D1065" s="181" t="s">
        <v>569</v>
      </c>
      <c r="E1065" s="181" t="str">
        <f t="shared" si="28"/>
        <v/>
      </c>
    </row>
    <row r="1066" spans="3:5">
      <c r="C1066" s="181" t="s">
        <v>569</v>
      </c>
      <c r="D1066" s="181" t="s">
        <v>569</v>
      </c>
      <c r="E1066" s="181" t="str">
        <f t="shared" si="28"/>
        <v/>
      </c>
    </row>
    <row r="1067" spans="3:5">
      <c r="C1067" s="181" t="s">
        <v>569</v>
      </c>
      <c r="D1067" s="181" t="s">
        <v>569</v>
      </c>
      <c r="E1067" s="181" t="str">
        <f t="shared" si="28"/>
        <v/>
      </c>
    </row>
    <row r="1068" spans="3:5">
      <c r="C1068" s="181" t="s">
        <v>569</v>
      </c>
      <c r="D1068" s="181" t="s">
        <v>569</v>
      </c>
      <c r="E1068" s="181" t="str">
        <f t="shared" si="28"/>
        <v/>
      </c>
    </row>
    <row r="1069" spans="3:5">
      <c r="C1069" s="181" t="s">
        <v>569</v>
      </c>
      <c r="D1069" s="181" t="s">
        <v>569</v>
      </c>
      <c r="E1069" s="181" t="str">
        <f t="shared" si="28"/>
        <v/>
      </c>
    </row>
    <row r="1070" spans="3:5">
      <c r="C1070" s="181" t="s">
        <v>569</v>
      </c>
      <c r="D1070" s="181" t="s">
        <v>569</v>
      </c>
      <c r="E1070" s="181" t="str">
        <f t="shared" si="28"/>
        <v/>
      </c>
    </row>
    <row r="1071" spans="3:5">
      <c r="C1071" s="181" t="s">
        <v>569</v>
      </c>
      <c r="D1071" s="181" t="s">
        <v>569</v>
      </c>
      <c r="E1071" s="181" t="str">
        <f t="shared" si="28"/>
        <v/>
      </c>
    </row>
    <row r="1072" spans="3:5">
      <c r="C1072" s="181" t="s">
        <v>569</v>
      </c>
      <c r="D1072" s="181" t="s">
        <v>569</v>
      </c>
      <c r="E1072" s="181" t="str">
        <f t="shared" si="28"/>
        <v/>
      </c>
    </row>
    <row r="1073" spans="3:5">
      <c r="C1073" s="181" t="s">
        <v>569</v>
      </c>
      <c r="D1073" s="181" t="s">
        <v>569</v>
      </c>
      <c r="E1073" s="181" t="str">
        <f t="shared" si="28"/>
        <v/>
      </c>
    </row>
    <row r="1074" spans="3:5">
      <c r="C1074" s="181" t="s">
        <v>569</v>
      </c>
      <c r="D1074" s="181" t="s">
        <v>569</v>
      </c>
      <c r="E1074" s="181" t="str">
        <f t="shared" si="28"/>
        <v/>
      </c>
    </row>
    <row r="1075" spans="3:5">
      <c r="C1075" s="181" t="s">
        <v>569</v>
      </c>
      <c r="D1075" s="181" t="s">
        <v>569</v>
      </c>
      <c r="E1075" s="181" t="str">
        <f t="shared" si="28"/>
        <v/>
      </c>
    </row>
    <row r="1076" spans="3:5">
      <c r="C1076" s="181" t="s">
        <v>569</v>
      </c>
      <c r="D1076" s="181" t="s">
        <v>569</v>
      </c>
      <c r="E1076" s="181" t="str">
        <f t="shared" si="28"/>
        <v/>
      </c>
    </row>
    <row r="1077" spans="3:5">
      <c r="C1077" s="181" t="s">
        <v>569</v>
      </c>
      <c r="D1077" s="181" t="s">
        <v>569</v>
      </c>
      <c r="E1077" s="181" t="str">
        <f t="shared" si="28"/>
        <v/>
      </c>
    </row>
    <row r="1078" spans="3:5">
      <c r="C1078" s="181" t="s">
        <v>569</v>
      </c>
      <c r="D1078" s="181" t="s">
        <v>569</v>
      </c>
      <c r="E1078" s="181" t="str">
        <f t="shared" si="28"/>
        <v/>
      </c>
    </row>
    <row r="1079" spans="3:5">
      <c r="C1079" s="181" t="s">
        <v>569</v>
      </c>
      <c r="D1079" s="181" t="s">
        <v>569</v>
      </c>
      <c r="E1079" s="181" t="str">
        <f t="shared" si="28"/>
        <v/>
      </c>
    </row>
    <row r="1080" spans="3:5">
      <c r="C1080" s="181" t="s">
        <v>569</v>
      </c>
      <c r="D1080" s="181" t="s">
        <v>569</v>
      </c>
      <c r="E1080" s="181" t="str">
        <f t="shared" si="28"/>
        <v/>
      </c>
    </row>
    <row r="1081" spans="3:5">
      <c r="C1081" s="181" t="s">
        <v>569</v>
      </c>
      <c r="D1081" s="181" t="s">
        <v>569</v>
      </c>
      <c r="E1081" s="181" t="str">
        <f t="shared" si="28"/>
        <v/>
      </c>
    </row>
    <row r="1082" spans="3:5">
      <c r="C1082" s="181" t="s">
        <v>569</v>
      </c>
      <c r="D1082" s="181" t="s">
        <v>569</v>
      </c>
      <c r="E1082" s="181" t="str">
        <f t="shared" si="28"/>
        <v/>
      </c>
    </row>
    <row r="1083" spans="3:5">
      <c r="C1083" s="181" t="s">
        <v>569</v>
      </c>
      <c r="D1083" s="181" t="s">
        <v>569</v>
      </c>
      <c r="E1083" s="181" t="str">
        <f t="shared" si="28"/>
        <v/>
      </c>
    </row>
    <row r="1084" spans="3:5">
      <c r="C1084" s="181" t="s">
        <v>569</v>
      </c>
      <c r="D1084" s="181" t="s">
        <v>569</v>
      </c>
      <c r="E1084" s="181" t="str">
        <f t="shared" si="28"/>
        <v/>
      </c>
    </row>
    <row r="1085" spans="3:5">
      <c r="C1085" s="181" t="s">
        <v>569</v>
      </c>
      <c r="D1085" s="181" t="s">
        <v>569</v>
      </c>
      <c r="E1085" s="181" t="str">
        <f t="shared" si="28"/>
        <v/>
      </c>
    </row>
    <row r="1086" spans="3:5">
      <c r="C1086" s="181" t="s">
        <v>569</v>
      </c>
      <c r="D1086" s="181" t="s">
        <v>569</v>
      </c>
      <c r="E1086" s="181" t="str">
        <f t="shared" si="28"/>
        <v/>
      </c>
    </row>
    <row r="1087" spans="3:5">
      <c r="C1087" s="181" t="s">
        <v>569</v>
      </c>
      <c r="D1087" s="181" t="s">
        <v>569</v>
      </c>
      <c r="E1087" s="181" t="str">
        <f t="shared" si="28"/>
        <v/>
      </c>
    </row>
    <row r="1088" spans="3:5">
      <c r="C1088" s="181" t="s">
        <v>569</v>
      </c>
      <c r="D1088" s="181" t="s">
        <v>569</v>
      </c>
      <c r="E1088" s="181" t="str">
        <f t="shared" si="28"/>
        <v/>
      </c>
    </row>
    <row r="1089" spans="3:5">
      <c r="C1089" s="181" t="s">
        <v>569</v>
      </c>
      <c r="D1089" s="181" t="s">
        <v>569</v>
      </c>
      <c r="E1089" s="181" t="str">
        <f t="shared" si="28"/>
        <v/>
      </c>
    </row>
    <row r="1090" spans="3:5">
      <c r="C1090" s="181" t="s">
        <v>569</v>
      </c>
      <c r="D1090" s="181" t="s">
        <v>569</v>
      </c>
      <c r="E1090" s="181" t="str">
        <f t="shared" si="28"/>
        <v/>
      </c>
    </row>
    <row r="1091" spans="3:5">
      <c r="C1091" s="181" t="s">
        <v>569</v>
      </c>
      <c r="D1091" s="181" t="s">
        <v>569</v>
      </c>
      <c r="E1091" s="181" t="str">
        <f t="shared" si="28"/>
        <v/>
      </c>
    </row>
    <row r="1092" spans="3:5">
      <c r="C1092" s="181" t="s">
        <v>569</v>
      </c>
      <c r="D1092" s="181" t="s">
        <v>569</v>
      </c>
      <c r="E1092" s="181" t="str">
        <f t="shared" ref="E1092:E1155" si="29">IF(C1092&lt;D1092,C1092,D1092)</f>
        <v/>
      </c>
    </row>
    <row r="1093" spans="3:5">
      <c r="C1093" s="181" t="s">
        <v>569</v>
      </c>
      <c r="D1093" s="181" t="s">
        <v>569</v>
      </c>
      <c r="E1093" s="181" t="str">
        <f t="shared" si="29"/>
        <v/>
      </c>
    </row>
    <row r="1094" spans="3:5">
      <c r="C1094" s="181" t="s">
        <v>569</v>
      </c>
      <c r="D1094" s="181" t="s">
        <v>569</v>
      </c>
      <c r="E1094" s="181" t="str">
        <f t="shared" si="29"/>
        <v/>
      </c>
    </row>
    <row r="1095" spans="3:5">
      <c r="C1095" s="181" t="s">
        <v>569</v>
      </c>
      <c r="D1095" s="181" t="s">
        <v>569</v>
      </c>
      <c r="E1095" s="181" t="str">
        <f t="shared" si="29"/>
        <v/>
      </c>
    </row>
    <row r="1096" spans="3:5">
      <c r="C1096" s="181" t="s">
        <v>569</v>
      </c>
      <c r="D1096" s="181" t="s">
        <v>569</v>
      </c>
      <c r="E1096" s="181" t="str">
        <f t="shared" si="29"/>
        <v/>
      </c>
    </row>
    <row r="1097" spans="3:5">
      <c r="C1097" s="181" t="s">
        <v>569</v>
      </c>
      <c r="D1097" s="181" t="s">
        <v>569</v>
      </c>
      <c r="E1097" s="181" t="str">
        <f t="shared" si="29"/>
        <v/>
      </c>
    </row>
    <row r="1098" spans="3:5">
      <c r="C1098" s="181" t="s">
        <v>569</v>
      </c>
      <c r="D1098" s="181" t="s">
        <v>569</v>
      </c>
      <c r="E1098" s="181" t="str">
        <f t="shared" si="29"/>
        <v/>
      </c>
    </row>
    <row r="1099" spans="3:5">
      <c r="C1099" s="181" t="s">
        <v>569</v>
      </c>
      <c r="D1099" s="181" t="s">
        <v>569</v>
      </c>
      <c r="E1099" s="181" t="str">
        <f t="shared" si="29"/>
        <v/>
      </c>
    </row>
    <row r="1100" spans="3:5">
      <c r="C1100" s="181" t="s">
        <v>569</v>
      </c>
      <c r="D1100" s="181" t="s">
        <v>569</v>
      </c>
      <c r="E1100" s="181" t="str">
        <f t="shared" si="29"/>
        <v/>
      </c>
    </row>
    <row r="1101" spans="3:5">
      <c r="C1101" s="181" t="s">
        <v>569</v>
      </c>
      <c r="D1101" s="181" t="s">
        <v>569</v>
      </c>
      <c r="E1101" s="181" t="str">
        <f t="shared" si="29"/>
        <v/>
      </c>
    </row>
    <row r="1102" spans="3:5">
      <c r="C1102" s="181" t="s">
        <v>569</v>
      </c>
      <c r="D1102" s="181" t="s">
        <v>569</v>
      </c>
      <c r="E1102" s="181" t="str">
        <f t="shared" si="29"/>
        <v/>
      </c>
    </row>
    <row r="1103" spans="3:5">
      <c r="C1103" s="181" t="s">
        <v>569</v>
      </c>
      <c r="D1103" s="181" t="s">
        <v>569</v>
      </c>
      <c r="E1103" s="181" t="str">
        <f t="shared" si="29"/>
        <v/>
      </c>
    </row>
    <row r="1104" spans="3:5">
      <c r="C1104" s="181" t="s">
        <v>569</v>
      </c>
      <c r="D1104" s="181" t="s">
        <v>569</v>
      </c>
      <c r="E1104" s="181" t="str">
        <f t="shared" si="29"/>
        <v/>
      </c>
    </row>
    <row r="1105" spans="3:5">
      <c r="C1105" s="181" t="s">
        <v>569</v>
      </c>
      <c r="D1105" s="181" t="s">
        <v>569</v>
      </c>
      <c r="E1105" s="181" t="str">
        <f t="shared" si="29"/>
        <v/>
      </c>
    </row>
    <row r="1106" spans="3:5">
      <c r="C1106" s="181" t="s">
        <v>569</v>
      </c>
      <c r="D1106" s="181" t="s">
        <v>569</v>
      </c>
      <c r="E1106" s="181" t="str">
        <f t="shared" si="29"/>
        <v/>
      </c>
    </row>
    <row r="1107" spans="3:5">
      <c r="C1107" s="181" t="s">
        <v>569</v>
      </c>
      <c r="D1107" s="181" t="s">
        <v>569</v>
      </c>
      <c r="E1107" s="181" t="str">
        <f t="shared" si="29"/>
        <v/>
      </c>
    </row>
    <row r="1108" spans="3:5">
      <c r="C1108" s="181" t="s">
        <v>569</v>
      </c>
      <c r="D1108" s="181" t="s">
        <v>569</v>
      </c>
      <c r="E1108" s="181" t="str">
        <f t="shared" si="29"/>
        <v/>
      </c>
    </row>
    <row r="1109" spans="3:5">
      <c r="C1109" s="181" t="s">
        <v>569</v>
      </c>
      <c r="D1109" s="181" t="s">
        <v>569</v>
      </c>
      <c r="E1109" s="181" t="str">
        <f t="shared" si="29"/>
        <v/>
      </c>
    </row>
    <row r="1110" spans="3:5">
      <c r="C1110" s="181" t="s">
        <v>569</v>
      </c>
      <c r="D1110" s="181" t="s">
        <v>569</v>
      </c>
      <c r="E1110" s="181" t="str">
        <f t="shared" si="29"/>
        <v/>
      </c>
    </row>
    <row r="1111" spans="3:5">
      <c r="C1111" s="181" t="s">
        <v>569</v>
      </c>
      <c r="D1111" s="181" t="s">
        <v>569</v>
      </c>
      <c r="E1111" s="181" t="str">
        <f t="shared" si="29"/>
        <v/>
      </c>
    </row>
    <row r="1112" spans="3:5">
      <c r="C1112" s="181" t="s">
        <v>569</v>
      </c>
      <c r="D1112" s="181" t="s">
        <v>569</v>
      </c>
      <c r="E1112" s="181" t="str">
        <f t="shared" si="29"/>
        <v/>
      </c>
    </row>
    <row r="1113" spans="3:5">
      <c r="C1113" s="181" t="s">
        <v>569</v>
      </c>
      <c r="D1113" s="181" t="s">
        <v>569</v>
      </c>
      <c r="E1113" s="181" t="str">
        <f t="shared" si="29"/>
        <v/>
      </c>
    </row>
    <row r="1114" spans="3:5">
      <c r="C1114" s="181" t="s">
        <v>569</v>
      </c>
      <c r="D1114" s="181" t="s">
        <v>569</v>
      </c>
      <c r="E1114" s="181" t="str">
        <f t="shared" si="29"/>
        <v/>
      </c>
    </row>
    <row r="1115" spans="3:5">
      <c r="C1115" s="181" t="s">
        <v>569</v>
      </c>
      <c r="D1115" s="181" t="s">
        <v>569</v>
      </c>
      <c r="E1115" s="181" t="str">
        <f t="shared" si="29"/>
        <v/>
      </c>
    </row>
    <row r="1116" spans="3:5">
      <c r="C1116" s="181" t="s">
        <v>569</v>
      </c>
      <c r="D1116" s="181" t="s">
        <v>569</v>
      </c>
      <c r="E1116" s="181" t="str">
        <f t="shared" si="29"/>
        <v/>
      </c>
    </row>
    <row r="1117" spans="3:5">
      <c r="C1117" s="181" t="s">
        <v>569</v>
      </c>
      <c r="D1117" s="181" t="s">
        <v>569</v>
      </c>
      <c r="E1117" s="181" t="str">
        <f t="shared" si="29"/>
        <v/>
      </c>
    </row>
    <row r="1118" spans="3:5">
      <c r="C1118" s="181" t="s">
        <v>569</v>
      </c>
      <c r="D1118" s="181" t="s">
        <v>569</v>
      </c>
      <c r="E1118" s="181" t="str">
        <f t="shared" si="29"/>
        <v/>
      </c>
    </row>
    <row r="1119" spans="3:5">
      <c r="C1119" s="181" t="s">
        <v>569</v>
      </c>
      <c r="D1119" s="181" t="s">
        <v>569</v>
      </c>
      <c r="E1119" s="181" t="str">
        <f t="shared" si="29"/>
        <v/>
      </c>
    </row>
    <row r="1120" spans="3:5">
      <c r="C1120" s="181" t="s">
        <v>569</v>
      </c>
      <c r="D1120" s="181" t="s">
        <v>569</v>
      </c>
      <c r="E1120" s="181" t="str">
        <f t="shared" si="29"/>
        <v/>
      </c>
    </row>
    <row r="1121" spans="3:5">
      <c r="C1121" s="181" t="s">
        <v>569</v>
      </c>
      <c r="D1121" s="181" t="s">
        <v>569</v>
      </c>
      <c r="E1121" s="181" t="str">
        <f t="shared" si="29"/>
        <v/>
      </c>
    </row>
    <row r="1122" spans="3:5">
      <c r="C1122" s="181" t="s">
        <v>569</v>
      </c>
      <c r="D1122" s="181" t="s">
        <v>569</v>
      </c>
      <c r="E1122" s="181" t="str">
        <f t="shared" si="29"/>
        <v/>
      </c>
    </row>
    <row r="1123" spans="3:5">
      <c r="C1123" s="181" t="s">
        <v>569</v>
      </c>
      <c r="D1123" s="181" t="s">
        <v>569</v>
      </c>
      <c r="E1123" s="181" t="str">
        <f t="shared" si="29"/>
        <v/>
      </c>
    </row>
    <row r="1124" spans="3:5">
      <c r="C1124" s="181" t="s">
        <v>569</v>
      </c>
      <c r="D1124" s="181" t="s">
        <v>569</v>
      </c>
      <c r="E1124" s="181" t="str">
        <f t="shared" si="29"/>
        <v/>
      </c>
    </row>
    <row r="1125" spans="3:5">
      <c r="C1125" s="181" t="s">
        <v>569</v>
      </c>
      <c r="D1125" s="181" t="s">
        <v>569</v>
      </c>
      <c r="E1125" s="181" t="str">
        <f t="shared" si="29"/>
        <v/>
      </c>
    </row>
    <row r="1126" spans="3:5">
      <c r="C1126" s="181" t="s">
        <v>569</v>
      </c>
      <c r="D1126" s="181" t="s">
        <v>569</v>
      </c>
      <c r="E1126" s="181" t="str">
        <f t="shared" si="29"/>
        <v/>
      </c>
    </row>
    <row r="1127" spans="3:5">
      <c r="C1127" s="181" t="s">
        <v>569</v>
      </c>
      <c r="D1127" s="181" t="s">
        <v>569</v>
      </c>
      <c r="E1127" s="181" t="str">
        <f t="shared" si="29"/>
        <v/>
      </c>
    </row>
    <row r="1128" spans="3:5">
      <c r="C1128" s="181" t="s">
        <v>569</v>
      </c>
      <c r="D1128" s="181" t="s">
        <v>569</v>
      </c>
      <c r="E1128" s="181" t="str">
        <f t="shared" si="29"/>
        <v/>
      </c>
    </row>
    <row r="1129" spans="3:5">
      <c r="C1129" s="181" t="s">
        <v>569</v>
      </c>
      <c r="D1129" s="181" t="s">
        <v>569</v>
      </c>
      <c r="E1129" s="181" t="str">
        <f t="shared" si="29"/>
        <v/>
      </c>
    </row>
    <row r="1130" spans="3:5">
      <c r="C1130" s="181" t="s">
        <v>569</v>
      </c>
      <c r="D1130" s="181" t="s">
        <v>569</v>
      </c>
      <c r="E1130" s="181" t="str">
        <f t="shared" si="29"/>
        <v/>
      </c>
    </row>
    <row r="1131" spans="3:5">
      <c r="C1131" s="181" t="s">
        <v>569</v>
      </c>
      <c r="D1131" s="181" t="s">
        <v>569</v>
      </c>
      <c r="E1131" s="181" t="str">
        <f t="shared" si="29"/>
        <v/>
      </c>
    </row>
    <row r="1132" spans="3:5">
      <c r="C1132" s="181" t="s">
        <v>569</v>
      </c>
      <c r="D1132" s="181" t="s">
        <v>569</v>
      </c>
      <c r="E1132" s="181" t="str">
        <f t="shared" si="29"/>
        <v/>
      </c>
    </row>
    <row r="1133" spans="3:5">
      <c r="C1133" s="181" t="s">
        <v>569</v>
      </c>
      <c r="D1133" s="181" t="s">
        <v>569</v>
      </c>
      <c r="E1133" s="181" t="str">
        <f t="shared" si="29"/>
        <v/>
      </c>
    </row>
    <row r="1134" spans="3:5">
      <c r="C1134" s="181" t="s">
        <v>569</v>
      </c>
      <c r="D1134" s="181" t="s">
        <v>569</v>
      </c>
      <c r="E1134" s="181" t="str">
        <f t="shared" si="29"/>
        <v/>
      </c>
    </row>
    <row r="1135" spans="3:5">
      <c r="C1135" s="181" t="s">
        <v>569</v>
      </c>
      <c r="D1135" s="181" t="s">
        <v>569</v>
      </c>
      <c r="E1135" s="181" t="str">
        <f t="shared" si="29"/>
        <v/>
      </c>
    </row>
    <row r="1136" spans="3:5">
      <c r="C1136" s="181" t="s">
        <v>569</v>
      </c>
      <c r="D1136" s="181" t="s">
        <v>569</v>
      </c>
      <c r="E1136" s="181" t="str">
        <f t="shared" si="29"/>
        <v/>
      </c>
    </row>
    <row r="1137" spans="3:5">
      <c r="C1137" s="181" t="s">
        <v>569</v>
      </c>
      <c r="D1137" s="181" t="s">
        <v>569</v>
      </c>
      <c r="E1137" s="181" t="str">
        <f t="shared" si="29"/>
        <v/>
      </c>
    </row>
    <row r="1138" spans="3:5">
      <c r="C1138" s="181" t="s">
        <v>569</v>
      </c>
      <c r="D1138" s="181" t="s">
        <v>569</v>
      </c>
      <c r="E1138" s="181" t="str">
        <f t="shared" si="29"/>
        <v/>
      </c>
    </row>
    <row r="1139" spans="3:5">
      <c r="C1139" s="181" t="s">
        <v>569</v>
      </c>
      <c r="D1139" s="181" t="s">
        <v>569</v>
      </c>
      <c r="E1139" s="181" t="str">
        <f t="shared" si="29"/>
        <v/>
      </c>
    </row>
    <row r="1140" spans="3:5">
      <c r="C1140" s="181" t="s">
        <v>569</v>
      </c>
      <c r="D1140" s="181" t="s">
        <v>569</v>
      </c>
      <c r="E1140" s="181" t="str">
        <f t="shared" si="29"/>
        <v/>
      </c>
    </row>
    <row r="1141" spans="3:5">
      <c r="C1141" s="181" t="s">
        <v>569</v>
      </c>
      <c r="D1141" s="181" t="s">
        <v>569</v>
      </c>
      <c r="E1141" s="181" t="str">
        <f t="shared" si="29"/>
        <v/>
      </c>
    </row>
    <row r="1142" spans="3:5">
      <c r="C1142" s="181" t="s">
        <v>569</v>
      </c>
      <c r="D1142" s="181" t="s">
        <v>569</v>
      </c>
      <c r="E1142" s="181" t="str">
        <f t="shared" si="29"/>
        <v/>
      </c>
    </row>
    <row r="1143" spans="3:5">
      <c r="C1143" s="181" t="s">
        <v>569</v>
      </c>
      <c r="D1143" s="181" t="s">
        <v>569</v>
      </c>
      <c r="E1143" s="181" t="str">
        <f t="shared" si="29"/>
        <v/>
      </c>
    </row>
    <row r="1144" spans="3:5">
      <c r="C1144" s="181" t="s">
        <v>569</v>
      </c>
      <c r="D1144" s="181" t="s">
        <v>569</v>
      </c>
      <c r="E1144" s="181" t="str">
        <f t="shared" si="29"/>
        <v/>
      </c>
    </row>
    <row r="1145" spans="3:5">
      <c r="C1145" s="181" t="s">
        <v>569</v>
      </c>
      <c r="D1145" s="181" t="s">
        <v>569</v>
      </c>
      <c r="E1145" s="181" t="str">
        <f t="shared" si="29"/>
        <v/>
      </c>
    </row>
    <row r="1146" spans="3:5">
      <c r="C1146" s="181" t="s">
        <v>569</v>
      </c>
      <c r="D1146" s="181" t="s">
        <v>569</v>
      </c>
      <c r="E1146" s="181" t="str">
        <f t="shared" si="29"/>
        <v/>
      </c>
    </row>
    <row r="1147" spans="3:5">
      <c r="C1147" s="181" t="s">
        <v>569</v>
      </c>
      <c r="D1147" s="181" t="s">
        <v>569</v>
      </c>
      <c r="E1147" s="181" t="str">
        <f t="shared" si="29"/>
        <v/>
      </c>
    </row>
    <row r="1148" spans="3:5">
      <c r="C1148" s="181" t="s">
        <v>569</v>
      </c>
      <c r="D1148" s="181" t="s">
        <v>569</v>
      </c>
      <c r="E1148" s="181" t="str">
        <f t="shared" si="29"/>
        <v/>
      </c>
    </row>
    <row r="1149" spans="3:5">
      <c r="C1149" s="181" t="s">
        <v>569</v>
      </c>
      <c r="D1149" s="181" t="s">
        <v>569</v>
      </c>
      <c r="E1149" s="181" t="str">
        <f t="shared" si="29"/>
        <v/>
      </c>
    </row>
    <row r="1150" spans="3:5">
      <c r="C1150" s="181" t="s">
        <v>569</v>
      </c>
      <c r="D1150" s="181" t="s">
        <v>569</v>
      </c>
      <c r="E1150" s="181" t="str">
        <f t="shared" si="29"/>
        <v/>
      </c>
    </row>
    <row r="1151" spans="3:5">
      <c r="C1151" s="181" t="s">
        <v>569</v>
      </c>
      <c r="D1151" s="181" t="s">
        <v>569</v>
      </c>
      <c r="E1151" s="181" t="str">
        <f t="shared" si="29"/>
        <v/>
      </c>
    </row>
    <row r="1152" spans="3:5">
      <c r="C1152" s="181" t="s">
        <v>569</v>
      </c>
      <c r="D1152" s="181" t="s">
        <v>569</v>
      </c>
      <c r="E1152" s="181" t="str">
        <f t="shared" si="29"/>
        <v/>
      </c>
    </row>
    <row r="1153" spans="3:5">
      <c r="C1153" s="181" t="s">
        <v>569</v>
      </c>
      <c r="D1153" s="181" t="s">
        <v>569</v>
      </c>
      <c r="E1153" s="181" t="str">
        <f t="shared" si="29"/>
        <v/>
      </c>
    </row>
    <row r="1154" spans="3:5">
      <c r="C1154" s="181" t="s">
        <v>569</v>
      </c>
      <c r="D1154" s="181" t="s">
        <v>569</v>
      </c>
      <c r="E1154" s="181" t="str">
        <f t="shared" si="29"/>
        <v/>
      </c>
    </row>
    <row r="1155" spans="3:5">
      <c r="C1155" s="181" t="s">
        <v>569</v>
      </c>
      <c r="D1155" s="181" t="s">
        <v>569</v>
      </c>
      <c r="E1155" s="181" t="str">
        <f t="shared" si="29"/>
        <v/>
      </c>
    </row>
    <row r="1156" spans="3:5">
      <c r="C1156" s="181" t="s">
        <v>569</v>
      </c>
      <c r="D1156" s="181" t="s">
        <v>569</v>
      </c>
      <c r="E1156" s="181" t="str">
        <f t="shared" ref="E1156:E1209" si="30">IF(C1156&lt;D1156,C1156,D1156)</f>
        <v/>
      </c>
    </row>
    <row r="1157" spans="3:5">
      <c r="C1157" s="181" t="s">
        <v>569</v>
      </c>
      <c r="D1157" s="181" t="s">
        <v>569</v>
      </c>
      <c r="E1157" s="181" t="str">
        <f t="shared" si="30"/>
        <v/>
      </c>
    </row>
    <row r="1158" spans="3:5">
      <c r="C1158" s="181" t="s">
        <v>569</v>
      </c>
      <c r="D1158" s="181" t="s">
        <v>569</v>
      </c>
      <c r="E1158" s="181" t="str">
        <f t="shared" si="30"/>
        <v/>
      </c>
    </row>
    <row r="1159" spans="3:5">
      <c r="C1159" s="181" t="s">
        <v>569</v>
      </c>
      <c r="D1159" s="181" t="s">
        <v>569</v>
      </c>
      <c r="E1159" s="181" t="str">
        <f t="shared" si="30"/>
        <v/>
      </c>
    </row>
    <row r="1160" spans="3:5">
      <c r="C1160" s="181" t="s">
        <v>569</v>
      </c>
      <c r="D1160" s="181" t="s">
        <v>569</v>
      </c>
      <c r="E1160" s="181" t="str">
        <f t="shared" si="30"/>
        <v/>
      </c>
    </row>
    <row r="1161" spans="3:5">
      <c r="C1161" s="181" t="s">
        <v>569</v>
      </c>
      <c r="D1161" s="181" t="s">
        <v>569</v>
      </c>
      <c r="E1161" s="181" t="str">
        <f t="shared" si="30"/>
        <v/>
      </c>
    </row>
    <row r="1162" spans="3:5">
      <c r="C1162" s="181" t="s">
        <v>569</v>
      </c>
      <c r="D1162" s="181" t="s">
        <v>569</v>
      </c>
      <c r="E1162" s="181" t="str">
        <f t="shared" si="30"/>
        <v/>
      </c>
    </row>
    <row r="1163" spans="3:5">
      <c r="C1163" s="181" t="s">
        <v>569</v>
      </c>
      <c r="D1163" s="181" t="s">
        <v>569</v>
      </c>
      <c r="E1163" s="181" t="str">
        <f t="shared" si="30"/>
        <v/>
      </c>
    </row>
    <row r="1164" spans="3:5">
      <c r="C1164" s="181" t="s">
        <v>569</v>
      </c>
      <c r="D1164" s="181" t="s">
        <v>569</v>
      </c>
      <c r="E1164" s="181" t="str">
        <f t="shared" si="30"/>
        <v/>
      </c>
    </row>
    <row r="1165" spans="3:5">
      <c r="C1165" s="181" t="s">
        <v>569</v>
      </c>
      <c r="D1165" s="181" t="s">
        <v>569</v>
      </c>
      <c r="E1165" s="181" t="str">
        <f t="shared" si="30"/>
        <v/>
      </c>
    </row>
    <row r="1166" spans="3:5">
      <c r="C1166" s="181" t="s">
        <v>569</v>
      </c>
      <c r="D1166" s="181" t="s">
        <v>569</v>
      </c>
      <c r="E1166" s="181" t="str">
        <f t="shared" si="30"/>
        <v/>
      </c>
    </row>
    <row r="1167" spans="3:5">
      <c r="C1167" s="181" t="s">
        <v>569</v>
      </c>
      <c r="D1167" s="181" t="s">
        <v>569</v>
      </c>
      <c r="E1167" s="181" t="str">
        <f t="shared" si="30"/>
        <v/>
      </c>
    </row>
    <row r="1168" spans="3:5">
      <c r="C1168" s="181" t="s">
        <v>569</v>
      </c>
      <c r="D1168" s="181" t="s">
        <v>569</v>
      </c>
      <c r="E1168" s="181" t="str">
        <f t="shared" si="30"/>
        <v/>
      </c>
    </row>
    <row r="1169" spans="3:5">
      <c r="C1169" s="181" t="s">
        <v>569</v>
      </c>
      <c r="D1169" s="181" t="s">
        <v>569</v>
      </c>
      <c r="E1169" s="181" t="str">
        <f t="shared" si="30"/>
        <v/>
      </c>
    </row>
    <row r="1170" spans="3:5">
      <c r="C1170" s="181" t="s">
        <v>569</v>
      </c>
      <c r="D1170" s="181" t="s">
        <v>569</v>
      </c>
      <c r="E1170" s="181" t="str">
        <f t="shared" si="30"/>
        <v/>
      </c>
    </row>
    <row r="1171" spans="3:5">
      <c r="C1171" s="181" t="s">
        <v>569</v>
      </c>
      <c r="D1171" s="181" t="s">
        <v>569</v>
      </c>
      <c r="E1171" s="181" t="str">
        <f t="shared" si="30"/>
        <v/>
      </c>
    </row>
    <row r="1172" spans="3:5">
      <c r="C1172" s="181" t="s">
        <v>569</v>
      </c>
      <c r="D1172" s="181" t="s">
        <v>569</v>
      </c>
      <c r="E1172" s="181" t="str">
        <f t="shared" si="30"/>
        <v/>
      </c>
    </row>
    <row r="1173" spans="3:5">
      <c r="C1173" s="181" t="s">
        <v>569</v>
      </c>
      <c r="D1173" s="181" t="s">
        <v>569</v>
      </c>
      <c r="E1173" s="181" t="str">
        <f t="shared" si="30"/>
        <v/>
      </c>
    </row>
    <row r="1174" spans="3:5">
      <c r="C1174" s="181" t="s">
        <v>569</v>
      </c>
      <c r="D1174" s="181" t="s">
        <v>569</v>
      </c>
      <c r="E1174" s="181" t="str">
        <f t="shared" si="30"/>
        <v/>
      </c>
    </row>
    <row r="1175" spans="3:5">
      <c r="C1175" s="181" t="s">
        <v>569</v>
      </c>
      <c r="D1175" s="181" t="s">
        <v>569</v>
      </c>
      <c r="E1175" s="181" t="str">
        <f t="shared" si="30"/>
        <v/>
      </c>
    </row>
    <row r="1176" spans="3:5">
      <c r="C1176" s="181" t="s">
        <v>569</v>
      </c>
      <c r="D1176" s="181" t="s">
        <v>569</v>
      </c>
      <c r="E1176" s="181" t="str">
        <f t="shared" si="30"/>
        <v/>
      </c>
    </row>
    <row r="1177" spans="3:5">
      <c r="C1177" s="181" t="s">
        <v>569</v>
      </c>
      <c r="D1177" s="181" t="s">
        <v>569</v>
      </c>
      <c r="E1177" s="181" t="str">
        <f t="shared" si="30"/>
        <v/>
      </c>
    </row>
    <row r="1178" spans="3:5">
      <c r="C1178" s="181" t="s">
        <v>569</v>
      </c>
      <c r="D1178" s="181" t="s">
        <v>569</v>
      </c>
      <c r="E1178" s="181" t="str">
        <f t="shared" si="30"/>
        <v/>
      </c>
    </row>
    <row r="1179" spans="3:5">
      <c r="C1179" s="181" t="s">
        <v>569</v>
      </c>
      <c r="D1179" s="181" t="s">
        <v>569</v>
      </c>
      <c r="E1179" s="181" t="str">
        <f t="shared" si="30"/>
        <v/>
      </c>
    </row>
    <row r="1180" spans="3:5">
      <c r="C1180" s="181" t="s">
        <v>569</v>
      </c>
      <c r="D1180" s="181" t="s">
        <v>569</v>
      </c>
      <c r="E1180" s="181" t="str">
        <f t="shared" si="30"/>
        <v/>
      </c>
    </row>
    <row r="1181" spans="3:5">
      <c r="C1181" s="181" t="s">
        <v>569</v>
      </c>
      <c r="D1181" s="181" t="s">
        <v>569</v>
      </c>
      <c r="E1181" s="181" t="str">
        <f t="shared" si="30"/>
        <v/>
      </c>
    </row>
    <row r="1182" spans="3:5">
      <c r="C1182" s="181" t="s">
        <v>569</v>
      </c>
      <c r="D1182" s="181" t="s">
        <v>569</v>
      </c>
      <c r="E1182" s="181" t="str">
        <f t="shared" si="30"/>
        <v/>
      </c>
    </row>
    <row r="1183" spans="3:5">
      <c r="C1183" s="181" t="s">
        <v>569</v>
      </c>
      <c r="D1183" s="181" t="s">
        <v>569</v>
      </c>
      <c r="E1183" s="181" t="str">
        <f t="shared" si="30"/>
        <v/>
      </c>
    </row>
    <row r="1184" spans="3:5">
      <c r="C1184" s="181" t="s">
        <v>569</v>
      </c>
      <c r="D1184" s="181" t="s">
        <v>569</v>
      </c>
      <c r="E1184" s="181" t="str">
        <f t="shared" si="30"/>
        <v/>
      </c>
    </row>
    <row r="1185" spans="3:5">
      <c r="C1185" s="181" t="s">
        <v>569</v>
      </c>
      <c r="D1185" s="181" t="s">
        <v>569</v>
      </c>
      <c r="E1185" s="181" t="str">
        <f t="shared" si="30"/>
        <v/>
      </c>
    </row>
    <row r="1186" spans="3:5">
      <c r="C1186" s="181" t="s">
        <v>569</v>
      </c>
      <c r="D1186" s="181" t="s">
        <v>569</v>
      </c>
      <c r="E1186" s="181" t="str">
        <f t="shared" si="30"/>
        <v/>
      </c>
    </row>
    <row r="1187" spans="3:5">
      <c r="C1187" s="181" t="s">
        <v>569</v>
      </c>
      <c r="D1187" s="181" t="s">
        <v>569</v>
      </c>
      <c r="E1187" s="181" t="str">
        <f t="shared" si="30"/>
        <v/>
      </c>
    </row>
    <row r="1188" spans="3:5">
      <c r="C1188" s="181" t="s">
        <v>569</v>
      </c>
      <c r="D1188" s="181" t="s">
        <v>569</v>
      </c>
      <c r="E1188" s="181" t="str">
        <f t="shared" si="30"/>
        <v/>
      </c>
    </row>
    <row r="1189" spans="3:5">
      <c r="C1189" s="181" t="s">
        <v>569</v>
      </c>
      <c r="D1189" s="181" t="s">
        <v>569</v>
      </c>
      <c r="E1189" s="181" t="str">
        <f t="shared" si="30"/>
        <v/>
      </c>
    </row>
    <row r="1190" spans="3:5">
      <c r="C1190" s="181" t="s">
        <v>569</v>
      </c>
      <c r="D1190" s="181" t="s">
        <v>569</v>
      </c>
      <c r="E1190" s="181" t="str">
        <f t="shared" si="30"/>
        <v/>
      </c>
    </row>
    <row r="1191" spans="3:5">
      <c r="C1191" s="181" t="s">
        <v>569</v>
      </c>
      <c r="D1191" s="181" t="s">
        <v>569</v>
      </c>
      <c r="E1191" s="181" t="str">
        <f t="shared" si="30"/>
        <v/>
      </c>
    </row>
    <row r="1192" spans="3:5">
      <c r="C1192" s="181" t="s">
        <v>569</v>
      </c>
      <c r="D1192" s="181" t="s">
        <v>569</v>
      </c>
      <c r="E1192" s="181" t="str">
        <f t="shared" si="30"/>
        <v/>
      </c>
    </row>
    <row r="1193" spans="3:5">
      <c r="C1193" s="181" t="s">
        <v>569</v>
      </c>
      <c r="D1193" s="181" t="s">
        <v>569</v>
      </c>
      <c r="E1193" s="181" t="str">
        <f t="shared" si="30"/>
        <v/>
      </c>
    </row>
    <row r="1194" spans="3:5">
      <c r="C1194" s="181" t="s">
        <v>569</v>
      </c>
      <c r="D1194" s="181" t="s">
        <v>569</v>
      </c>
      <c r="E1194" s="181" t="str">
        <f t="shared" si="30"/>
        <v/>
      </c>
    </row>
    <row r="1195" spans="3:5">
      <c r="C1195" s="181" t="s">
        <v>569</v>
      </c>
      <c r="D1195" s="181" t="s">
        <v>569</v>
      </c>
      <c r="E1195" s="181" t="str">
        <f t="shared" si="30"/>
        <v/>
      </c>
    </row>
    <row r="1196" spans="3:5">
      <c r="C1196" s="181" t="s">
        <v>569</v>
      </c>
      <c r="D1196" s="181" t="s">
        <v>569</v>
      </c>
      <c r="E1196" s="181" t="str">
        <f t="shared" si="30"/>
        <v/>
      </c>
    </row>
    <row r="1197" spans="3:5">
      <c r="C1197" s="181" t="s">
        <v>569</v>
      </c>
      <c r="D1197" s="181" t="s">
        <v>569</v>
      </c>
      <c r="E1197" s="181" t="str">
        <f t="shared" si="30"/>
        <v/>
      </c>
    </row>
    <row r="1198" spans="3:5">
      <c r="C1198" s="181" t="s">
        <v>569</v>
      </c>
      <c r="D1198" s="181" t="s">
        <v>569</v>
      </c>
      <c r="E1198" s="181" t="str">
        <f t="shared" si="30"/>
        <v/>
      </c>
    </row>
    <row r="1199" spans="3:5">
      <c r="C1199" s="181" t="s">
        <v>569</v>
      </c>
      <c r="D1199" s="181" t="s">
        <v>569</v>
      </c>
      <c r="E1199" s="181" t="str">
        <f t="shared" si="30"/>
        <v/>
      </c>
    </row>
    <row r="1200" spans="3:5">
      <c r="C1200" s="181" t="s">
        <v>569</v>
      </c>
      <c r="D1200" s="181" t="s">
        <v>569</v>
      </c>
      <c r="E1200" s="181" t="str">
        <f t="shared" si="30"/>
        <v/>
      </c>
    </row>
    <row r="1201" spans="3:5">
      <c r="C1201" s="181" t="s">
        <v>569</v>
      </c>
      <c r="D1201" s="181" t="s">
        <v>569</v>
      </c>
      <c r="E1201" s="181" t="str">
        <f t="shared" si="30"/>
        <v/>
      </c>
    </row>
    <row r="1202" spans="3:5">
      <c r="C1202" s="181" t="s">
        <v>569</v>
      </c>
      <c r="D1202" s="181" t="s">
        <v>569</v>
      </c>
      <c r="E1202" s="181" t="str">
        <f t="shared" si="30"/>
        <v/>
      </c>
    </row>
    <row r="1203" spans="3:5">
      <c r="C1203" s="181" t="s">
        <v>569</v>
      </c>
      <c r="D1203" s="181" t="s">
        <v>569</v>
      </c>
      <c r="E1203" s="181" t="str">
        <f t="shared" si="30"/>
        <v/>
      </c>
    </row>
    <row r="1204" spans="3:5">
      <c r="C1204" s="181" t="s">
        <v>569</v>
      </c>
      <c r="D1204" s="181" t="s">
        <v>569</v>
      </c>
      <c r="E1204" s="181" t="str">
        <f t="shared" si="30"/>
        <v/>
      </c>
    </row>
    <row r="1205" spans="3:5">
      <c r="C1205" s="181" t="s">
        <v>569</v>
      </c>
      <c r="D1205" s="181" t="s">
        <v>569</v>
      </c>
      <c r="E1205" s="181" t="str">
        <f t="shared" si="30"/>
        <v/>
      </c>
    </row>
    <row r="1206" spans="3:5">
      <c r="C1206" s="181" t="s">
        <v>569</v>
      </c>
      <c r="D1206" s="181" t="s">
        <v>569</v>
      </c>
      <c r="E1206" s="181" t="str">
        <f t="shared" si="30"/>
        <v/>
      </c>
    </row>
    <row r="1207" spans="3:5">
      <c r="C1207" s="181" t="s">
        <v>569</v>
      </c>
      <c r="D1207" s="181" t="s">
        <v>569</v>
      </c>
      <c r="E1207" s="181" t="str">
        <f t="shared" si="30"/>
        <v/>
      </c>
    </row>
    <row r="1208" spans="3:5">
      <c r="C1208" s="181" t="s">
        <v>569</v>
      </c>
      <c r="D1208" s="181" t="s">
        <v>569</v>
      </c>
      <c r="E1208" s="181" t="str">
        <f t="shared" si="30"/>
        <v/>
      </c>
    </row>
    <row r="1209" spans="3:5">
      <c r="C1209" s="181" t="s">
        <v>569</v>
      </c>
      <c r="D1209" s="181" t="s">
        <v>569</v>
      </c>
      <c r="E1209" s="181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2"/>
    <col min="11" max="16384" width="11.42578125" style="168"/>
  </cols>
  <sheetData>
    <row r="2" spans="2:11">
      <c r="B2" s="151" t="s">
        <v>26</v>
      </c>
    </row>
    <row r="3" spans="2:11" ht="22.5">
      <c r="B3" s="243" t="s">
        <v>30</v>
      </c>
      <c r="C3" s="244" t="s">
        <v>31</v>
      </c>
      <c r="D3" s="266" t="s">
        <v>128</v>
      </c>
      <c r="E3" s="245" t="s">
        <v>32</v>
      </c>
      <c r="F3" s="245" t="s">
        <v>33</v>
      </c>
      <c r="G3" s="244" t="s">
        <v>34</v>
      </c>
      <c r="H3" s="246"/>
      <c r="I3" s="247"/>
      <c r="J3" s="248"/>
    </row>
    <row r="4" spans="2:11">
      <c r="B4" s="249" t="s">
        <v>152</v>
      </c>
      <c r="C4" s="250" t="s">
        <v>153</v>
      </c>
      <c r="D4" s="251"/>
      <c r="E4" s="252">
        <f>Dat_02!C3</f>
        <v>46.035379642641487</v>
      </c>
      <c r="F4" s="252">
        <f>Dat_02!D3</f>
        <v>65.277965296213353</v>
      </c>
      <c r="G4" s="252">
        <f>Dat_02!E3</f>
        <v>46.035379642641487</v>
      </c>
      <c r="I4" s="253">
        <f>Dat_02!G3</f>
        <v>0</v>
      </c>
      <c r="J4" s="265" t="str">
        <f>IF(Dat_02!H3=0,"",Dat_02!H3)</f>
        <v/>
      </c>
      <c r="K4" s="168" t="str">
        <f>IF(J4=0,"",J4)</f>
        <v/>
      </c>
    </row>
    <row r="5" spans="2:11">
      <c r="B5" s="251"/>
      <c r="C5" s="250" t="s">
        <v>154</v>
      </c>
      <c r="D5" s="251"/>
      <c r="E5" s="252">
        <f>Dat_02!C4</f>
        <v>41.264862216643344</v>
      </c>
      <c r="F5" s="252">
        <f>Dat_02!D4</f>
        <v>65.277965296213353</v>
      </c>
      <c r="G5" s="252">
        <f>Dat_02!E4</f>
        <v>41.264862216643344</v>
      </c>
      <c r="I5" s="253">
        <f>Dat_02!G4</f>
        <v>0</v>
      </c>
      <c r="J5" s="265" t="str">
        <f>IF(Dat_02!H4=0,"",Dat_02!H4)</f>
        <v/>
      </c>
    </row>
    <row r="6" spans="2:11">
      <c r="B6" s="249"/>
      <c r="C6" s="250" t="s">
        <v>155</v>
      </c>
      <c r="D6" s="249"/>
      <c r="E6" s="252">
        <f>Dat_02!C5</f>
        <v>49.679692986643339</v>
      </c>
      <c r="F6" s="252">
        <f>Dat_02!D5</f>
        <v>65.277965296213353</v>
      </c>
      <c r="G6" s="252">
        <f>Dat_02!E5</f>
        <v>49.679692986643339</v>
      </c>
      <c r="I6" s="253">
        <f>Dat_02!G5</f>
        <v>0</v>
      </c>
      <c r="J6" s="265" t="str">
        <f>IF(Dat_02!H5=0,"",Dat_02!H5)</f>
        <v/>
      </c>
    </row>
    <row r="7" spans="2:11">
      <c r="B7" s="249"/>
      <c r="C7" s="250" t="s">
        <v>156</v>
      </c>
      <c r="D7" s="249"/>
      <c r="E7" s="252">
        <f>Dat_02!C6</f>
        <v>42.171462116641479</v>
      </c>
      <c r="F7" s="252">
        <f>Dat_02!D6</f>
        <v>65.277965296213353</v>
      </c>
      <c r="G7" s="252">
        <f>Dat_02!E6</f>
        <v>42.171462116641479</v>
      </c>
      <c r="I7" s="253">
        <f>Dat_02!G6</f>
        <v>0</v>
      </c>
      <c r="J7" s="265" t="str">
        <f>IF(Dat_02!H6=0,"",Dat_02!H6)</f>
        <v/>
      </c>
    </row>
    <row r="8" spans="2:11">
      <c r="B8" s="249"/>
      <c r="C8" s="250" t="s">
        <v>157</v>
      </c>
      <c r="D8" s="249"/>
      <c r="E8" s="252">
        <f>Dat_02!C7</f>
        <v>44.143722011716378</v>
      </c>
      <c r="F8" s="252">
        <f>Dat_02!D7</f>
        <v>65.277965296213353</v>
      </c>
      <c r="G8" s="252">
        <f>Dat_02!E7</f>
        <v>44.143722011716378</v>
      </c>
      <c r="I8" s="253">
        <f>Dat_02!G7</f>
        <v>0</v>
      </c>
      <c r="J8" s="265" t="str">
        <f>IF(Dat_02!H7=0,"",Dat_02!H7)</f>
        <v/>
      </c>
    </row>
    <row r="9" spans="2:11">
      <c r="B9" s="249"/>
      <c r="C9" s="250" t="s">
        <v>158</v>
      </c>
      <c r="D9" s="249"/>
      <c r="E9" s="252">
        <f>Dat_02!C8</f>
        <v>41.298196523716378</v>
      </c>
      <c r="F9" s="252">
        <f>Dat_02!D8</f>
        <v>65.277965296213353</v>
      </c>
      <c r="G9" s="252">
        <f>Dat_02!E8</f>
        <v>41.298196523716378</v>
      </c>
      <c r="I9" s="253">
        <f>Dat_02!G8</f>
        <v>0</v>
      </c>
      <c r="J9" s="265" t="str">
        <f>IF(Dat_02!H8=0,"",Dat_02!H8)</f>
        <v/>
      </c>
    </row>
    <row r="10" spans="2:11">
      <c r="B10" s="249"/>
      <c r="C10" s="250" t="s">
        <v>159</v>
      </c>
      <c r="D10" s="249"/>
      <c r="E10" s="252">
        <f>Dat_02!C9</f>
        <v>46.56123279171824</v>
      </c>
      <c r="F10" s="252">
        <f>Dat_02!D9</f>
        <v>65.277965296213353</v>
      </c>
      <c r="G10" s="252">
        <f>Dat_02!E9</f>
        <v>46.56123279171824</v>
      </c>
      <c r="I10" s="253">
        <f>Dat_02!G9</f>
        <v>0</v>
      </c>
      <c r="J10" s="265" t="str">
        <f>IF(Dat_02!H9=0,"",Dat_02!H9)</f>
        <v/>
      </c>
    </row>
    <row r="11" spans="2:11">
      <c r="B11" s="249"/>
      <c r="C11" s="250" t="s">
        <v>160</v>
      </c>
      <c r="D11" s="249"/>
      <c r="E11" s="252">
        <f>Dat_02!C10</f>
        <v>36.393345447716378</v>
      </c>
      <c r="F11" s="252">
        <f>Dat_02!D10</f>
        <v>65.277965296213353</v>
      </c>
      <c r="G11" s="252">
        <f>Dat_02!E10</f>
        <v>36.393345447716378</v>
      </c>
      <c r="I11" s="253">
        <f>Dat_02!G10</f>
        <v>0</v>
      </c>
      <c r="J11" s="265" t="str">
        <f>IF(Dat_02!H10=0,"",Dat_02!H10)</f>
        <v/>
      </c>
    </row>
    <row r="12" spans="2:11">
      <c r="B12" s="249"/>
      <c r="C12" s="250" t="s">
        <v>161</v>
      </c>
      <c r="D12" s="249"/>
      <c r="E12" s="252">
        <f>Dat_02!C11</f>
        <v>36.232871243718243</v>
      </c>
      <c r="F12" s="252">
        <f>Dat_02!D11</f>
        <v>65.277965296213353</v>
      </c>
      <c r="G12" s="252">
        <f>Dat_02!E11</f>
        <v>36.232871243718243</v>
      </c>
      <c r="I12" s="253">
        <f>Dat_02!G11</f>
        <v>0</v>
      </c>
      <c r="J12" s="265" t="str">
        <f>IF(Dat_02!H11=0,"",Dat_02!H11)</f>
        <v/>
      </c>
    </row>
    <row r="13" spans="2:11">
      <c r="B13" s="249"/>
      <c r="C13" s="250" t="s">
        <v>162</v>
      </c>
      <c r="D13" s="249"/>
      <c r="E13" s="252">
        <f>Dat_02!C12</f>
        <v>34.968789279718237</v>
      </c>
      <c r="F13" s="252">
        <f>Dat_02!D12</f>
        <v>65.277965296213353</v>
      </c>
      <c r="G13" s="252">
        <f>Dat_02!E12</f>
        <v>34.968789279718237</v>
      </c>
      <c r="I13" s="253">
        <f>Dat_02!G12</f>
        <v>0</v>
      </c>
      <c r="J13" s="265" t="str">
        <f>IF(Dat_02!H12=0,"",Dat_02!H12)</f>
        <v/>
      </c>
    </row>
    <row r="14" spans="2:11">
      <c r="B14" s="249"/>
      <c r="C14" s="250" t="s">
        <v>163</v>
      </c>
      <c r="D14" s="249"/>
      <c r="E14" s="252">
        <f>Dat_02!C13</f>
        <v>40.611010139716377</v>
      </c>
      <c r="F14" s="252">
        <f>Dat_02!D13</f>
        <v>65.277965296213353</v>
      </c>
      <c r="G14" s="252">
        <f>Dat_02!E13</f>
        <v>40.611010139716377</v>
      </c>
      <c r="I14" s="253">
        <f>Dat_02!G13</f>
        <v>0</v>
      </c>
      <c r="J14" s="265" t="str">
        <f>IF(Dat_02!H13=0,"",Dat_02!H13)</f>
        <v/>
      </c>
    </row>
    <row r="15" spans="2:11">
      <c r="B15" s="249"/>
      <c r="C15" s="250" t="s">
        <v>164</v>
      </c>
      <c r="D15" s="249"/>
      <c r="E15" s="252">
        <f>Dat_02!C14</f>
        <v>39.255406186815591</v>
      </c>
      <c r="F15" s="252">
        <f>Dat_02!D14</f>
        <v>65.277965296213353</v>
      </c>
      <c r="G15" s="252">
        <f>Dat_02!E14</f>
        <v>39.255406186815591</v>
      </c>
      <c r="I15" s="253">
        <f>Dat_02!G14</f>
        <v>0</v>
      </c>
      <c r="J15" s="265" t="str">
        <f>IF(Dat_02!H14=0,"",Dat_02!H14)</f>
        <v/>
      </c>
    </row>
    <row r="16" spans="2:11">
      <c r="B16" s="249"/>
      <c r="C16" s="250" t="s">
        <v>165</v>
      </c>
      <c r="D16" s="249"/>
      <c r="E16" s="252">
        <f>Dat_02!C15</f>
        <v>28.645551794815596</v>
      </c>
      <c r="F16" s="252">
        <f>Dat_02!D15</f>
        <v>65.277965296213353</v>
      </c>
      <c r="G16" s="252">
        <f>Dat_02!E15</f>
        <v>28.645551794815596</v>
      </c>
      <c r="I16" s="253">
        <f>Dat_02!G15</f>
        <v>0</v>
      </c>
      <c r="J16" s="265" t="str">
        <f>IF(Dat_02!H15=0,"",Dat_02!H15)</f>
        <v/>
      </c>
    </row>
    <row r="17" spans="2:10">
      <c r="B17" s="249"/>
      <c r="C17" s="250" t="s">
        <v>166</v>
      </c>
      <c r="D17" s="249"/>
      <c r="E17" s="252">
        <f>Dat_02!C16</f>
        <v>32.449258178815597</v>
      </c>
      <c r="F17" s="252">
        <f>Dat_02!D16</f>
        <v>65.277965296213353</v>
      </c>
      <c r="G17" s="252">
        <f>Dat_02!E16</f>
        <v>32.449258178815597</v>
      </c>
      <c r="I17" s="253">
        <f>Dat_02!G16</f>
        <v>0</v>
      </c>
      <c r="J17" s="265" t="str">
        <f>IF(Dat_02!H16=0,"",Dat_02!H16)</f>
        <v/>
      </c>
    </row>
    <row r="18" spans="2:10">
      <c r="B18" s="249"/>
      <c r="C18" s="250" t="s">
        <v>167</v>
      </c>
      <c r="D18" s="249"/>
      <c r="E18" s="252">
        <f>Dat_02!C17</f>
        <v>29.766808250813732</v>
      </c>
      <c r="F18" s="252">
        <f>Dat_02!D17</f>
        <v>65.277965296213353</v>
      </c>
      <c r="G18" s="252">
        <f>Dat_02!E17</f>
        <v>29.766808250813732</v>
      </c>
      <c r="I18" s="253">
        <f>Dat_02!G17</f>
        <v>65.277965296213353</v>
      </c>
      <c r="J18" s="265" t="str">
        <f>IF(Dat_02!H17=0,"",Dat_02!H17)</f>
        <v/>
      </c>
    </row>
    <row r="19" spans="2:10">
      <c r="B19" s="249"/>
      <c r="C19" s="250" t="s">
        <v>168</v>
      </c>
      <c r="D19" s="249"/>
      <c r="E19" s="252">
        <f>Dat_02!C18</f>
        <v>32.918091950815594</v>
      </c>
      <c r="F19" s="252">
        <f>Dat_02!D18</f>
        <v>65.277965296213353</v>
      </c>
      <c r="G19" s="252">
        <f>Dat_02!E18</f>
        <v>32.918091950815594</v>
      </c>
      <c r="I19" s="253">
        <f>Dat_02!G18</f>
        <v>0</v>
      </c>
      <c r="J19" s="265" t="str">
        <f>IF(Dat_02!H18=0,"",Dat_02!H18)</f>
        <v/>
      </c>
    </row>
    <row r="20" spans="2:10">
      <c r="B20" s="249"/>
      <c r="C20" s="250" t="s">
        <v>169</v>
      </c>
      <c r="D20" s="249"/>
      <c r="E20" s="252">
        <f>Dat_02!C19</f>
        <v>39.100855578817459</v>
      </c>
      <c r="F20" s="252">
        <f>Dat_02!D19</f>
        <v>65.277965296213353</v>
      </c>
      <c r="G20" s="252">
        <f>Dat_02!E19</f>
        <v>39.100855578817459</v>
      </c>
      <c r="I20" s="253">
        <f>Dat_02!G19</f>
        <v>0</v>
      </c>
      <c r="J20" s="265" t="str">
        <f>IF(Dat_02!H19=0,"",Dat_02!H19)</f>
        <v/>
      </c>
    </row>
    <row r="21" spans="2:10">
      <c r="B21" s="249"/>
      <c r="C21" s="250" t="s">
        <v>170</v>
      </c>
      <c r="D21" s="249"/>
      <c r="E21" s="252">
        <f>Dat_02!C20</f>
        <v>30.570647338813732</v>
      </c>
      <c r="F21" s="252">
        <f>Dat_02!D20</f>
        <v>65.277965296213353</v>
      </c>
      <c r="G21" s="252">
        <f>Dat_02!E20</f>
        <v>30.570647338813732</v>
      </c>
      <c r="I21" s="253">
        <f>Dat_02!G20</f>
        <v>0</v>
      </c>
      <c r="J21" s="265" t="str">
        <f>IF(Dat_02!H20=0,"",Dat_02!H20)</f>
        <v/>
      </c>
    </row>
    <row r="22" spans="2:10">
      <c r="B22" s="249"/>
      <c r="C22" s="250" t="s">
        <v>171</v>
      </c>
      <c r="D22" s="249"/>
      <c r="E22" s="252">
        <f>Dat_02!C21</f>
        <v>41.692067397653197</v>
      </c>
      <c r="F22" s="252">
        <f>Dat_02!D21</f>
        <v>65.277965296213353</v>
      </c>
      <c r="G22" s="252">
        <f>Dat_02!E21</f>
        <v>41.692067397653197</v>
      </c>
      <c r="I22" s="253">
        <f>Dat_02!G21</f>
        <v>0</v>
      </c>
      <c r="J22" s="265" t="str">
        <f>IF(Dat_02!H21=0,"",Dat_02!H21)</f>
        <v/>
      </c>
    </row>
    <row r="23" spans="2:10">
      <c r="B23" s="249"/>
      <c r="C23" s="250" t="s">
        <v>172</v>
      </c>
      <c r="D23" s="249"/>
      <c r="E23" s="252">
        <f>Dat_02!C22</f>
        <v>34.647865205653197</v>
      </c>
      <c r="F23" s="252">
        <f>Dat_02!D22</f>
        <v>65.277965296213353</v>
      </c>
      <c r="G23" s="252">
        <f>Dat_02!E22</f>
        <v>34.647865205653197</v>
      </c>
      <c r="I23" s="253">
        <f>Dat_02!G22</f>
        <v>0</v>
      </c>
      <c r="J23" s="265" t="str">
        <f>IF(Dat_02!H22=0,"",Dat_02!H22)</f>
        <v/>
      </c>
    </row>
    <row r="24" spans="2:10">
      <c r="B24" s="249"/>
      <c r="C24" s="250" t="s">
        <v>173</v>
      </c>
      <c r="D24" s="249"/>
      <c r="E24" s="252">
        <f>Dat_02!C23</f>
        <v>40.431819057653193</v>
      </c>
      <c r="F24" s="252">
        <f>Dat_02!D23</f>
        <v>65.277965296213353</v>
      </c>
      <c r="G24" s="252">
        <f>Dat_02!E23</f>
        <v>40.431819057653193</v>
      </c>
      <c r="I24" s="253">
        <f>Dat_02!G23</f>
        <v>0</v>
      </c>
      <c r="J24" s="265" t="str">
        <f>IF(Dat_02!H23=0,"",Dat_02!H23)</f>
        <v/>
      </c>
    </row>
    <row r="25" spans="2:10">
      <c r="B25" s="249"/>
      <c r="C25" s="250" t="s">
        <v>174</v>
      </c>
      <c r="D25" s="249"/>
      <c r="E25" s="252">
        <f>Dat_02!C24</f>
        <v>28.847656745655055</v>
      </c>
      <c r="F25" s="252">
        <f>Dat_02!D24</f>
        <v>65.277965296213353</v>
      </c>
      <c r="G25" s="252">
        <f>Dat_02!E24</f>
        <v>28.847656745655055</v>
      </c>
      <c r="I25" s="253">
        <f>Dat_02!G24</f>
        <v>0</v>
      </c>
      <c r="J25" s="265" t="str">
        <f>IF(Dat_02!H24=0,"",Dat_02!H24)</f>
        <v/>
      </c>
    </row>
    <row r="26" spans="2:10">
      <c r="B26" s="249"/>
      <c r="C26" s="250" t="s">
        <v>175</v>
      </c>
      <c r="D26" s="249"/>
      <c r="E26" s="252">
        <f>Dat_02!C25</f>
        <v>27.14505994765133</v>
      </c>
      <c r="F26" s="252">
        <f>Dat_02!D25</f>
        <v>65.277965296213353</v>
      </c>
      <c r="G26" s="252">
        <f>Dat_02!E25</f>
        <v>27.14505994765133</v>
      </c>
      <c r="I26" s="253">
        <f>Dat_02!G25</f>
        <v>0</v>
      </c>
      <c r="J26" s="265" t="str">
        <f>IF(Dat_02!H25=0,"",Dat_02!H25)</f>
        <v/>
      </c>
    </row>
    <row r="27" spans="2:10">
      <c r="B27" s="249"/>
      <c r="C27" s="250" t="s">
        <v>176</v>
      </c>
      <c r="D27" s="249"/>
      <c r="E27" s="252">
        <f>Dat_02!C26</f>
        <v>32.887696653653201</v>
      </c>
      <c r="F27" s="252">
        <f>Dat_02!D26</f>
        <v>65.277965296213353</v>
      </c>
      <c r="G27" s="252">
        <f>Dat_02!E26</f>
        <v>32.887696653653201</v>
      </c>
      <c r="I27" s="253">
        <f>Dat_02!G26</f>
        <v>0</v>
      </c>
      <c r="J27" s="265" t="str">
        <f>IF(Dat_02!H26=0,"",Dat_02!H26)</f>
        <v/>
      </c>
    </row>
    <row r="28" spans="2:10">
      <c r="B28" s="249"/>
      <c r="C28" s="250" t="s">
        <v>177</v>
      </c>
      <c r="D28" s="249"/>
      <c r="E28" s="252">
        <f>Dat_02!C27</f>
        <v>46.072319117655063</v>
      </c>
      <c r="F28" s="252">
        <f>Dat_02!D27</f>
        <v>65.277965296213353</v>
      </c>
      <c r="G28" s="252">
        <f>Dat_02!E27</f>
        <v>46.072319117655063</v>
      </c>
      <c r="I28" s="253">
        <f>Dat_02!G27</f>
        <v>0</v>
      </c>
      <c r="J28" s="265" t="str">
        <f>IF(Dat_02!H27=0,"",Dat_02!H27)</f>
        <v/>
      </c>
    </row>
    <row r="29" spans="2:10">
      <c r="B29" s="249"/>
      <c r="C29" s="250" t="s">
        <v>178</v>
      </c>
      <c r="D29" s="249"/>
      <c r="E29" s="252">
        <f>Dat_02!C28</f>
        <v>29.632670615292451</v>
      </c>
      <c r="F29" s="252">
        <f>Dat_02!D28</f>
        <v>65.277965296213353</v>
      </c>
      <c r="G29" s="252">
        <f>Dat_02!E28</f>
        <v>29.632670615292451</v>
      </c>
      <c r="I29" s="253">
        <f>Dat_02!G28</f>
        <v>0</v>
      </c>
      <c r="J29" s="265" t="str">
        <f>IF(Dat_02!H28=0,"",Dat_02!H28)</f>
        <v/>
      </c>
    </row>
    <row r="30" spans="2:10">
      <c r="B30" s="249"/>
      <c r="C30" s="250" t="s">
        <v>179</v>
      </c>
      <c r="D30" s="249"/>
      <c r="E30" s="252">
        <f>Dat_02!C29</f>
        <v>25.568771355296178</v>
      </c>
      <c r="F30" s="252">
        <f>Dat_02!D29</f>
        <v>65.277965296213353</v>
      </c>
      <c r="G30" s="252">
        <f>Dat_02!E29</f>
        <v>25.568771355296178</v>
      </c>
      <c r="I30" s="253">
        <f>Dat_02!G29</f>
        <v>0</v>
      </c>
      <c r="J30" s="265" t="str">
        <f>IF(Dat_02!H29=0,"",Dat_02!H29)</f>
        <v/>
      </c>
    </row>
    <row r="31" spans="2:10">
      <c r="B31" s="249"/>
      <c r="C31" s="250" t="s">
        <v>180</v>
      </c>
      <c r="D31" s="249"/>
      <c r="E31" s="252">
        <f>Dat_02!C30</f>
        <v>35.395922383292444</v>
      </c>
      <c r="F31" s="252">
        <f>Dat_02!D30</f>
        <v>65.277965296213353</v>
      </c>
      <c r="G31" s="252">
        <f>Dat_02!E30</f>
        <v>35.395922383292444</v>
      </c>
      <c r="I31" s="253">
        <f>Dat_02!G30</f>
        <v>0</v>
      </c>
      <c r="J31" s="265" t="str">
        <f>IF(Dat_02!H30=0,"",Dat_02!H30)</f>
        <v/>
      </c>
    </row>
    <row r="32" spans="2:10">
      <c r="B32" s="249"/>
      <c r="C32" s="250" t="s">
        <v>181</v>
      </c>
      <c r="D32" s="249"/>
      <c r="E32" s="252">
        <f>Dat_02!C31</f>
        <v>19.287346891294312</v>
      </c>
      <c r="F32" s="252">
        <f>Dat_02!D31</f>
        <v>65.277965296213353</v>
      </c>
      <c r="G32" s="252">
        <f>Dat_02!E31</f>
        <v>19.287346891294312</v>
      </c>
      <c r="I32" s="253">
        <f>Dat_02!G31</f>
        <v>0</v>
      </c>
      <c r="J32" s="265" t="str">
        <f>IF(Dat_02!H31=0,"",Dat_02!H31)</f>
        <v/>
      </c>
    </row>
    <row r="33" spans="2:10">
      <c r="B33" s="249"/>
      <c r="C33" s="250" t="s">
        <v>182</v>
      </c>
      <c r="D33" s="249"/>
      <c r="E33" s="252">
        <f>Dat_02!C32</f>
        <v>18.160907819294312</v>
      </c>
      <c r="F33" s="252">
        <f>Dat_02!D32</f>
        <v>65.277965296213353</v>
      </c>
      <c r="G33" s="252">
        <f>Dat_02!E32</f>
        <v>18.160907819294312</v>
      </c>
      <c r="I33" s="253">
        <f>Dat_02!G32</f>
        <v>0</v>
      </c>
      <c r="J33" s="265" t="str">
        <f>IF(Dat_02!H32=0,"",Dat_02!H32)</f>
        <v/>
      </c>
    </row>
    <row r="34" spans="2:10">
      <c r="B34" s="249"/>
      <c r="C34" s="250" t="s">
        <v>183</v>
      </c>
      <c r="D34" s="251"/>
      <c r="E34" s="252">
        <f>Dat_02!C33</f>
        <v>29.007171399294318</v>
      </c>
      <c r="F34" s="252">
        <f>Dat_02!D33</f>
        <v>28.803266986435492</v>
      </c>
      <c r="G34" s="252">
        <f>Dat_02!E33</f>
        <v>28.803266986435492</v>
      </c>
      <c r="I34" s="253">
        <f>Dat_02!G33</f>
        <v>0</v>
      </c>
      <c r="J34" s="265" t="str">
        <f>IF(Dat_02!H33=0,"",Dat_02!H33)</f>
        <v/>
      </c>
    </row>
    <row r="35" spans="2:10">
      <c r="B35" s="251" t="s">
        <v>184</v>
      </c>
      <c r="C35" s="250" t="s">
        <v>185</v>
      </c>
      <c r="D35" s="251"/>
      <c r="E35" s="252">
        <f>Dat_02!C34</f>
        <v>23.823512133292454</v>
      </c>
      <c r="F35" s="252">
        <f>Dat_02!D34</f>
        <v>28.803266986435492</v>
      </c>
      <c r="G35" s="252">
        <f>Dat_02!E34</f>
        <v>23.823512133292454</v>
      </c>
      <c r="I35" s="253">
        <f>Dat_02!G34</f>
        <v>0</v>
      </c>
      <c r="J35" s="265" t="str">
        <f>IF(Dat_02!H34=0,"",Dat_02!H34)</f>
        <v/>
      </c>
    </row>
    <row r="36" spans="2:10">
      <c r="B36" s="249"/>
      <c r="C36" s="250" t="s">
        <v>186</v>
      </c>
      <c r="D36" s="251"/>
      <c r="E36" s="252">
        <f>Dat_02!C35</f>
        <v>24.15909229432453</v>
      </c>
      <c r="F36" s="252">
        <f>Dat_02!D35</f>
        <v>28.803266986435492</v>
      </c>
      <c r="G36" s="252">
        <f>Dat_02!E35</f>
        <v>24.15909229432453</v>
      </c>
      <c r="I36" s="253">
        <f>Dat_02!G35</f>
        <v>0</v>
      </c>
      <c r="J36" s="265" t="str">
        <f>IF(Dat_02!H35=0,"",Dat_02!H35)</f>
        <v/>
      </c>
    </row>
    <row r="37" spans="2:10">
      <c r="B37" s="249"/>
      <c r="C37" s="250" t="s">
        <v>187</v>
      </c>
      <c r="D37" s="249"/>
      <c r="E37" s="252">
        <f>Dat_02!C36</f>
        <v>24.506795548322668</v>
      </c>
      <c r="F37" s="252">
        <f>Dat_02!D36</f>
        <v>28.803266986435492</v>
      </c>
      <c r="G37" s="252">
        <f>Dat_02!E36</f>
        <v>24.506795548322668</v>
      </c>
      <c r="I37" s="253">
        <f>Dat_02!G36</f>
        <v>0</v>
      </c>
      <c r="J37" s="265" t="str">
        <f>IF(Dat_02!H36=0,"",Dat_02!H36)</f>
        <v/>
      </c>
    </row>
    <row r="38" spans="2:10">
      <c r="B38" s="249"/>
      <c r="C38" s="250" t="s">
        <v>188</v>
      </c>
      <c r="D38" s="249"/>
      <c r="E38" s="252">
        <f>Dat_02!C37</f>
        <v>40.253782306324531</v>
      </c>
      <c r="F38" s="252">
        <f>Dat_02!D37</f>
        <v>28.803266986435492</v>
      </c>
      <c r="G38" s="252">
        <f>Dat_02!E37</f>
        <v>28.803266986435492</v>
      </c>
      <c r="I38" s="253">
        <f>Dat_02!G37</f>
        <v>0</v>
      </c>
      <c r="J38" s="265" t="str">
        <f>IF(Dat_02!H37=0,"",Dat_02!H37)</f>
        <v/>
      </c>
    </row>
    <row r="39" spans="2:10">
      <c r="B39" s="249"/>
      <c r="C39" s="250" t="s">
        <v>189</v>
      </c>
      <c r="D39" s="249"/>
      <c r="E39" s="252">
        <f>Dat_02!C38</f>
        <v>13.163794920322667</v>
      </c>
      <c r="F39" s="252">
        <f>Dat_02!D38</f>
        <v>28.803266986435492</v>
      </c>
      <c r="G39" s="252">
        <f>Dat_02!E38</f>
        <v>13.163794920322667</v>
      </c>
      <c r="I39" s="253">
        <f>Dat_02!G38</f>
        <v>0</v>
      </c>
      <c r="J39" s="265" t="str">
        <f>IF(Dat_02!H38=0,"",Dat_02!H38)</f>
        <v/>
      </c>
    </row>
    <row r="40" spans="2:10">
      <c r="B40" s="249"/>
      <c r="C40" s="250" t="s">
        <v>190</v>
      </c>
      <c r="D40" s="249"/>
      <c r="E40" s="252">
        <f>Dat_02!C39</f>
        <v>7.1853347363226643</v>
      </c>
      <c r="F40" s="252">
        <f>Dat_02!D39</f>
        <v>28.803266986435492</v>
      </c>
      <c r="G40" s="252">
        <f>Dat_02!E39</f>
        <v>7.1853347363226643</v>
      </c>
      <c r="I40" s="253">
        <f>Dat_02!G39</f>
        <v>0</v>
      </c>
      <c r="J40" s="265" t="str">
        <f>IF(Dat_02!H39=0,"",Dat_02!H39)</f>
        <v/>
      </c>
    </row>
    <row r="41" spans="2:10">
      <c r="B41" s="249"/>
      <c r="C41" s="250" t="s">
        <v>191</v>
      </c>
      <c r="D41" s="249"/>
      <c r="E41" s="252">
        <f>Dat_02!C40</f>
        <v>8.1221073823245309</v>
      </c>
      <c r="F41" s="252">
        <f>Dat_02!D40</f>
        <v>28.803266986435492</v>
      </c>
      <c r="G41" s="252">
        <f>Dat_02!E40</f>
        <v>8.1221073823245309</v>
      </c>
      <c r="I41" s="253">
        <f>Dat_02!G40</f>
        <v>0</v>
      </c>
      <c r="J41" s="265" t="str">
        <f>IF(Dat_02!H40=0,"",Dat_02!H40)</f>
        <v/>
      </c>
    </row>
    <row r="42" spans="2:10">
      <c r="B42" s="249"/>
      <c r="C42" s="250" t="s">
        <v>192</v>
      </c>
      <c r="D42" s="249"/>
      <c r="E42" s="252">
        <f>Dat_02!C41</f>
        <v>10.875426208322663</v>
      </c>
      <c r="F42" s="252">
        <f>Dat_02!D41</f>
        <v>28.803266986435492</v>
      </c>
      <c r="G42" s="252">
        <f>Dat_02!E41</f>
        <v>10.875426208322663</v>
      </c>
      <c r="I42" s="253">
        <f>Dat_02!G41</f>
        <v>0</v>
      </c>
      <c r="J42" s="265" t="str">
        <f>IF(Dat_02!H41=0,"",Dat_02!H41)</f>
        <v/>
      </c>
    </row>
    <row r="43" spans="2:10">
      <c r="B43" s="249"/>
      <c r="C43" s="250" t="s">
        <v>193</v>
      </c>
      <c r="D43" s="249"/>
      <c r="E43" s="252">
        <f>Dat_02!C42</f>
        <v>20.650463620394113</v>
      </c>
      <c r="F43" s="252">
        <f>Dat_02!D42</f>
        <v>28.803266986435492</v>
      </c>
      <c r="G43" s="252">
        <f>Dat_02!E42</f>
        <v>20.650463620394113</v>
      </c>
      <c r="I43" s="253">
        <f>Dat_02!G42</f>
        <v>0</v>
      </c>
      <c r="J43" s="265" t="str">
        <f>IF(Dat_02!H42=0,"",Dat_02!H42)</f>
        <v/>
      </c>
    </row>
    <row r="44" spans="2:10">
      <c r="B44" s="249"/>
      <c r="C44" s="250" t="s">
        <v>194</v>
      </c>
      <c r="D44" s="249"/>
      <c r="E44" s="252">
        <f>Dat_02!C43</f>
        <v>33.778305168395981</v>
      </c>
      <c r="F44" s="252">
        <f>Dat_02!D43</f>
        <v>28.803266986435492</v>
      </c>
      <c r="G44" s="252">
        <f>Dat_02!E43</f>
        <v>28.803266986435492</v>
      </c>
      <c r="I44" s="253">
        <f>Dat_02!G43</f>
        <v>0</v>
      </c>
      <c r="J44" s="265" t="str">
        <f>IF(Dat_02!H43=0,"",Dat_02!H43)</f>
        <v/>
      </c>
    </row>
    <row r="45" spans="2:10">
      <c r="B45" s="249"/>
      <c r="C45" s="250" t="s">
        <v>195</v>
      </c>
      <c r="D45" s="249"/>
      <c r="E45" s="252">
        <f>Dat_02!C44</f>
        <v>47.432199778394121</v>
      </c>
      <c r="F45" s="252">
        <f>Dat_02!D44</f>
        <v>28.803266986435492</v>
      </c>
      <c r="G45" s="252">
        <f>Dat_02!E44</f>
        <v>28.803266986435492</v>
      </c>
      <c r="I45" s="253">
        <f>Dat_02!G44</f>
        <v>0</v>
      </c>
      <c r="J45" s="265" t="str">
        <f>IF(Dat_02!H44=0,"",Dat_02!H44)</f>
        <v/>
      </c>
    </row>
    <row r="46" spans="2:10">
      <c r="B46" s="249"/>
      <c r="C46" s="250" t="s">
        <v>196</v>
      </c>
      <c r="D46" s="249"/>
      <c r="E46" s="252">
        <f>Dat_02!C45</f>
        <v>12.600019404394116</v>
      </c>
      <c r="F46" s="252">
        <f>Dat_02!D45</f>
        <v>28.803266986435492</v>
      </c>
      <c r="G46" s="252">
        <f>Dat_02!E45</f>
        <v>12.600019404394116</v>
      </c>
      <c r="I46" s="253">
        <f>Dat_02!G45</f>
        <v>0</v>
      </c>
      <c r="J46" s="265" t="str">
        <f>IF(Dat_02!H45=0,"",Dat_02!H45)</f>
        <v/>
      </c>
    </row>
    <row r="47" spans="2:10">
      <c r="B47" s="249"/>
      <c r="C47" s="250" t="s">
        <v>197</v>
      </c>
      <c r="D47" s="249"/>
      <c r="E47" s="252">
        <f>Dat_02!C46</f>
        <v>5.0361356023959747</v>
      </c>
      <c r="F47" s="252">
        <f>Dat_02!D46</f>
        <v>28.803266986435492</v>
      </c>
      <c r="G47" s="252">
        <f>Dat_02!E46</f>
        <v>5.0361356023959747</v>
      </c>
      <c r="I47" s="253">
        <f>Dat_02!G46</f>
        <v>0</v>
      </c>
      <c r="J47" s="265" t="str">
        <f>IF(Dat_02!H46=0,"",Dat_02!H46)</f>
        <v/>
      </c>
    </row>
    <row r="48" spans="2:10">
      <c r="B48" s="249"/>
      <c r="C48" s="250" t="s">
        <v>198</v>
      </c>
      <c r="D48" s="249"/>
      <c r="E48" s="252">
        <f>Dat_02!C47</f>
        <v>19.988557580394112</v>
      </c>
      <c r="F48" s="252">
        <f>Dat_02!D47</f>
        <v>28.803266986435492</v>
      </c>
      <c r="G48" s="252">
        <f>Dat_02!E47</f>
        <v>19.988557580394112</v>
      </c>
      <c r="I48" s="253">
        <f>Dat_02!G47</f>
        <v>28.803266986435492</v>
      </c>
      <c r="J48" s="265" t="str">
        <f>IF(Dat_02!H47=0,"",Dat_02!H47)</f>
        <v/>
      </c>
    </row>
    <row r="49" spans="2:10">
      <c r="B49" s="249"/>
      <c r="C49" s="250" t="s">
        <v>199</v>
      </c>
      <c r="D49" s="249"/>
      <c r="E49" s="252">
        <f>Dat_02!C48</f>
        <v>17.970239188394117</v>
      </c>
      <c r="F49" s="252">
        <f>Dat_02!D48</f>
        <v>28.803266986435492</v>
      </c>
      <c r="G49" s="252">
        <f>Dat_02!E48</f>
        <v>17.970239188394117</v>
      </c>
      <c r="I49" s="253">
        <f>Dat_02!G48</f>
        <v>0</v>
      </c>
      <c r="J49" s="265" t="str">
        <f>IF(Dat_02!H48=0,"",Dat_02!H48)</f>
        <v/>
      </c>
    </row>
    <row r="50" spans="2:10">
      <c r="B50" s="249"/>
      <c r="C50" s="250" t="s">
        <v>200</v>
      </c>
      <c r="D50" s="249"/>
      <c r="E50" s="252">
        <f>Dat_02!C49</f>
        <v>11.188074630132848</v>
      </c>
      <c r="F50" s="252">
        <f>Dat_02!D49</f>
        <v>28.803266986435492</v>
      </c>
      <c r="G50" s="252">
        <f>Dat_02!E49</f>
        <v>11.188074630132848</v>
      </c>
      <c r="I50" s="253">
        <f>Dat_02!G49</f>
        <v>0</v>
      </c>
      <c r="J50" s="265" t="str">
        <f>IF(Dat_02!H49=0,"",Dat_02!H49)</f>
        <v/>
      </c>
    </row>
    <row r="51" spans="2:10">
      <c r="B51" s="249"/>
      <c r="C51" s="250" t="s">
        <v>201</v>
      </c>
      <c r="D51" s="249"/>
      <c r="E51" s="252">
        <f>Dat_02!C50</f>
        <v>7.9383837181347117</v>
      </c>
      <c r="F51" s="252">
        <f>Dat_02!D50</f>
        <v>28.803266986435492</v>
      </c>
      <c r="G51" s="252">
        <f>Dat_02!E50</f>
        <v>7.9383837181347117</v>
      </c>
      <c r="I51" s="253">
        <f>Dat_02!G50</f>
        <v>0</v>
      </c>
      <c r="J51" s="265" t="str">
        <f>IF(Dat_02!H50=0,"",Dat_02!H50)</f>
        <v/>
      </c>
    </row>
    <row r="52" spans="2:10">
      <c r="B52" s="249"/>
      <c r="C52" s="250" t="s">
        <v>202</v>
      </c>
      <c r="D52" s="249"/>
      <c r="E52" s="252">
        <f>Dat_02!C51</f>
        <v>9.7740682381328519</v>
      </c>
      <c r="F52" s="252">
        <f>Dat_02!D51</f>
        <v>28.803266986435492</v>
      </c>
      <c r="G52" s="252">
        <f>Dat_02!E51</f>
        <v>9.7740682381328519</v>
      </c>
      <c r="I52" s="253">
        <f>Dat_02!G51</f>
        <v>0</v>
      </c>
      <c r="J52" s="265" t="str">
        <f>IF(Dat_02!H51=0,"",Dat_02!H51)</f>
        <v/>
      </c>
    </row>
    <row r="53" spans="2:10">
      <c r="B53" s="249"/>
      <c r="C53" s="250" t="s">
        <v>203</v>
      </c>
      <c r="D53" s="249"/>
      <c r="E53" s="252">
        <f>Dat_02!C52</f>
        <v>1.0667163581328496</v>
      </c>
      <c r="F53" s="252">
        <f>Dat_02!D52</f>
        <v>28.803266986435492</v>
      </c>
      <c r="G53" s="252">
        <f>Dat_02!E52</f>
        <v>1.0667163581328496</v>
      </c>
      <c r="I53" s="253">
        <f>Dat_02!G52</f>
        <v>0</v>
      </c>
      <c r="J53" s="265" t="str">
        <f>IF(Dat_02!H52=0,"",Dat_02!H52)</f>
        <v/>
      </c>
    </row>
    <row r="54" spans="2:10">
      <c r="B54" s="249"/>
      <c r="C54" s="250" t="s">
        <v>204</v>
      </c>
      <c r="D54" s="249"/>
      <c r="E54" s="252">
        <f>Dat_02!C53</f>
        <v>3.5554506941309882</v>
      </c>
      <c r="F54" s="252">
        <f>Dat_02!D53</f>
        <v>28.803266986435492</v>
      </c>
      <c r="G54" s="252">
        <f>Dat_02!E53</f>
        <v>3.5554506941309882</v>
      </c>
      <c r="I54" s="253">
        <f>Dat_02!G53</f>
        <v>0</v>
      </c>
      <c r="J54" s="265" t="str">
        <f>IF(Dat_02!H53=0,"",Dat_02!H53)</f>
        <v/>
      </c>
    </row>
    <row r="55" spans="2:10">
      <c r="B55" s="249"/>
      <c r="C55" s="250" t="s">
        <v>205</v>
      </c>
      <c r="D55" s="249"/>
      <c r="E55" s="252">
        <f>Dat_02!C54</f>
        <v>4.9836924981347108</v>
      </c>
      <c r="F55" s="252">
        <f>Dat_02!D54</f>
        <v>28.803266986435492</v>
      </c>
      <c r="G55" s="252">
        <f>Dat_02!E54</f>
        <v>4.9836924981347108</v>
      </c>
      <c r="I55" s="253">
        <f>Dat_02!G54</f>
        <v>0</v>
      </c>
      <c r="J55" s="265" t="str">
        <f>IF(Dat_02!H54=0,"",Dat_02!H54)</f>
        <v/>
      </c>
    </row>
    <row r="56" spans="2:10">
      <c r="B56" s="249"/>
      <c r="C56" s="250" t="s">
        <v>206</v>
      </c>
      <c r="D56" s="249"/>
      <c r="E56" s="252">
        <f>Dat_02!C55</f>
        <v>5.8266570341328476</v>
      </c>
      <c r="F56" s="252">
        <f>Dat_02!D55</f>
        <v>28.803266986435492</v>
      </c>
      <c r="G56" s="252">
        <f>Dat_02!E55</f>
        <v>5.8266570341328476</v>
      </c>
      <c r="I56" s="253">
        <f>Dat_02!G55</f>
        <v>0</v>
      </c>
      <c r="J56" s="265" t="str">
        <f>IF(Dat_02!H55=0,"",Dat_02!H55)</f>
        <v/>
      </c>
    </row>
    <row r="57" spans="2:10">
      <c r="B57" s="249"/>
      <c r="C57" s="250" t="s">
        <v>207</v>
      </c>
      <c r="D57" s="249"/>
      <c r="E57" s="252">
        <f>Dat_02!C56</f>
        <v>4.6114432504418943</v>
      </c>
      <c r="F57" s="252">
        <f>Dat_02!D56</f>
        <v>28.803266986435492</v>
      </c>
      <c r="G57" s="252">
        <f>Dat_02!E56</f>
        <v>4.6114432504418943</v>
      </c>
      <c r="I57" s="253">
        <f>Dat_02!G56</f>
        <v>0</v>
      </c>
      <c r="J57" s="265" t="str">
        <f>IF(Dat_02!H56=0,"",Dat_02!H56)</f>
        <v/>
      </c>
    </row>
    <row r="58" spans="2:10">
      <c r="B58" s="249"/>
      <c r="C58" s="250" t="s">
        <v>208</v>
      </c>
      <c r="D58" s="249"/>
      <c r="E58" s="252">
        <f>Dat_02!C57</f>
        <v>2.967899526440029</v>
      </c>
      <c r="F58" s="252">
        <f>Dat_02!D57</f>
        <v>28.803266986435492</v>
      </c>
      <c r="G58" s="252">
        <f>Dat_02!E57</f>
        <v>2.967899526440029</v>
      </c>
      <c r="I58" s="253">
        <f>Dat_02!G57</f>
        <v>0</v>
      </c>
      <c r="J58" s="265" t="str">
        <f>IF(Dat_02!H57=0,"",Dat_02!H57)</f>
        <v/>
      </c>
    </row>
    <row r="59" spans="2:10">
      <c r="B59" s="249"/>
      <c r="C59" s="250" t="s">
        <v>209</v>
      </c>
      <c r="D59" s="249"/>
      <c r="E59" s="252">
        <f>Dat_02!C58</f>
        <v>1.8458410324400247</v>
      </c>
      <c r="F59" s="252">
        <f>Dat_02!D58</f>
        <v>28.803266986435492</v>
      </c>
      <c r="G59" s="252">
        <f>Dat_02!E58</f>
        <v>1.8458410324400247</v>
      </c>
      <c r="I59" s="253">
        <f>Dat_02!G58</f>
        <v>0</v>
      </c>
      <c r="J59" s="265" t="str">
        <f>IF(Dat_02!H58=0,"",Dat_02!H58)</f>
        <v/>
      </c>
    </row>
    <row r="60" spans="2:10">
      <c r="B60" s="249"/>
      <c r="C60" s="250" t="s">
        <v>210</v>
      </c>
      <c r="D60" s="249"/>
      <c r="E60" s="252">
        <f>Dat_02!C59</f>
        <v>5.8290649124418925</v>
      </c>
      <c r="F60" s="252">
        <f>Dat_02!D59</f>
        <v>28.803266986435492</v>
      </c>
      <c r="G60" s="252">
        <f>Dat_02!E59</f>
        <v>5.8290649124418925</v>
      </c>
      <c r="I60" s="253">
        <f>Dat_02!G59</f>
        <v>0</v>
      </c>
      <c r="J60" s="265" t="str">
        <f>IF(Dat_02!H59=0,"",Dat_02!H59)</f>
        <v/>
      </c>
    </row>
    <row r="61" spans="2:10">
      <c r="B61" s="249"/>
      <c r="C61" s="250" t="s">
        <v>211</v>
      </c>
      <c r="D61" s="249"/>
      <c r="E61" s="252">
        <f>Dat_02!C60</f>
        <v>4.9197075944381652</v>
      </c>
      <c r="F61" s="252">
        <f>Dat_02!D60</f>
        <v>28.803266986435492</v>
      </c>
      <c r="G61" s="252">
        <f>Dat_02!E60</f>
        <v>4.9197075944381652</v>
      </c>
      <c r="I61" s="253">
        <f>Dat_02!G60</f>
        <v>0</v>
      </c>
      <c r="J61" s="265" t="str">
        <f>IF(Dat_02!H60=0,"",Dat_02!H60)</f>
        <v/>
      </c>
    </row>
    <row r="62" spans="2:10">
      <c r="B62" s="249"/>
      <c r="C62" s="250" t="s">
        <v>212</v>
      </c>
      <c r="D62" s="249"/>
      <c r="E62" s="252">
        <f>Dat_02!C61</f>
        <v>4.0195875144418896</v>
      </c>
      <c r="F62" s="252">
        <f>Dat_02!D61</f>
        <v>28.803266986435492</v>
      </c>
      <c r="G62" s="252">
        <f>Dat_02!E61</f>
        <v>4.0195875144418896</v>
      </c>
      <c r="I62" s="253">
        <f>Dat_02!G61</f>
        <v>0</v>
      </c>
      <c r="J62" s="265" t="str">
        <f>IF(Dat_02!H61=0,"",Dat_02!H61)</f>
        <v/>
      </c>
    </row>
    <row r="63" spans="2:10">
      <c r="B63" s="249"/>
      <c r="C63" s="250" t="s">
        <v>213</v>
      </c>
      <c r="D63" s="249"/>
      <c r="E63" s="252">
        <f>Dat_02!C62</f>
        <v>3.7050798184390952</v>
      </c>
      <c r="F63" s="252">
        <f>Dat_02!D62</f>
        <v>28.803266986435492</v>
      </c>
      <c r="G63" s="252">
        <f>Dat_02!E62</f>
        <v>3.7050798184390952</v>
      </c>
      <c r="I63" s="253">
        <f>Dat_02!G62</f>
        <v>0</v>
      </c>
      <c r="J63" s="265" t="str">
        <f>IF(Dat_02!H62=0,"",Dat_02!H62)</f>
        <v/>
      </c>
    </row>
    <row r="64" spans="2:10">
      <c r="B64" s="251"/>
      <c r="C64" s="256" t="s">
        <v>214</v>
      </c>
      <c r="D64" s="249"/>
      <c r="E64" s="252">
        <f>Dat_02!C63</f>
        <v>2.4359459225340325</v>
      </c>
      <c r="F64" s="252">
        <f>Dat_02!D63</f>
        <v>28.803266986435492</v>
      </c>
      <c r="G64" s="252">
        <f>Dat_02!E63</f>
        <v>2.4359459225340325</v>
      </c>
      <c r="I64" s="253">
        <f>Dat_02!G63</f>
        <v>0</v>
      </c>
      <c r="J64" s="265" t="str">
        <f>IF(Dat_02!H63=0,"",Dat_02!H63)</f>
        <v/>
      </c>
    </row>
    <row r="65" spans="2:10">
      <c r="B65" s="249" t="s">
        <v>215</v>
      </c>
      <c r="C65" s="250" t="s">
        <v>216</v>
      </c>
      <c r="D65" s="251"/>
      <c r="E65" s="252">
        <f>Dat_02!C64</f>
        <v>7.9221372285340328</v>
      </c>
      <c r="F65" s="252">
        <f>Dat_02!D64</f>
        <v>17.69576376333022</v>
      </c>
      <c r="G65" s="252">
        <f>Dat_02!E64</f>
        <v>7.9221372285340328</v>
      </c>
      <c r="I65" s="253">
        <f>Dat_02!G64</f>
        <v>0</v>
      </c>
      <c r="J65" s="265" t="str">
        <f>IF(Dat_02!H64=0,"",Dat_02!H64)</f>
        <v/>
      </c>
    </row>
    <row r="66" spans="2:10">
      <c r="B66" s="251"/>
      <c r="C66" s="250" t="s">
        <v>217</v>
      </c>
      <c r="D66" s="251"/>
      <c r="E66" s="252">
        <f>Dat_02!C65</f>
        <v>8.0711002285349682</v>
      </c>
      <c r="F66" s="252">
        <f>Dat_02!D65</f>
        <v>17.69576376333022</v>
      </c>
      <c r="G66" s="252">
        <f>Dat_02!E65</f>
        <v>8.0711002285349682</v>
      </c>
      <c r="I66" s="253">
        <f>Dat_02!G65</f>
        <v>0</v>
      </c>
      <c r="J66" s="265" t="str">
        <f>IF(Dat_02!H65=0,"",Dat_02!H65)</f>
        <v/>
      </c>
    </row>
    <row r="67" spans="2:10">
      <c r="B67" s="249"/>
      <c r="C67" s="250" t="s">
        <v>218</v>
      </c>
      <c r="D67" s="249"/>
      <c r="E67" s="252">
        <f>Dat_02!C66</f>
        <v>2.3038681005331019</v>
      </c>
      <c r="F67" s="252">
        <f>Dat_02!D66</f>
        <v>17.69576376333022</v>
      </c>
      <c r="G67" s="252">
        <f>Dat_02!E66</f>
        <v>2.3038681005331019</v>
      </c>
      <c r="I67" s="253">
        <f>Dat_02!G66</f>
        <v>0</v>
      </c>
      <c r="J67" s="265" t="str">
        <f>IF(Dat_02!H66=0,"",Dat_02!H66)</f>
        <v/>
      </c>
    </row>
    <row r="68" spans="2:10">
      <c r="B68" s="249"/>
      <c r="C68" s="250" t="s">
        <v>219</v>
      </c>
      <c r="D68" s="249"/>
      <c r="E68" s="252">
        <f>Dat_02!C67</f>
        <v>2.2580781045358962</v>
      </c>
      <c r="F68" s="252">
        <f>Dat_02!D67</f>
        <v>17.69576376333022</v>
      </c>
      <c r="G68" s="252">
        <f>Dat_02!E67</f>
        <v>2.2580781045358962</v>
      </c>
      <c r="I68" s="253">
        <f>Dat_02!G67</f>
        <v>0</v>
      </c>
      <c r="J68" s="265" t="str">
        <f>IF(Dat_02!H67=0,"",Dat_02!H67)</f>
        <v/>
      </c>
    </row>
    <row r="69" spans="2:10">
      <c r="B69" s="249"/>
      <c r="C69" s="250" t="s">
        <v>220</v>
      </c>
      <c r="D69" s="249"/>
      <c r="E69" s="252">
        <f>Dat_02!C68</f>
        <v>8.6118408425331001</v>
      </c>
      <c r="F69" s="252">
        <f>Dat_02!D68</f>
        <v>17.69576376333022</v>
      </c>
      <c r="G69" s="252">
        <f>Dat_02!E68</f>
        <v>8.6118408425331001</v>
      </c>
      <c r="I69" s="253">
        <f>Dat_02!G68</f>
        <v>0</v>
      </c>
      <c r="J69" s="265" t="str">
        <f>IF(Dat_02!H68=0,"",Dat_02!H68)</f>
        <v/>
      </c>
    </row>
    <row r="70" spans="2:10">
      <c r="B70" s="249"/>
      <c r="C70" s="250" t="s">
        <v>221</v>
      </c>
      <c r="D70" s="249"/>
      <c r="E70" s="252">
        <f>Dat_02!C69</f>
        <v>12.310718754534035</v>
      </c>
      <c r="F70" s="252">
        <f>Dat_02!D69</f>
        <v>17.69576376333022</v>
      </c>
      <c r="G70" s="252">
        <f>Dat_02!E69</f>
        <v>12.310718754534035</v>
      </c>
      <c r="I70" s="253">
        <f>Dat_02!G69</f>
        <v>0</v>
      </c>
      <c r="J70" s="265" t="str">
        <f>IF(Dat_02!H69=0,"",Dat_02!H69)</f>
        <v/>
      </c>
    </row>
    <row r="71" spans="2:10">
      <c r="B71" s="249"/>
      <c r="C71" s="250" t="s">
        <v>222</v>
      </c>
      <c r="D71" s="249"/>
      <c r="E71" s="252">
        <f>Dat_02!C70</f>
        <v>13.944522399182118</v>
      </c>
      <c r="F71" s="252">
        <f>Dat_02!D70</f>
        <v>17.69576376333022</v>
      </c>
      <c r="G71" s="252">
        <f>Dat_02!E70</f>
        <v>13.944522399182118</v>
      </c>
      <c r="I71" s="253">
        <f>Dat_02!G70</f>
        <v>0</v>
      </c>
      <c r="J71" s="265" t="str">
        <f>IF(Dat_02!H70=0,"",Dat_02!H70)</f>
        <v/>
      </c>
    </row>
    <row r="72" spans="2:10">
      <c r="B72" s="249"/>
      <c r="C72" s="250" t="s">
        <v>223</v>
      </c>
      <c r="D72" s="249"/>
      <c r="E72" s="252">
        <f>Dat_02!C71</f>
        <v>7.5507522591811869</v>
      </c>
      <c r="F72" s="252">
        <f>Dat_02!D71</f>
        <v>17.69576376333022</v>
      </c>
      <c r="G72" s="252">
        <f>Dat_02!E71</f>
        <v>7.5507522591811869</v>
      </c>
      <c r="I72" s="253">
        <f>Dat_02!G71</f>
        <v>0</v>
      </c>
      <c r="J72" s="265" t="str">
        <f>IF(Dat_02!H71=0,"",Dat_02!H71)</f>
        <v/>
      </c>
    </row>
    <row r="73" spans="2:10">
      <c r="B73" s="249"/>
      <c r="C73" s="250" t="s">
        <v>224</v>
      </c>
      <c r="D73" s="249"/>
      <c r="E73" s="252">
        <f>Dat_02!C72</f>
        <v>9.3952813591811868</v>
      </c>
      <c r="F73" s="252">
        <f>Dat_02!D72</f>
        <v>17.69576376333022</v>
      </c>
      <c r="G73" s="252">
        <f>Dat_02!E72</f>
        <v>9.3952813591811868</v>
      </c>
      <c r="I73" s="253">
        <f>Dat_02!G72</f>
        <v>0</v>
      </c>
      <c r="J73" s="265" t="str">
        <f>IF(Dat_02!H72=0,"",Dat_02!H72)</f>
        <v/>
      </c>
    </row>
    <row r="74" spans="2:10">
      <c r="B74" s="249"/>
      <c r="C74" s="250" t="s">
        <v>225</v>
      </c>
      <c r="D74" s="249"/>
      <c r="E74" s="252">
        <f>Dat_02!C73</f>
        <v>7.8897853671830527</v>
      </c>
      <c r="F74" s="252">
        <f>Dat_02!D73</f>
        <v>17.69576376333022</v>
      </c>
      <c r="G74" s="252">
        <f>Dat_02!E73</f>
        <v>7.8897853671830527</v>
      </c>
      <c r="I74" s="253">
        <f>Dat_02!G73</f>
        <v>0</v>
      </c>
      <c r="J74" s="265" t="str">
        <f>IF(Dat_02!H73=0,"",Dat_02!H73)</f>
        <v/>
      </c>
    </row>
    <row r="75" spans="2:10">
      <c r="B75" s="249"/>
      <c r="C75" s="250" t="s">
        <v>226</v>
      </c>
      <c r="D75" s="249"/>
      <c r="E75" s="252">
        <f>Dat_02!C74</f>
        <v>1.0686120271802537</v>
      </c>
      <c r="F75" s="252">
        <f>Dat_02!D74</f>
        <v>17.69576376333022</v>
      </c>
      <c r="G75" s="252">
        <f>Dat_02!E74</f>
        <v>1.0686120271802537</v>
      </c>
      <c r="I75" s="253">
        <f>Dat_02!G74</f>
        <v>0</v>
      </c>
      <c r="J75" s="265" t="str">
        <f>IF(Dat_02!H74=0,"",Dat_02!H74)</f>
        <v/>
      </c>
    </row>
    <row r="76" spans="2:10">
      <c r="B76" s="249"/>
      <c r="C76" s="250" t="s">
        <v>227</v>
      </c>
      <c r="D76" s="249"/>
      <c r="E76" s="252">
        <f>Dat_02!C75</f>
        <v>2.4965270811811862</v>
      </c>
      <c r="F76" s="252">
        <f>Dat_02!D75</f>
        <v>17.69576376333022</v>
      </c>
      <c r="G76" s="252">
        <f>Dat_02!E75</f>
        <v>2.4965270811811862</v>
      </c>
      <c r="I76" s="253">
        <f>Dat_02!G75</f>
        <v>0</v>
      </c>
      <c r="J76" s="265" t="str">
        <f>IF(Dat_02!H75=0,"",Dat_02!H75)</f>
        <v/>
      </c>
    </row>
    <row r="77" spans="2:10">
      <c r="B77" s="249"/>
      <c r="C77" s="250" t="s">
        <v>228</v>
      </c>
      <c r="D77" s="249"/>
      <c r="E77" s="252">
        <f>Dat_02!C76</f>
        <v>7.1457263491811904</v>
      </c>
      <c r="F77" s="252">
        <f>Dat_02!D76</f>
        <v>17.69576376333022</v>
      </c>
      <c r="G77" s="252">
        <f>Dat_02!E76</f>
        <v>7.1457263491811904</v>
      </c>
      <c r="I77" s="253">
        <f>Dat_02!G76</f>
        <v>0</v>
      </c>
      <c r="J77" s="265" t="str">
        <f>IF(Dat_02!H76=0,"",Dat_02!H76)</f>
        <v/>
      </c>
    </row>
    <row r="78" spans="2:10">
      <c r="B78" s="249"/>
      <c r="C78" s="250" t="s">
        <v>229</v>
      </c>
      <c r="D78" s="249"/>
      <c r="E78" s="252">
        <f>Dat_02!C77</f>
        <v>12.498075670538375</v>
      </c>
      <c r="F78" s="252">
        <f>Dat_02!D77</f>
        <v>17.69576376333022</v>
      </c>
      <c r="G78" s="252">
        <f>Dat_02!E77</f>
        <v>12.498075670538375</v>
      </c>
      <c r="I78" s="253">
        <f>Dat_02!G77</f>
        <v>0</v>
      </c>
      <c r="J78" s="265" t="str">
        <f>IF(Dat_02!H77=0,"",Dat_02!H77)</f>
        <v/>
      </c>
    </row>
    <row r="79" spans="2:10">
      <c r="B79" s="249"/>
      <c r="C79" s="250" t="s">
        <v>230</v>
      </c>
      <c r="D79" s="249"/>
      <c r="E79" s="252">
        <f>Dat_02!C78</f>
        <v>6.7643885145355815</v>
      </c>
      <c r="F79" s="252">
        <f>Dat_02!D78</f>
        <v>17.69576376333022</v>
      </c>
      <c r="G79" s="252">
        <f>Dat_02!E78</f>
        <v>6.7643885145355815</v>
      </c>
      <c r="I79" s="253">
        <f>Dat_02!G78</f>
        <v>17.69576376333022</v>
      </c>
      <c r="J79" s="265" t="str">
        <f>IF(Dat_02!H78=0,"",Dat_02!H78)</f>
        <v/>
      </c>
    </row>
    <row r="80" spans="2:10">
      <c r="B80" s="249"/>
      <c r="C80" s="250" t="s">
        <v>231</v>
      </c>
      <c r="D80" s="249"/>
      <c r="E80" s="252">
        <f>Dat_02!C79</f>
        <v>10.198593332538374</v>
      </c>
      <c r="F80" s="252">
        <f>Dat_02!D79</f>
        <v>17.69576376333022</v>
      </c>
      <c r="G80" s="252">
        <f>Dat_02!E79</f>
        <v>10.198593332538374</v>
      </c>
      <c r="I80" s="253">
        <f>Dat_02!G79</f>
        <v>0</v>
      </c>
      <c r="J80" s="265" t="str">
        <f>IF(Dat_02!H79=0,"",Dat_02!H79)</f>
        <v/>
      </c>
    </row>
    <row r="81" spans="2:10">
      <c r="B81" s="249"/>
      <c r="C81" s="250" t="s">
        <v>232</v>
      </c>
      <c r="D81" s="249"/>
      <c r="E81" s="252">
        <f>Dat_02!C80</f>
        <v>6.5070954045346516</v>
      </c>
      <c r="F81" s="252">
        <f>Dat_02!D80</f>
        <v>17.69576376333022</v>
      </c>
      <c r="G81" s="252">
        <f>Dat_02!E80</f>
        <v>6.5070954045346516</v>
      </c>
      <c r="I81" s="253">
        <f>Dat_02!G80</f>
        <v>0</v>
      </c>
      <c r="J81" s="265" t="str">
        <f>IF(Dat_02!H80=0,"",Dat_02!H80)</f>
        <v/>
      </c>
    </row>
    <row r="82" spans="2:10">
      <c r="B82" s="249"/>
      <c r="C82" s="250" t="s">
        <v>233</v>
      </c>
      <c r="D82" s="249"/>
      <c r="E82" s="252">
        <f>Dat_02!C81</f>
        <v>5.232278386536513</v>
      </c>
      <c r="F82" s="252">
        <f>Dat_02!D81</f>
        <v>17.69576376333022</v>
      </c>
      <c r="G82" s="252">
        <f>Dat_02!E81</f>
        <v>5.232278386536513</v>
      </c>
      <c r="I82" s="253">
        <f>Dat_02!G81</f>
        <v>0</v>
      </c>
      <c r="J82" s="265" t="str">
        <f>IF(Dat_02!H81=0,"",Dat_02!H81)</f>
        <v/>
      </c>
    </row>
    <row r="83" spans="2:10">
      <c r="B83" s="249"/>
      <c r="C83" s="250" t="s">
        <v>234</v>
      </c>
      <c r="D83" s="249"/>
      <c r="E83" s="252">
        <f>Dat_02!C82</f>
        <v>10.958174302537445</v>
      </c>
      <c r="F83" s="252">
        <f>Dat_02!D82</f>
        <v>17.69576376333022</v>
      </c>
      <c r="G83" s="252">
        <f>Dat_02!E82</f>
        <v>10.958174302537445</v>
      </c>
      <c r="I83" s="253">
        <f>Dat_02!G82</f>
        <v>0</v>
      </c>
      <c r="J83" s="265" t="str">
        <f>IF(Dat_02!H82=0,"",Dat_02!H82)</f>
        <v/>
      </c>
    </row>
    <row r="84" spans="2:10">
      <c r="B84" s="249"/>
      <c r="C84" s="250" t="s">
        <v>235</v>
      </c>
      <c r="D84" s="249"/>
      <c r="E84" s="252">
        <f>Dat_02!C83</f>
        <v>9.7328370045374459</v>
      </c>
      <c r="F84" s="252">
        <f>Dat_02!D83</f>
        <v>17.69576376333022</v>
      </c>
      <c r="G84" s="252">
        <f>Dat_02!E83</f>
        <v>9.7328370045374459</v>
      </c>
      <c r="I84" s="253">
        <f>Dat_02!G83</f>
        <v>0</v>
      </c>
      <c r="J84" s="265" t="str">
        <f>IF(Dat_02!H83=0,"",Dat_02!H83)</f>
        <v/>
      </c>
    </row>
    <row r="85" spans="2:10">
      <c r="B85" s="249"/>
      <c r="C85" s="250" t="s">
        <v>236</v>
      </c>
      <c r="D85" s="249"/>
      <c r="E85" s="252">
        <f>Dat_02!C84</f>
        <v>13.338799306264452</v>
      </c>
      <c r="F85" s="252">
        <f>Dat_02!D84</f>
        <v>17.69576376333022</v>
      </c>
      <c r="G85" s="252">
        <f>Dat_02!E84</f>
        <v>13.338799306264452</v>
      </c>
      <c r="I85" s="253">
        <f>Dat_02!G84</f>
        <v>0</v>
      </c>
      <c r="J85" s="265" t="str">
        <f>IF(Dat_02!H84=0,"",Dat_02!H84)</f>
        <v/>
      </c>
    </row>
    <row r="86" spans="2:10">
      <c r="B86" s="249"/>
      <c r="C86" s="250" t="s">
        <v>237</v>
      </c>
      <c r="D86" s="249"/>
      <c r="E86" s="252">
        <f>Dat_02!C85</f>
        <v>16.765634846264454</v>
      </c>
      <c r="F86" s="252">
        <f>Dat_02!D85</f>
        <v>17.69576376333022</v>
      </c>
      <c r="G86" s="252">
        <f>Dat_02!E85</f>
        <v>16.765634846264454</v>
      </c>
      <c r="I86" s="253">
        <f>Dat_02!G85</f>
        <v>0</v>
      </c>
      <c r="J86" s="265" t="str">
        <f>IF(Dat_02!H85=0,"",Dat_02!H85)</f>
        <v/>
      </c>
    </row>
    <row r="87" spans="2:10">
      <c r="B87" s="249"/>
      <c r="C87" s="250" t="s">
        <v>238</v>
      </c>
      <c r="D87" s="249"/>
      <c r="E87" s="252">
        <f>Dat_02!C86</f>
        <v>17.646623842265384</v>
      </c>
      <c r="F87" s="252">
        <f>Dat_02!D86</f>
        <v>17.69576376333022</v>
      </c>
      <c r="G87" s="252">
        <f>Dat_02!E86</f>
        <v>17.646623842265384</v>
      </c>
      <c r="I87" s="253">
        <f>Dat_02!G86</f>
        <v>0</v>
      </c>
      <c r="J87" s="265" t="str">
        <f>IF(Dat_02!H86=0,"",Dat_02!H86)</f>
        <v/>
      </c>
    </row>
    <row r="88" spans="2:10">
      <c r="B88" s="249"/>
      <c r="C88" s="250" t="s">
        <v>239</v>
      </c>
      <c r="D88" s="249"/>
      <c r="E88" s="252">
        <f>Dat_02!C87</f>
        <v>9.7638023182635223</v>
      </c>
      <c r="F88" s="252">
        <f>Dat_02!D87</f>
        <v>17.69576376333022</v>
      </c>
      <c r="G88" s="252">
        <f>Dat_02!E87</f>
        <v>9.7638023182635223</v>
      </c>
      <c r="I88" s="253">
        <f>Dat_02!G87</f>
        <v>0</v>
      </c>
      <c r="J88" s="265" t="str">
        <f>IF(Dat_02!H87=0,"",Dat_02!H87)</f>
        <v/>
      </c>
    </row>
    <row r="89" spans="2:10">
      <c r="B89" s="249"/>
      <c r="C89" s="250" t="s">
        <v>240</v>
      </c>
      <c r="D89" s="249"/>
      <c r="E89" s="252">
        <f>Dat_02!C88</f>
        <v>6.1928482722663176</v>
      </c>
      <c r="F89" s="252">
        <f>Dat_02!D88</f>
        <v>17.69576376333022</v>
      </c>
      <c r="G89" s="252">
        <f>Dat_02!E88</f>
        <v>6.1928482722663176</v>
      </c>
      <c r="I89" s="253">
        <f>Dat_02!G88</f>
        <v>0</v>
      </c>
      <c r="J89" s="265" t="str">
        <f>IF(Dat_02!H88=0,"",Dat_02!H88)</f>
        <v/>
      </c>
    </row>
    <row r="90" spans="2:10">
      <c r="B90" s="249"/>
      <c r="C90" s="250" t="s">
        <v>241</v>
      </c>
      <c r="D90" s="249"/>
      <c r="E90" s="252">
        <f>Dat_02!C89</f>
        <v>21.388576054264458</v>
      </c>
      <c r="F90" s="252">
        <f>Dat_02!D89</f>
        <v>17.69576376333022</v>
      </c>
      <c r="G90" s="252">
        <f>Dat_02!E89</f>
        <v>17.69576376333022</v>
      </c>
      <c r="I90" s="253">
        <f>Dat_02!G89</f>
        <v>0</v>
      </c>
      <c r="J90" s="265" t="str">
        <f>IF(Dat_02!H89=0,"",Dat_02!H89)</f>
        <v/>
      </c>
    </row>
    <row r="91" spans="2:10">
      <c r="B91" s="249"/>
      <c r="C91" s="250" t="s">
        <v>242</v>
      </c>
      <c r="D91" s="249"/>
      <c r="E91" s="252">
        <f>Dat_02!C90</f>
        <v>26.523354198264453</v>
      </c>
      <c r="F91" s="252">
        <f>Dat_02!D90</f>
        <v>17.69576376333022</v>
      </c>
      <c r="G91" s="252">
        <f>Dat_02!E90</f>
        <v>17.69576376333022</v>
      </c>
      <c r="I91" s="253">
        <f>Dat_02!G90</f>
        <v>0</v>
      </c>
      <c r="J91" s="265" t="str">
        <f>IF(Dat_02!H90=0,"",Dat_02!H90)</f>
        <v/>
      </c>
    </row>
    <row r="92" spans="2:10">
      <c r="B92" s="249"/>
      <c r="C92" s="250" t="s">
        <v>243</v>
      </c>
      <c r="D92" s="249"/>
      <c r="E92" s="252">
        <f>Dat_02!C91</f>
        <v>22.040494261266648</v>
      </c>
      <c r="F92" s="252">
        <f>Dat_02!D91</f>
        <v>17.69576376333022</v>
      </c>
      <c r="G92" s="252">
        <f>Dat_02!E91</f>
        <v>17.69576376333022</v>
      </c>
      <c r="I92" s="253">
        <f>Dat_02!G91</f>
        <v>0</v>
      </c>
      <c r="J92" s="265" t="str">
        <f>IF(Dat_02!H91=0,"",Dat_02!H91)</f>
        <v/>
      </c>
    </row>
    <row r="93" spans="2:10">
      <c r="B93" s="249"/>
      <c r="C93" s="250" t="s">
        <v>244</v>
      </c>
      <c r="D93" s="249"/>
      <c r="E93" s="252">
        <f>Dat_02!C92</f>
        <v>28.383828925263849</v>
      </c>
      <c r="F93" s="252">
        <f>Dat_02!D92</f>
        <v>17.69576376333022</v>
      </c>
      <c r="G93" s="252">
        <f>Dat_02!E92</f>
        <v>17.69576376333022</v>
      </c>
      <c r="I93" s="253">
        <f>Dat_02!G92</f>
        <v>0</v>
      </c>
      <c r="J93" s="265" t="str">
        <f>IF(Dat_02!H92=0,"",Dat_02!H92)</f>
        <v/>
      </c>
    </row>
    <row r="94" spans="2:10">
      <c r="B94" s="249"/>
      <c r="C94" s="250" t="s">
        <v>245</v>
      </c>
      <c r="D94" s="249"/>
      <c r="E94" s="252">
        <f>Dat_02!C93</f>
        <v>25.552226657266647</v>
      </c>
      <c r="F94" s="252">
        <f>Dat_02!D93</f>
        <v>17.69576376333022</v>
      </c>
      <c r="G94" s="252">
        <f>Dat_02!E93</f>
        <v>17.69576376333022</v>
      </c>
      <c r="I94" s="253">
        <f>Dat_02!G93</f>
        <v>0</v>
      </c>
      <c r="J94" s="265" t="str">
        <f>IF(Dat_02!H93=0,"",Dat_02!H93)</f>
        <v/>
      </c>
    </row>
    <row r="95" spans="2:10">
      <c r="B95" s="251"/>
      <c r="C95" s="256" t="s">
        <v>246</v>
      </c>
      <c r="D95" s="251"/>
      <c r="E95" s="252">
        <f>Dat_02!C94</f>
        <v>15.920048253264779</v>
      </c>
      <c r="F95" s="252">
        <f>Dat_02!D94</f>
        <v>17.69576376333022</v>
      </c>
      <c r="G95" s="252">
        <f>Dat_02!E94</f>
        <v>15.920048253264779</v>
      </c>
      <c r="I95" s="253">
        <f>Dat_02!G94</f>
        <v>0</v>
      </c>
      <c r="J95" s="265" t="str">
        <f>IF(Dat_02!H94=0,"",Dat_02!H94)</f>
        <v/>
      </c>
    </row>
    <row r="96" spans="2:10">
      <c r="B96" s="249" t="s">
        <v>247</v>
      </c>
      <c r="C96" s="250" t="s">
        <v>248</v>
      </c>
      <c r="D96" s="251"/>
      <c r="E96" s="252">
        <f>Dat_02!C95</f>
        <v>1.0574971092657142</v>
      </c>
      <c r="F96" s="252">
        <f>Dat_02!D95</f>
        <v>22.281040209732421</v>
      </c>
      <c r="G96" s="252">
        <f>Dat_02!E95</f>
        <v>1.0574971092657142</v>
      </c>
      <c r="I96" s="253">
        <f>Dat_02!G95</f>
        <v>0</v>
      </c>
      <c r="J96" s="265" t="str">
        <f>IF(Dat_02!H95=0,"",Dat_02!H95)</f>
        <v/>
      </c>
    </row>
    <row r="97" spans="2:10">
      <c r="B97" s="251"/>
      <c r="C97" s="250" t="s">
        <v>249</v>
      </c>
      <c r="D97" s="251"/>
      <c r="E97" s="252">
        <f>Dat_02!C96</f>
        <v>6.8017746692666474</v>
      </c>
      <c r="F97" s="252">
        <f>Dat_02!D96</f>
        <v>22.281040209732421</v>
      </c>
      <c r="G97" s="252">
        <f>Dat_02!E96</f>
        <v>6.8017746692666474</v>
      </c>
      <c r="I97" s="253">
        <f>Dat_02!G96</f>
        <v>0</v>
      </c>
      <c r="J97" s="265" t="str">
        <f>IF(Dat_02!H96=0,"",Dat_02!H96)</f>
        <v/>
      </c>
    </row>
    <row r="98" spans="2:10">
      <c r="B98" s="249"/>
      <c r="C98" s="250" t="s">
        <v>250</v>
      </c>
      <c r="D98" s="249"/>
      <c r="E98" s="252">
        <f>Dat_02!C97</f>
        <v>7.4549108792647818</v>
      </c>
      <c r="F98" s="252">
        <f>Dat_02!D97</f>
        <v>22.281040209732421</v>
      </c>
      <c r="G98" s="252">
        <f>Dat_02!E97</f>
        <v>7.4549108792647818</v>
      </c>
      <c r="I98" s="253">
        <f>Dat_02!G97</f>
        <v>0</v>
      </c>
      <c r="J98" s="265" t="str">
        <f>IF(Dat_02!H97=0,"",Dat_02!H97)</f>
        <v/>
      </c>
    </row>
    <row r="99" spans="2:10">
      <c r="B99" s="249"/>
      <c r="C99" s="250" t="s">
        <v>251</v>
      </c>
      <c r="D99" s="249"/>
      <c r="E99" s="252">
        <f>Dat_02!C98</f>
        <v>9.4749125041668165</v>
      </c>
      <c r="F99" s="252">
        <f>Dat_02!D98</f>
        <v>22.281040209732421</v>
      </c>
      <c r="G99" s="252">
        <f>Dat_02!E98</f>
        <v>9.4749125041668165</v>
      </c>
      <c r="I99" s="253">
        <f>Dat_02!G98</f>
        <v>0</v>
      </c>
      <c r="J99" s="265" t="str">
        <f>IF(Dat_02!H98=0,"",Dat_02!H98)</f>
        <v/>
      </c>
    </row>
    <row r="100" spans="2:10">
      <c r="B100" s="249"/>
      <c r="C100" s="250" t="s">
        <v>252</v>
      </c>
      <c r="D100" s="249"/>
      <c r="E100" s="252">
        <f>Dat_02!C99</f>
        <v>7.5681810981686795</v>
      </c>
      <c r="F100" s="252">
        <f>Dat_02!D99</f>
        <v>22.281040209732421</v>
      </c>
      <c r="G100" s="252">
        <f>Dat_02!E99</f>
        <v>7.5681810981686795</v>
      </c>
      <c r="I100" s="253">
        <f>Dat_02!G99</f>
        <v>0</v>
      </c>
      <c r="J100" s="265" t="str">
        <f>IF(Dat_02!H99=0,"",Dat_02!H99)</f>
        <v/>
      </c>
    </row>
    <row r="101" spans="2:10">
      <c r="B101" s="249"/>
      <c r="C101" s="250" t="s">
        <v>253</v>
      </c>
      <c r="D101" s="249"/>
      <c r="E101" s="252">
        <f>Dat_02!C100</f>
        <v>4.8948287881677501</v>
      </c>
      <c r="F101" s="252">
        <f>Dat_02!D100</f>
        <v>22.281040209732421</v>
      </c>
      <c r="G101" s="252">
        <f>Dat_02!E100</f>
        <v>4.8948287881677501</v>
      </c>
      <c r="I101" s="253">
        <f>Dat_02!G100</f>
        <v>0</v>
      </c>
      <c r="J101" s="265" t="str">
        <f>IF(Dat_02!H100=0,"",Dat_02!H100)</f>
        <v/>
      </c>
    </row>
    <row r="102" spans="2:10">
      <c r="B102" s="249"/>
      <c r="C102" s="250" t="s">
        <v>254</v>
      </c>
      <c r="D102" s="249"/>
      <c r="E102" s="252">
        <f>Dat_02!C101</f>
        <v>8.5982141721677507</v>
      </c>
      <c r="F102" s="252">
        <f>Dat_02!D101</f>
        <v>22.281040209732421</v>
      </c>
      <c r="G102" s="252">
        <f>Dat_02!E101</f>
        <v>8.5982141721677507</v>
      </c>
      <c r="I102" s="253">
        <f>Dat_02!G101</f>
        <v>0</v>
      </c>
      <c r="J102" s="265" t="str">
        <f>IF(Dat_02!H101=0,"",Dat_02!H101)</f>
        <v/>
      </c>
    </row>
    <row r="103" spans="2:10">
      <c r="B103" s="249"/>
      <c r="C103" s="250" t="s">
        <v>255</v>
      </c>
      <c r="D103" s="249"/>
      <c r="E103" s="252">
        <f>Dat_02!C102</f>
        <v>9.1360089501677511</v>
      </c>
      <c r="F103" s="252">
        <f>Dat_02!D102</f>
        <v>22.281040209732421</v>
      </c>
      <c r="G103" s="252">
        <f>Dat_02!E102</f>
        <v>9.1360089501677511</v>
      </c>
      <c r="I103" s="253">
        <f>Dat_02!G102</f>
        <v>0</v>
      </c>
      <c r="J103" s="265" t="str">
        <f>IF(Dat_02!H102=0,"",Dat_02!H102)</f>
        <v/>
      </c>
    </row>
    <row r="104" spans="2:10">
      <c r="B104" s="249"/>
      <c r="C104" s="250" t="s">
        <v>256</v>
      </c>
      <c r="D104" s="249"/>
      <c r="E104" s="252">
        <f>Dat_02!C103</f>
        <v>19.102409328166818</v>
      </c>
      <c r="F104" s="252">
        <f>Dat_02!D103</f>
        <v>22.281040209732421</v>
      </c>
      <c r="G104" s="252">
        <f>Dat_02!E103</f>
        <v>19.102409328166818</v>
      </c>
      <c r="I104" s="253">
        <f>Dat_02!G103</f>
        <v>0</v>
      </c>
      <c r="J104" s="265" t="str">
        <f>IF(Dat_02!H103=0,"",Dat_02!H103)</f>
        <v/>
      </c>
    </row>
    <row r="105" spans="2:10">
      <c r="B105" s="249"/>
      <c r="C105" s="250" t="s">
        <v>257</v>
      </c>
      <c r="D105" s="249"/>
      <c r="E105" s="252">
        <f>Dat_02!C104</f>
        <v>9.2524961541686785</v>
      </c>
      <c r="F105" s="252">
        <f>Dat_02!D104</f>
        <v>22.281040209732421</v>
      </c>
      <c r="G105" s="252">
        <f>Dat_02!E104</f>
        <v>9.2524961541686785</v>
      </c>
      <c r="I105" s="253">
        <f>Dat_02!G104</f>
        <v>0</v>
      </c>
      <c r="J105" s="265" t="str">
        <f>IF(Dat_02!H104=0,"",Dat_02!H104)</f>
        <v/>
      </c>
    </row>
    <row r="106" spans="2:10">
      <c r="B106" s="249"/>
      <c r="C106" s="250" t="s">
        <v>258</v>
      </c>
      <c r="D106" s="249"/>
      <c r="E106" s="252">
        <f>Dat_02!C105</f>
        <v>17.113809906556309</v>
      </c>
      <c r="F106" s="252">
        <f>Dat_02!D105</f>
        <v>22.281040209732421</v>
      </c>
      <c r="G106" s="252">
        <f>Dat_02!E105</f>
        <v>17.113809906556309</v>
      </c>
      <c r="I106" s="253">
        <f>Dat_02!G105</f>
        <v>0</v>
      </c>
      <c r="J106" s="265" t="str">
        <f>IF(Dat_02!H105=0,"",Dat_02!H105)</f>
        <v/>
      </c>
    </row>
    <row r="107" spans="2:10">
      <c r="B107" s="249"/>
      <c r="C107" s="250" t="s">
        <v>259</v>
      </c>
      <c r="D107" s="249"/>
      <c r="E107" s="252">
        <f>Dat_02!C106</f>
        <v>25.507597080556312</v>
      </c>
      <c r="F107" s="252">
        <f>Dat_02!D106</f>
        <v>22.281040209732421</v>
      </c>
      <c r="G107" s="252">
        <f>Dat_02!E106</f>
        <v>22.281040209732421</v>
      </c>
      <c r="I107" s="253">
        <f>Dat_02!G106</f>
        <v>0</v>
      </c>
      <c r="J107" s="265" t="str">
        <f>IF(Dat_02!H106=0,"",Dat_02!H106)</f>
        <v/>
      </c>
    </row>
    <row r="108" spans="2:10">
      <c r="B108" s="249"/>
      <c r="C108" s="250" t="s">
        <v>260</v>
      </c>
      <c r="D108" s="249"/>
      <c r="E108" s="252">
        <f>Dat_02!C107</f>
        <v>20.034511860554449</v>
      </c>
      <c r="F108" s="252">
        <f>Dat_02!D107</f>
        <v>22.281040209732421</v>
      </c>
      <c r="G108" s="252">
        <f>Dat_02!E107</f>
        <v>20.034511860554449</v>
      </c>
      <c r="I108" s="253">
        <f>Dat_02!G107</f>
        <v>0</v>
      </c>
      <c r="J108" s="265" t="str">
        <f>IF(Dat_02!H107=0,"",Dat_02!H107)</f>
        <v/>
      </c>
    </row>
    <row r="109" spans="2:10">
      <c r="B109" s="249"/>
      <c r="C109" s="250" t="s">
        <v>261</v>
      </c>
      <c r="D109" s="249"/>
      <c r="E109" s="252">
        <f>Dat_02!C108</f>
        <v>3.6371299425572396</v>
      </c>
      <c r="F109" s="252">
        <f>Dat_02!D108</f>
        <v>22.281040209732421</v>
      </c>
      <c r="G109" s="252">
        <f>Dat_02!E108</f>
        <v>3.6371299425572396</v>
      </c>
      <c r="I109" s="253">
        <f>Dat_02!G108</f>
        <v>0</v>
      </c>
      <c r="J109" s="265" t="str">
        <f>IF(Dat_02!H108=0,"",Dat_02!H108)</f>
        <v/>
      </c>
    </row>
    <row r="110" spans="2:10">
      <c r="B110" s="249"/>
      <c r="C110" s="250" t="s">
        <v>262</v>
      </c>
      <c r="D110" s="249"/>
      <c r="E110" s="252">
        <f>Dat_02!C109</f>
        <v>2.6742494705553765</v>
      </c>
      <c r="F110" s="252">
        <f>Dat_02!D109</f>
        <v>22.281040209732421</v>
      </c>
      <c r="G110" s="252">
        <f>Dat_02!E109</f>
        <v>2.6742494705553765</v>
      </c>
      <c r="I110" s="253">
        <f>Dat_02!G109</f>
        <v>22.281040209732421</v>
      </c>
      <c r="J110" s="265" t="str">
        <f>IF(Dat_02!H109=0,"",Dat_02!H109)</f>
        <v/>
      </c>
    </row>
    <row r="111" spans="2:10">
      <c r="B111" s="249"/>
      <c r="C111" s="250" t="s">
        <v>263</v>
      </c>
      <c r="D111" s="249"/>
      <c r="E111" s="252">
        <f>Dat_02!C110</f>
        <v>40.739630954557242</v>
      </c>
      <c r="F111" s="252">
        <f>Dat_02!D110</f>
        <v>22.281040209732421</v>
      </c>
      <c r="G111" s="252">
        <f>Dat_02!E110</f>
        <v>22.281040209732421</v>
      </c>
      <c r="I111" s="253">
        <f>Dat_02!G110</f>
        <v>0</v>
      </c>
      <c r="J111" s="265" t="str">
        <f>IF(Dat_02!H110=0,"",Dat_02!H110)</f>
        <v/>
      </c>
    </row>
    <row r="112" spans="2:10">
      <c r="B112" s="249"/>
      <c r="C112" s="250" t="s">
        <v>264</v>
      </c>
      <c r="D112" s="249"/>
      <c r="E112" s="252">
        <f>Dat_02!C111</f>
        <v>39.242641318555378</v>
      </c>
      <c r="F112" s="252">
        <f>Dat_02!D111</f>
        <v>22.281040209732421</v>
      </c>
      <c r="G112" s="252">
        <f>Dat_02!E111</f>
        <v>22.281040209732421</v>
      </c>
      <c r="I112" s="253">
        <f>Dat_02!G111</f>
        <v>0</v>
      </c>
      <c r="J112" s="265" t="str">
        <f>IF(Dat_02!H111=0,"",Dat_02!H111)</f>
        <v/>
      </c>
    </row>
    <row r="113" spans="2:10">
      <c r="B113" s="249"/>
      <c r="C113" s="250" t="s">
        <v>265</v>
      </c>
      <c r="D113" s="249"/>
      <c r="E113" s="252">
        <f>Dat_02!C112</f>
        <v>23.118648947825168</v>
      </c>
      <c r="F113" s="252">
        <f>Dat_02!D112</f>
        <v>22.281040209732421</v>
      </c>
      <c r="G113" s="252">
        <f>Dat_02!E112</f>
        <v>22.281040209732421</v>
      </c>
      <c r="I113" s="253">
        <f>Dat_02!G112</f>
        <v>0</v>
      </c>
      <c r="J113" s="265" t="str">
        <f>IF(Dat_02!H112=0,"",Dat_02!H112)</f>
        <v/>
      </c>
    </row>
    <row r="114" spans="2:10">
      <c r="B114" s="249"/>
      <c r="C114" s="250" t="s">
        <v>266</v>
      </c>
      <c r="D114" s="249"/>
      <c r="E114" s="252">
        <f>Dat_02!C113</f>
        <v>27.61844785182517</v>
      </c>
      <c r="F114" s="252">
        <f>Dat_02!D113</f>
        <v>22.281040209732421</v>
      </c>
      <c r="G114" s="252">
        <f>Dat_02!E113</f>
        <v>22.281040209732421</v>
      </c>
      <c r="I114" s="253">
        <f>Dat_02!G113</f>
        <v>0</v>
      </c>
      <c r="J114" s="265" t="str">
        <f>IF(Dat_02!H113=0,"",Dat_02!H113)</f>
        <v/>
      </c>
    </row>
    <row r="115" spans="2:10">
      <c r="B115" s="249"/>
      <c r="C115" s="250" t="s">
        <v>267</v>
      </c>
      <c r="D115" s="249"/>
      <c r="E115" s="252">
        <f>Dat_02!C114</f>
        <v>6.5242940318261029</v>
      </c>
      <c r="F115" s="252">
        <f>Dat_02!D114</f>
        <v>22.281040209732421</v>
      </c>
      <c r="G115" s="252">
        <f>Dat_02!E114</f>
        <v>6.5242940318261029</v>
      </c>
      <c r="I115" s="253">
        <f>Dat_02!G114</f>
        <v>0</v>
      </c>
      <c r="J115" s="265" t="str">
        <f>IF(Dat_02!H114=0,"",Dat_02!H114)</f>
        <v/>
      </c>
    </row>
    <row r="116" spans="2:10">
      <c r="B116" s="249"/>
      <c r="C116" s="250" t="s">
        <v>268</v>
      </c>
      <c r="D116" s="249"/>
      <c r="E116" s="252">
        <f>Dat_02!C115</f>
        <v>5.9345660678251697</v>
      </c>
      <c r="F116" s="252">
        <f>Dat_02!D115</f>
        <v>22.281040209732421</v>
      </c>
      <c r="G116" s="252">
        <f>Dat_02!E115</f>
        <v>5.9345660678251697</v>
      </c>
      <c r="I116" s="253">
        <f>Dat_02!G115</f>
        <v>0</v>
      </c>
      <c r="J116" s="265" t="str">
        <f>IF(Dat_02!H115=0,"",Dat_02!H115)</f>
        <v/>
      </c>
    </row>
    <row r="117" spans="2:10">
      <c r="B117" s="249"/>
      <c r="C117" s="250" t="s">
        <v>269</v>
      </c>
      <c r="D117" s="249"/>
      <c r="E117" s="252">
        <f>Dat_02!C116</f>
        <v>2.0039890278251695</v>
      </c>
      <c r="F117" s="252">
        <f>Dat_02!D116</f>
        <v>22.281040209732421</v>
      </c>
      <c r="G117" s="252">
        <f>Dat_02!E116</f>
        <v>2.0039890278251695</v>
      </c>
      <c r="I117" s="253">
        <f>Dat_02!G116</f>
        <v>0</v>
      </c>
      <c r="J117" s="265" t="str">
        <f>IF(Dat_02!H116=0,"",Dat_02!H116)</f>
        <v/>
      </c>
    </row>
    <row r="118" spans="2:10">
      <c r="B118" s="249"/>
      <c r="C118" s="250" t="s">
        <v>270</v>
      </c>
      <c r="D118" s="249"/>
      <c r="E118" s="252">
        <f>Dat_02!C117</f>
        <v>10.812123067824235</v>
      </c>
      <c r="F118" s="252">
        <f>Dat_02!D117</f>
        <v>22.281040209732421</v>
      </c>
      <c r="G118" s="252">
        <f>Dat_02!E117</f>
        <v>10.812123067824235</v>
      </c>
      <c r="I118" s="253">
        <f>Dat_02!G117</f>
        <v>0</v>
      </c>
      <c r="J118" s="265" t="str">
        <f>IF(Dat_02!H117=0,"",Dat_02!H117)</f>
        <v/>
      </c>
    </row>
    <row r="119" spans="2:10">
      <c r="B119" s="249"/>
      <c r="C119" s="250" t="s">
        <v>271</v>
      </c>
      <c r="D119" s="249"/>
      <c r="E119" s="252">
        <f>Dat_02!C118</f>
        <v>6.8628073918270314</v>
      </c>
      <c r="F119" s="252">
        <f>Dat_02!D118</f>
        <v>22.281040209732421</v>
      </c>
      <c r="G119" s="252">
        <f>Dat_02!E118</f>
        <v>6.8628073918270314</v>
      </c>
      <c r="I119" s="253">
        <f>Dat_02!G118</f>
        <v>0</v>
      </c>
      <c r="J119" s="265" t="str">
        <f>IF(Dat_02!H118=0,"",Dat_02!H118)</f>
        <v/>
      </c>
    </row>
    <row r="120" spans="2:10">
      <c r="B120" s="249"/>
      <c r="C120" s="250" t="s">
        <v>272</v>
      </c>
      <c r="D120" s="249"/>
      <c r="E120" s="252">
        <f>Dat_02!C119</f>
        <v>21.66226604055921</v>
      </c>
      <c r="F120" s="252">
        <f>Dat_02!D119</f>
        <v>22.281040209732421</v>
      </c>
      <c r="G120" s="252">
        <f>Dat_02!E119</f>
        <v>21.66226604055921</v>
      </c>
      <c r="I120" s="253">
        <f>Dat_02!G119</f>
        <v>0</v>
      </c>
      <c r="J120" s="265" t="str">
        <f>IF(Dat_02!H119=0,"",Dat_02!H119)</f>
        <v/>
      </c>
    </row>
    <row r="121" spans="2:10">
      <c r="B121" s="249"/>
      <c r="C121" s="250" t="s">
        <v>273</v>
      </c>
      <c r="D121" s="249"/>
      <c r="E121" s="252">
        <f>Dat_02!C120</f>
        <v>22.57161161256014</v>
      </c>
      <c r="F121" s="252">
        <f>Dat_02!D120</f>
        <v>22.281040209732421</v>
      </c>
      <c r="G121" s="252">
        <f>Dat_02!E120</f>
        <v>22.281040209732421</v>
      </c>
      <c r="I121" s="253">
        <f>Dat_02!G120</f>
        <v>0</v>
      </c>
      <c r="J121" s="265" t="str">
        <f>IF(Dat_02!H120=0,"",Dat_02!H120)</f>
        <v/>
      </c>
    </row>
    <row r="122" spans="2:10">
      <c r="B122" s="249"/>
      <c r="C122" s="250" t="s">
        <v>274</v>
      </c>
      <c r="D122" s="249"/>
      <c r="E122" s="252">
        <f>Dat_02!C121</f>
        <v>19.632589916559212</v>
      </c>
      <c r="F122" s="252">
        <f>Dat_02!D121</f>
        <v>22.281040209732421</v>
      </c>
      <c r="G122" s="252">
        <f>Dat_02!E121</f>
        <v>19.632589916559212</v>
      </c>
      <c r="I122" s="253">
        <f>Dat_02!G121</f>
        <v>0</v>
      </c>
      <c r="J122" s="265" t="str">
        <f>IF(Dat_02!H121=0,"",Dat_02!H121)</f>
        <v/>
      </c>
    </row>
    <row r="123" spans="2:10">
      <c r="B123" s="249"/>
      <c r="C123" s="250" t="s">
        <v>275</v>
      </c>
      <c r="D123" s="249"/>
      <c r="E123" s="252">
        <f>Dat_02!C122</f>
        <v>13.274553664561074</v>
      </c>
      <c r="F123" s="252">
        <f>Dat_02!D122</f>
        <v>22.281040209732421</v>
      </c>
      <c r="G123" s="252">
        <f>Dat_02!E122</f>
        <v>13.274553664561074</v>
      </c>
      <c r="I123" s="253">
        <f>Dat_02!G122</f>
        <v>0</v>
      </c>
      <c r="J123" s="265" t="str">
        <f>IF(Dat_02!H122=0,"",Dat_02!H122)</f>
        <v/>
      </c>
    </row>
    <row r="124" spans="2:10">
      <c r="B124" s="249"/>
      <c r="C124" s="250" t="s">
        <v>276</v>
      </c>
      <c r="D124" s="249"/>
      <c r="E124" s="252">
        <f>Dat_02!C123</f>
        <v>11.291133864560143</v>
      </c>
      <c r="F124" s="252">
        <f>Dat_02!D123</f>
        <v>22.281040209732421</v>
      </c>
      <c r="G124" s="252">
        <f>Dat_02!E123</f>
        <v>11.291133864560143</v>
      </c>
      <c r="I124" s="253">
        <f>Dat_02!G123</f>
        <v>0</v>
      </c>
      <c r="J124" s="265" t="str">
        <f>IF(Dat_02!H123=0,"",Dat_02!H123)</f>
        <v/>
      </c>
    </row>
    <row r="125" spans="2:10">
      <c r="B125" s="251"/>
      <c r="C125" s="256" t="s">
        <v>277</v>
      </c>
      <c r="D125" s="249"/>
      <c r="E125" s="252">
        <f>Dat_02!C124</f>
        <v>24.859265244560142</v>
      </c>
      <c r="F125" s="252">
        <f>Dat_02!D124</f>
        <v>22.281040209732421</v>
      </c>
      <c r="G125" s="252">
        <f>Dat_02!E124</f>
        <v>22.281040209732421</v>
      </c>
      <c r="I125" s="253">
        <f>Dat_02!G124</f>
        <v>0</v>
      </c>
      <c r="J125" s="265" t="str">
        <f>IF(Dat_02!H124=0,"",Dat_02!H124)</f>
        <v/>
      </c>
    </row>
    <row r="126" spans="2:10">
      <c r="B126" s="249" t="s">
        <v>278</v>
      </c>
      <c r="C126" s="250" t="s">
        <v>279</v>
      </c>
      <c r="D126" s="251"/>
      <c r="E126" s="252">
        <f>Dat_02!C125</f>
        <v>14.781061360559208</v>
      </c>
      <c r="F126" s="252">
        <f>Dat_02!D125</f>
        <v>44.550149357058011</v>
      </c>
      <c r="G126" s="252">
        <f>Dat_02!E125</f>
        <v>14.781061360559208</v>
      </c>
      <c r="I126" s="253">
        <f>Dat_02!G125</f>
        <v>0</v>
      </c>
      <c r="J126" s="265" t="str">
        <f>IF(Dat_02!H125=0,"",Dat_02!H125)</f>
        <v/>
      </c>
    </row>
    <row r="127" spans="2:10">
      <c r="B127" s="251"/>
      <c r="C127" s="250" t="s">
        <v>280</v>
      </c>
      <c r="D127" s="251"/>
      <c r="E127" s="252">
        <f>Dat_02!C126</f>
        <v>6.2565393393767081</v>
      </c>
      <c r="F127" s="252">
        <f>Dat_02!D126</f>
        <v>44.550149357058011</v>
      </c>
      <c r="G127" s="252">
        <f>Dat_02!E126</f>
        <v>6.2565393393767081</v>
      </c>
      <c r="I127" s="253">
        <f>Dat_02!G126</f>
        <v>0</v>
      </c>
      <c r="J127" s="265" t="str">
        <f>IF(Dat_02!H126=0,"",Dat_02!H126)</f>
        <v/>
      </c>
    </row>
    <row r="128" spans="2:10">
      <c r="B128" s="249"/>
      <c r="C128" s="250" t="s">
        <v>281</v>
      </c>
      <c r="D128" s="251"/>
      <c r="E128" s="252">
        <f>Dat_02!C127</f>
        <v>10.3045557753795</v>
      </c>
      <c r="F128" s="252">
        <f>Dat_02!D127</f>
        <v>44.550149357058011</v>
      </c>
      <c r="G128" s="252">
        <f>Dat_02!E127</f>
        <v>10.3045557753795</v>
      </c>
      <c r="I128" s="253">
        <f>Dat_02!G127</f>
        <v>0</v>
      </c>
      <c r="J128" s="265" t="str">
        <f>IF(Dat_02!H127=0,"",Dat_02!H127)</f>
        <v/>
      </c>
    </row>
    <row r="129" spans="2:10">
      <c r="B129" s="249"/>
      <c r="C129" s="250" t="s">
        <v>282</v>
      </c>
      <c r="D129" s="249"/>
      <c r="E129" s="252">
        <f>Dat_02!C128</f>
        <v>15.241644839375775</v>
      </c>
      <c r="F129" s="252">
        <f>Dat_02!D128</f>
        <v>44.550149357058011</v>
      </c>
      <c r="G129" s="252">
        <f>Dat_02!E128</f>
        <v>15.241644839375775</v>
      </c>
      <c r="I129" s="253">
        <f>Dat_02!G128</f>
        <v>0</v>
      </c>
      <c r="J129" s="265" t="str">
        <f>IF(Dat_02!H128=0,"",Dat_02!H128)</f>
        <v/>
      </c>
    </row>
    <row r="130" spans="2:10">
      <c r="B130" s="249"/>
      <c r="C130" s="250" t="s">
        <v>283</v>
      </c>
      <c r="D130" s="249"/>
      <c r="E130" s="252">
        <f>Dat_02!C129</f>
        <v>2.7889515433776397</v>
      </c>
      <c r="F130" s="252">
        <f>Dat_02!D129</f>
        <v>44.550149357058011</v>
      </c>
      <c r="G130" s="252">
        <f>Dat_02!E129</f>
        <v>2.7889515433776397</v>
      </c>
      <c r="I130" s="253">
        <f>Dat_02!G129</f>
        <v>0</v>
      </c>
      <c r="J130" s="265" t="str">
        <f>IF(Dat_02!H129=0,"",Dat_02!H129)</f>
        <v/>
      </c>
    </row>
    <row r="131" spans="2:10">
      <c r="B131" s="249"/>
      <c r="C131" s="250" t="s">
        <v>284</v>
      </c>
      <c r="D131" s="249"/>
      <c r="E131" s="252">
        <f>Dat_02!C130</f>
        <v>3.2068728873776382</v>
      </c>
      <c r="F131" s="252">
        <f>Dat_02!D130</f>
        <v>44.550149357058011</v>
      </c>
      <c r="G131" s="252">
        <f>Dat_02!E130</f>
        <v>3.2068728873776382</v>
      </c>
      <c r="I131" s="253">
        <f>Dat_02!G130</f>
        <v>0</v>
      </c>
      <c r="J131" s="265" t="str">
        <f>IF(Dat_02!H130=0,"",Dat_02!H130)</f>
        <v/>
      </c>
    </row>
    <row r="132" spans="2:10">
      <c r="B132" s="249"/>
      <c r="C132" s="250" t="s">
        <v>285</v>
      </c>
      <c r="D132" s="249"/>
      <c r="E132" s="252">
        <f>Dat_02!C131</f>
        <v>9.1855651673767067</v>
      </c>
      <c r="F132" s="252">
        <f>Dat_02!D131</f>
        <v>44.550149357058011</v>
      </c>
      <c r="G132" s="252">
        <f>Dat_02!E131</f>
        <v>9.1855651673767067</v>
      </c>
      <c r="I132" s="253">
        <f>Dat_02!G131</f>
        <v>0</v>
      </c>
      <c r="J132" s="265" t="str">
        <f>IF(Dat_02!H131=0,"",Dat_02!H131)</f>
        <v/>
      </c>
    </row>
    <row r="133" spans="2:10">
      <c r="B133" s="249"/>
      <c r="C133" s="250" t="s">
        <v>286</v>
      </c>
      <c r="D133" s="249"/>
      <c r="E133" s="252">
        <f>Dat_02!C132</f>
        <v>11.677231503377639</v>
      </c>
      <c r="F133" s="252">
        <f>Dat_02!D132</f>
        <v>44.550149357058011</v>
      </c>
      <c r="G133" s="252">
        <f>Dat_02!E132</f>
        <v>11.677231503377639</v>
      </c>
      <c r="I133" s="253">
        <f>Dat_02!G132</f>
        <v>0</v>
      </c>
      <c r="J133" s="265" t="str">
        <f>IF(Dat_02!H132=0,"",Dat_02!H132)</f>
        <v/>
      </c>
    </row>
    <row r="134" spans="2:10">
      <c r="B134" s="249"/>
      <c r="C134" s="250" t="s">
        <v>287</v>
      </c>
      <c r="D134" s="249"/>
      <c r="E134" s="252">
        <f>Dat_02!C133</f>
        <v>10.996567968998283</v>
      </c>
      <c r="F134" s="252">
        <f>Dat_02!D133</f>
        <v>44.550149357058011</v>
      </c>
      <c r="G134" s="252">
        <f>Dat_02!E133</f>
        <v>10.996567968998283</v>
      </c>
      <c r="I134" s="253">
        <f>Dat_02!G133</f>
        <v>0</v>
      </c>
      <c r="J134" s="265" t="str">
        <f>IF(Dat_02!H133=0,"",Dat_02!H133)</f>
        <v/>
      </c>
    </row>
    <row r="135" spans="2:10">
      <c r="B135" s="249"/>
      <c r="C135" s="250" t="s">
        <v>288</v>
      </c>
      <c r="D135" s="249"/>
      <c r="E135" s="252">
        <f>Dat_02!C134</f>
        <v>12.459002417001077</v>
      </c>
      <c r="F135" s="252">
        <f>Dat_02!D134</f>
        <v>44.550149357058011</v>
      </c>
      <c r="G135" s="252">
        <f>Dat_02!E134</f>
        <v>12.459002417001077</v>
      </c>
      <c r="I135" s="253">
        <f>Dat_02!G134</f>
        <v>0</v>
      </c>
      <c r="J135" s="265" t="str">
        <f>IF(Dat_02!H134=0,"",Dat_02!H134)</f>
        <v/>
      </c>
    </row>
    <row r="136" spans="2:10">
      <c r="B136" s="249"/>
      <c r="C136" s="250" t="s">
        <v>289</v>
      </c>
      <c r="D136" s="249"/>
      <c r="E136" s="252">
        <f>Dat_02!C135</f>
        <v>8.7930956969982841</v>
      </c>
      <c r="F136" s="252">
        <f>Dat_02!D135</f>
        <v>44.550149357058011</v>
      </c>
      <c r="G136" s="252">
        <f>Dat_02!E135</f>
        <v>8.7930956969982841</v>
      </c>
      <c r="I136" s="253">
        <f>Dat_02!G135</f>
        <v>0</v>
      </c>
      <c r="J136" s="265" t="str">
        <f>IF(Dat_02!H135=0,"",Dat_02!H135)</f>
        <v/>
      </c>
    </row>
    <row r="137" spans="2:10">
      <c r="B137" s="249"/>
      <c r="C137" s="250" t="s">
        <v>290</v>
      </c>
      <c r="D137" s="249"/>
      <c r="E137" s="252">
        <f>Dat_02!C136</f>
        <v>2.3732397330001476</v>
      </c>
      <c r="F137" s="252">
        <f>Dat_02!D136</f>
        <v>44.550149357058011</v>
      </c>
      <c r="G137" s="252">
        <f>Dat_02!E136</f>
        <v>2.3732397330001476</v>
      </c>
      <c r="I137" s="253">
        <f>Dat_02!G136</f>
        <v>0</v>
      </c>
      <c r="J137" s="265" t="str">
        <f>IF(Dat_02!H136=0,"",Dat_02!H136)</f>
        <v/>
      </c>
    </row>
    <row r="138" spans="2:10">
      <c r="B138" s="249"/>
      <c r="C138" s="250" t="s">
        <v>291</v>
      </c>
      <c r="D138" s="249"/>
      <c r="E138" s="252">
        <f>Dat_02!C137</f>
        <v>1.316133279000147</v>
      </c>
      <c r="F138" s="252">
        <f>Dat_02!D137</f>
        <v>44.550149357058011</v>
      </c>
      <c r="G138" s="252">
        <f>Dat_02!E137</f>
        <v>1.316133279000147</v>
      </c>
      <c r="I138" s="253">
        <f>Dat_02!G137</f>
        <v>0</v>
      </c>
      <c r="J138" s="265" t="str">
        <f>IF(Dat_02!H137=0,"",Dat_02!H137)</f>
        <v/>
      </c>
    </row>
    <row r="139" spans="2:10">
      <c r="B139" s="249"/>
      <c r="C139" s="250" t="s">
        <v>292</v>
      </c>
      <c r="D139" s="249"/>
      <c r="E139" s="252">
        <f>Dat_02!C138</f>
        <v>4.5086452089992166</v>
      </c>
      <c r="F139" s="252">
        <f>Dat_02!D138</f>
        <v>44.550149357058011</v>
      </c>
      <c r="G139" s="252">
        <f>Dat_02!E138</f>
        <v>4.5086452089992166</v>
      </c>
      <c r="I139" s="253">
        <f>Dat_02!G138</f>
        <v>0</v>
      </c>
      <c r="J139" s="265" t="str">
        <f>IF(Dat_02!H138=0,"",Dat_02!H138)</f>
        <v/>
      </c>
    </row>
    <row r="140" spans="2:10">
      <c r="B140" s="249"/>
      <c r="C140" s="250" t="s">
        <v>293</v>
      </c>
      <c r="D140" s="249"/>
      <c r="E140" s="252">
        <f>Dat_02!C139</f>
        <v>9.1268459910001472</v>
      </c>
      <c r="F140" s="252">
        <f>Dat_02!D139</f>
        <v>44.550149357058011</v>
      </c>
      <c r="G140" s="252">
        <f>Dat_02!E139</f>
        <v>9.1268459910001472</v>
      </c>
      <c r="I140" s="253">
        <f>Dat_02!G139</f>
        <v>44.550149357058011</v>
      </c>
      <c r="J140" s="265" t="str">
        <f>IF(Dat_02!H139=0,"",Dat_02!H139)</f>
        <v/>
      </c>
    </row>
    <row r="141" spans="2:10">
      <c r="B141" s="249"/>
      <c r="C141" s="250" t="s">
        <v>294</v>
      </c>
      <c r="D141" s="249"/>
      <c r="E141" s="252">
        <f>Dat_02!C140</f>
        <v>35.163272275212989</v>
      </c>
      <c r="F141" s="252">
        <f>Dat_02!D140</f>
        <v>44.550149357058011</v>
      </c>
      <c r="G141" s="252">
        <f>Dat_02!E140</f>
        <v>35.163272275212989</v>
      </c>
      <c r="I141" s="253">
        <f>Dat_02!G140</f>
        <v>0</v>
      </c>
      <c r="J141" s="265" t="str">
        <f>IF(Dat_02!H140=0,"",Dat_02!H140)</f>
        <v/>
      </c>
    </row>
    <row r="142" spans="2:10">
      <c r="B142" s="249"/>
      <c r="C142" s="250" t="s">
        <v>295</v>
      </c>
      <c r="D142" s="249"/>
      <c r="E142" s="252">
        <f>Dat_02!C141</f>
        <v>45.962849463213928</v>
      </c>
      <c r="F142" s="252">
        <f>Dat_02!D141</f>
        <v>44.550149357058011</v>
      </c>
      <c r="G142" s="252">
        <f>Dat_02!E141</f>
        <v>44.550149357058011</v>
      </c>
      <c r="I142" s="253">
        <f>Dat_02!G141</f>
        <v>0</v>
      </c>
      <c r="J142" s="265" t="str">
        <f>IF(Dat_02!H141=0,"",Dat_02!H141)</f>
        <v/>
      </c>
    </row>
    <row r="143" spans="2:10">
      <c r="B143" s="249"/>
      <c r="C143" s="250" t="s">
        <v>296</v>
      </c>
      <c r="D143" s="249"/>
      <c r="E143" s="252">
        <f>Dat_02!C142</f>
        <v>44.609275749213928</v>
      </c>
      <c r="F143" s="252">
        <f>Dat_02!D142</f>
        <v>44.550149357058011</v>
      </c>
      <c r="G143" s="252">
        <f>Dat_02!E142</f>
        <v>44.550149357058011</v>
      </c>
      <c r="I143" s="253">
        <f>Dat_02!G142</f>
        <v>0</v>
      </c>
      <c r="J143" s="265" t="str">
        <f>IF(Dat_02!H142=0,"",Dat_02!H142)</f>
        <v/>
      </c>
    </row>
    <row r="144" spans="2:10">
      <c r="B144" s="249"/>
      <c r="C144" s="250" t="s">
        <v>297</v>
      </c>
      <c r="D144" s="249"/>
      <c r="E144" s="252">
        <f>Dat_02!C143</f>
        <v>37.402150681213925</v>
      </c>
      <c r="F144" s="252">
        <f>Dat_02!D143</f>
        <v>44.550149357058011</v>
      </c>
      <c r="G144" s="252">
        <f>Dat_02!E143</f>
        <v>37.402150681213925</v>
      </c>
      <c r="I144" s="253">
        <f>Dat_02!G143</f>
        <v>0</v>
      </c>
      <c r="J144" s="265" t="str">
        <f>IF(Dat_02!H143=0,"",Dat_02!H143)</f>
        <v/>
      </c>
    </row>
    <row r="145" spans="2:10">
      <c r="B145" s="249"/>
      <c r="C145" s="250" t="s">
        <v>298</v>
      </c>
      <c r="D145" s="249"/>
      <c r="E145" s="252">
        <f>Dat_02!C144</f>
        <v>48.838777803214853</v>
      </c>
      <c r="F145" s="252">
        <f>Dat_02!D144</f>
        <v>44.550149357058011</v>
      </c>
      <c r="G145" s="252">
        <f>Dat_02!E144</f>
        <v>44.550149357058011</v>
      </c>
      <c r="I145" s="253">
        <f>Dat_02!G144</f>
        <v>0</v>
      </c>
      <c r="J145" s="265" t="str">
        <f>IF(Dat_02!H144=0,"",Dat_02!H144)</f>
        <v/>
      </c>
    </row>
    <row r="146" spans="2:10">
      <c r="B146" s="249"/>
      <c r="C146" s="250" t="s">
        <v>299</v>
      </c>
      <c r="D146" s="249"/>
      <c r="E146" s="252">
        <f>Dat_02!C145</f>
        <v>71.58681603721206</v>
      </c>
      <c r="F146" s="252">
        <f>Dat_02!D145</f>
        <v>44.550149357058011</v>
      </c>
      <c r="G146" s="252">
        <f>Dat_02!E145</f>
        <v>44.550149357058011</v>
      </c>
      <c r="I146" s="253">
        <f>Dat_02!G145</f>
        <v>0</v>
      </c>
      <c r="J146" s="265" t="str">
        <f>IF(Dat_02!H145=0,"",Dat_02!H145)</f>
        <v/>
      </c>
    </row>
    <row r="147" spans="2:10">
      <c r="B147" s="249"/>
      <c r="C147" s="250" t="s">
        <v>300</v>
      </c>
      <c r="D147" s="249"/>
      <c r="E147" s="252">
        <f>Dat_02!C146</f>
        <v>67.130447513212999</v>
      </c>
      <c r="F147" s="252">
        <f>Dat_02!D146</f>
        <v>44.550149357058011</v>
      </c>
      <c r="G147" s="252">
        <f>Dat_02!E146</f>
        <v>44.550149357058011</v>
      </c>
      <c r="I147" s="253">
        <f>Dat_02!G146</f>
        <v>0</v>
      </c>
      <c r="J147" s="265" t="str">
        <f>IF(Dat_02!H146=0,"",Dat_02!H146)</f>
        <v/>
      </c>
    </row>
    <row r="148" spans="2:10">
      <c r="B148" s="249"/>
      <c r="C148" s="250" t="s">
        <v>301</v>
      </c>
      <c r="D148" s="249"/>
      <c r="E148" s="252">
        <f>Dat_02!C147</f>
        <v>69.624279461879198</v>
      </c>
      <c r="F148" s="252">
        <f>Dat_02!D147</f>
        <v>44.550149357058011</v>
      </c>
      <c r="G148" s="252">
        <f>Dat_02!E147</f>
        <v>44.550149357058011</v>
      </c>
      <c r="I148" s="253">
        <f>Dat_02!G147</f>
        <v>0</v>
      </c>
      <c r="J148" s="265" t="str">
        <f>IF(Dat_02!H147=0,"",Dat_02!H147)</f>
        <v/>
      </c>
    </row>
    <row r="149" spans="2:10">
      <c r="B149" s="249"/>
      <c r="C149" s="250" t="s">
        <v>302</v>
      </c>
      <c r="D149" s="249"/>
      <c r="E149" s="252">
        <f>Dat_02!C148</f>
        <v>65.795393141877341</v>
      </c>
      <c r="F149" s="252">
        <f>Dat_02!D148</f>
        <v>44.550149357058011</v>
      </c>
      <c r="G149" s="252">
        <f>Dat_02!E148</f>
        <v>44.550149357058011</v>
      </c>
      <c r="I149" s="253">
        <f>Dat_02!G148</f>
        <v>0</v>
      </c>
      <c r="J149" s="265" t="str">
        <f>IF(Dat_02!H148=0,"",Dat_02!H148)</f>
        <v/>
      </c>
    </row>
    <row r="150" spans="2:10">
      <c r="B150" s="249"/>
      <c r="C150" s="250" t="s">
        <v>303</v>
      </c>
      <c r="D150" s="249"/>
      <c r="E150" s="252">
        <f>Dat_02!C149</f>
        <v>59.146039661877346</v>
      </c>
      <c r="F150" s="252">
        <f>Dat_02!D149</f>
        <v>44.550149357058011</v>
      </c>
      <c r="G150" s="252">
        <f>Dat_02!E149</f>
        <v>44.550149357058011</v>
      </c>
      <c r="I150" s="253">
        <f>Dat_02!G149</f>
        <v>0</v>
      </c>
      <c r="J150" s="265" t="str">
        <f>IF(Dat_02!H149=0,"",Dat_02!H149)</f>
        <v/>
      </c>
    </row>
    <row r="151" spans="2:10">
      <c r="B151" s="249"/>
      <c r="C151" s="250" t="s">
        <v>304</v>
      </c>
      <c r="D151" s="249"/>
      <c r="E151" s="252">
        <f>Dat_02!C150</f>
        <v>50.330193125876413</v>
      </c>
      <c r="F151" s="252">
        <f>Dat_02!D150</f>
        <v>44.550149357058011</v>
      </c>
      <c r="G151" s="252">
        <f>Dat_02!E150</f>
        <v>44.550149357058011</v>
      </c>
      <c r="I151" s="253">
        <f>Dat_02!G150</f>
        <v>0</v>
      </c>
      <c r="J151" s="265" t="str">
        <f>IF(Dat_02!H150=0,"",Dat_02!H150)</f>
        <v/>
      </c>
    </row>
    <row r="152" spans="2:10">
      <c r="B152" s="249"/>
      <c r="C152" s="250" t="s">
        <v>305</v>
      </c>
      <c r="D152" s="249"/>
      <c r="E152" s="252">
        <f>Dat_02!C151</f>
        <v>53.567178997879211</v>
      </c>
      <c r="F152" s="252">
        <f>Dat_02!D151</f>
        <v>44.550149357058011</v>
      </c>
      <c r="G152" s="252">
        <f>Dat_02!E151</f>
        <v>44.550149357058011</v>
      </c>
      <c r="I152" s="253">
        <f>Dat_02!G151</f>
        <v>0</v>
      </c>
      <c r="J152" s="265" t="str">
        <f>IF(Dat_02!H151=0,"",Dat_02!H151)</f>
        <v/>
      </c>
    </row>
    <row r="153" spans="2:10">
      <c r="B153" s="249"/>
      <c r="C153" s="250" t="s">
        <v>306</v>
      </c>
      <c r="D153" s="249"/>
      <c r="E153" s="252">
        <f>Dat_02!C152</f>
        <v>64.463528269877344</v>
      </c>
      <c r="F153" s="252">
        <f>Dat_02!D152</f>
        <v>44.550149357058011</v>
      </c>
      <c r="G153" s="252">
        <f>Dat_02!E152</f>
        <v>44.550149357058011</v>
      </c>
      <c r="I153" s="253">
        <f>Dat_02!G152</f>
        <v>0</v>
      </c>
      <c r="J153" s="265" t="str">
        <f>IF(Dat_02!H152=0,"",Dat_02!H152)</f>
        <v/>
      </c>
    </row>
    <row r="154" spans="2:10">
      <c r="B154" s="249"/>
      <c r="C154" s="250" t="s">
        <v>307</v>
      </c>
      <c r="D154" s="249"/>
      <c r="E154" s="252">
        <f>Dat_02!C153</f>
        <v>70.271443819877348</v>
      </c>
      <c r="F154" s="252">
        <f>Dat_02!D153</f>
        <v>44.550149357058011</v>
      </c>
      <c r="G154" s="252">
        <f>Dat_02!E153</f>
        <v>44.550149357058011</v>
      </c>
      <c r="I154" s="253">
        <f>Dat_02!G153</f>
        <v>0</v>
      </c>
      <c r="J154" s="265" t="str">
        <f>IF(Dat_02!H153=0,"",Dat_02!H153)</f>
        <v/>
      </c>
    </row>
    <row r="155" spans="2:10">
      <c r="B155" s="249"/>
      <c r="C155" s="250" t="s">
        <v>308</v>
      </c>
      <c r="D155" s="249"/>
      <c r="E155" s="252">
        <f>Dat_02!C154</f>
        <v>57.926969861749711</v>
      </c>
      <c r="F155" s="252">
        <f>Dat_02!D154</f>
        <v>44.550149357058011</v>
      </c>
      <c r="G155" s="252">
        <f>Dat_02!E154</f>
        <v>44.550149357058011</v>
      </c>
      <c r="I155" s="253">
        <f>Dat_02!G154</f>
        <v>0</v>
      </c>
      <c r="J155" s="265" t="str">
        <f>IF(Dat_02!H154=0,"",Dat_02!H154)</f>
        <v/>
      </c>
    </row>
    <row r="156" spans="2:10">
      <c r="B156" s="251"/>
      <c r="C156" s="256" t="s">
        <v>309</v>
      </c>
      <c r="D156" s="251"/>
      <c r="E156" s="252">
        <f>Dat_02!C155</f>
        <v>48.899821057750643</v>
      </c>
      <c r="F156" s="252">
        <f>Dat_02!D155</f>
        <v>44.550149357058011</v>
      </c>
      <c r="G156" s="252">
        <f>Dat_02!E155</f>
        <v>44.550149357058011</v>
      </c>
      <c r="I156" s="253">
        <f>Dat_02!G155</f>
        <v>0</v>
      </c>
      <c r="J156" s="265" t="str">
        <f>IF(Dat_02!H155=0,"",Dat_02!H155)</f>
        <v/>
      </c>
    </row>
    <row r="157" spans="2:10">
      <c r="B157" s="249" t="s">
        <v>310</v>
      </c>
      <c r="C157" s="250" t="s">
        <v>311</v>
      </c>
      <c r="D157" s="251"/>
      <c r="E157" s="252">
        <f>Dat_02!C156</f>
        <v>32.73462340975064</v>
      </c>
      <c r="F157" s="252">
        <f>Dat_02!D156</f>
        <v>83.137557492553753</v>
      </c>
      <c r="G157" s="252">
        <f>Dat_02!E156</f>
        <v>32.73462340975064</v>
      </c>
      <c r="I157" s="253">
        <f>Dat_02!G156</f>
        <v>0</v>
      </c>
      <c r="J157" s="265" t="str">
        <f>IF(Dat_02!H156=0,"",Dat_02!H156)</f>
        <v/>
      </c>
    </row>
    <row r="158" spans="2:10">
      <c r="B158" s="251"/>
      <c r="C158" s="250" t="s">
        <v>312</v>
      </c>
      <c r="D158" s="251"/>
      <c r="E158" s="252">
        <f>Dat_02!C157</f>
        <v>33.38881780174971</v>
      </c>
      <c r="F158" s="252">
        <f>Dat_02!D157</f>
        <v>83.137557492553753</v>
      </c>
      <c r="G158" s="252">
        <f>Dat_02!E157</f>
        <v>33.38881780174971</v>
      </c>
      <c r="I158" s="253">
        <f>Dat_02!G157</f>
        <v>0</v>
      </c>
      <c r="J158" s="265" t="str">
        <f>IF(Dat_02!H157=0,"",Dat_02!H157)</f>
        <v/>
      </c>
    </row>
    <row r="159" spans="2:10">
      <c r="B159" s="249"/>
      <c r="C159" s="250" t="s">
        <v>313</v>
      </c>
      <c r="D159" s="249"/>
      <c r="E159" s="252">
        <f>Dat_02!C158</f>
        <v>39.345418997751572</v>
      </c>
      <c r="F159" s="252">
        <f>Dat_02!D158</f>
        <v>83.137557492553753</v>
      </c>
      <c r="G159" s="252">
        <f>Dat_02!E158</f>
        <v>39.345418997751572</v>
      </c>
      <c r="I159" s="253">
        <f>Dat_02!G158</f>
        <v>0</v>
      </c>
      <c r="J159" s="265" t="str">
        <f>IF(Dat_02!H158=0,"",Dat_02!H158)</f>
        <v/>
      </c>
    </row>
    <row r="160" spans="2:10">
      <c r="B160" s="249"/>
      <c r="C160" s="250" t="s">
        <v>314</v>
      </c>
      <c r="D160" s="249"/>
      <c r="E160" s="252">
        <f>Dat_02!C159</f>
        <v>49.566678269750639</v>
      </c>
      <c r="F160" s="252">
        <f>Dat_02!D159</f>
        <v>83.137557492553753</v>
      </c>
      <c r="G160" s="252">
        <f>Dat_02!E159</f>
        <v>49.566678269750639</v>
      </c>
      <c r="I160" s="253">
        <f>Dat_02!G159</f>
        <v>0</v>
      </c>
      <c r="J160" s="265" t="str">
        <f>IF(Dat_02!H159=0,"",Dat_02!H159)</f>
        <v/>
      </c>
    </row>
    <row r="161" spans="2:10">
      <c r="B161" s="249"/>
      <c r="C161" s="250" t="s">
        <v>315</v>
      </c>
      <c r="D161" s="249"/>
      <c r="E161" s="252">
        <f>Dat_02!C160</f>
        <v>55.287790661749703</v>
      </c>
      <c r="F161" s="252">
        <f>Dat_02!D160</f>
        <v>83.137557492553753</v>
      </c>
      <c r="G161" s="252">
        <f>Dat_02!E160</f>
        <v>55.287790661749703</v>
      </c>
      <c r="I161" s="253">
        <f>Dat_02!G160</f>
        <v>0</v>
      </c>
      <c r="J161" s="265" t="str">
        <f>IF(Dat_02!H160=0,"",Dat_02!H160)</f>
        <v/>
      </c>
    </row>
    <row r="162" spans="2:10">
      <c r="B162" s="249"/>
      <c r="C162" s="250" t="s">
        <v>316</v>
      </c>
      <c r="D162" s="249"/>
      <c r="E162" s="252">
        <f>Dat_02!C161</f>
        <v>96.676974272140029</v>
      </c>
      <c r="F162" s="252">
        <f>Dat_02!D161</f>
        <v>83.137557492553753</v>
      </c>
      <c r="G162" s="252">
        <f>Dat_02!E161</f>
        <v>83.137557492553753</v>
      </c>
      <c r="I162" s="253">
        <f>Dat_02!G161</f>
        <v>0</v>
      </c>
      <c r="J162" s="265" t="str">
        <f>IF(Dat_02!H161=0,"",Dat_02!H161)</f>
        <v/>
      </c>
    </row>
    <row r="163" spans="2:10">
      <c r="B163" s="249"/>
      <c r="C163" s="250" t="s">
        <v>317</v>
      </c>
      <c r="D163" s="249"/>
      <c r="E163" s="252">
        <f>Dat_02!C162</f>
        <v>97.143881774139075</v>
      </c>
      <c r="F163" s="252">
        <f>Dat_02!D162</f>
        <v>83.137557492553753</v>
      </c>
      <c r="G163" s="252">
        <f>Dat_02!E162</f>
        <v>83.137557492553753</v>
      </c>
      <c r="I163" s="253">
        <f>Dat_02!G162</f>
        <v>0</v>
      </c>
      <c r="J163" s="265" t="str">
        <f>IF(Dat_02!H162=0,"",Dat_02!H162)</f>
        <v/>
      </c>
    </row>
    <row r="164" spans="2:10">
      <c r="B164" s="249"/>
      <c r="C164" s="250" t="s">
        <v>318</v>
      </c>
      <c r="D164" s="249"/>
      <c r="E164" s="252">
        <f>Dat_02!C163</f>
        <v>99.433973608140022</v>
      </c>
      <c r="F164" s="252">
        <f>Dat_02!D163</f>
        <v>83.137557492553753</v>
      </c>
      <c r="G164" s="252">
        <f>Dat_02!E163</f>
        <v>83.137557492553753</v>
      </c>
      <c r="I164" s="253">
        <f>Dat_02!G163</f>
        <v>0</v>
      </c>
      <c r="J164" s="265" t="str">
        <f>IF(Dat_02!H163=0,"",Dat_02!H163)</f>
        <v/>
      </c>
    </row>
    <row r="165" spans="2:10">
      <c r="B165" s="249"/>
      <c r="C165" s="250" t="s">
        <v>319</v>
      </c>
      <c r="D165" s="249"/>
      <c r="E165" s="252">
        <f>Dat_02!C164</f>
        <v>100.54868697614002</v>
      </c>
      <c r="F165" s="252">
        <f>Dat_02!D164</f>
        <v>83.137557492553753</v>
      </c>
      <c r="G165" s="252">
        <f>Dat_02!E164</f>
        <v>83.137557492553753</v>
      </c>
      <c r="I165" s="253">
        <f>Dat_02!G164</f>
        <v>0</v>
      </c>
      <c r="J165" s="265" t="str">
        <f>IF(Dat_02!H164=0,"",Dat_02!H164)</f>
        <v/>
      </c>
    </row>
    <row r="166" spans="2:10">
      <c r="B166" s="249"/>
      <c r="C166" s="250" t="s">
        <v>320</v>
      </c>
      <c r="D166" s="249"/>
      <c r="E166" s="252">
        <f>Dat_02!C165</f>
        <v>100.13652210214002</v>
      </c>
      <c r="F166" s="252">
        <f>Dat_02!D165</f>
        <v>83.137557492553753</v>
      </c>
      <c r="G166" s="252">
        <f>Dat_02!E165</f>
        <v>83.137557492553753</v>
      </c>
      <c r="I166" s="253">
        <f>Dat_02!G165</f>
        <v>0</v>
      </c>
      <c r="J166" s="265" t="str">
        <f>IF(Dat_02!H165=0,"",Dat_02!H165)</f>
        <v/>
      </c>
    </row>
    <row r="167" spans="2:10">
      <c r="B167" s="249"/>
      <c r="C167" s="250" t="s">
        <v>321</v>
      </c>
      <c r="D167" s="249"/>
      <c r="E167" s="252">
        <f>Dat_02!C166</f>
        <v>103.71821768413909</v>
      </c>
      <c r="F167" s="252">
        <f>Dat_02!D166</f>
        <v>83.137557492553753</v>
      </c>
      <c r="G167" s="252">
        <f>Dat_02!E166</f>
        <v>83.137557492553753</v>
      </c>
      <c r="I167" s="253">
        <f>Dat_02!G166</f>
        <v>0</v>
      </c>
      <c r="J167" s="265" t="str">
        <f>IF(Dat_02!H166=0,"",Dat_02!H166)</f>
        <v/>
      </c>
    </row>
    <row r="168" spans="2:10">
      <c r="B168" s="249"/>
      <c r="C168" s="250" t="s">
        <v>322</v>
      </c>
      <c r="D168" s="249"/>
      <c r="E168" s="252">
        <f>Dat_02!C167</f>
        <v>108.03057053814095</v>
      </c>
      <c r="F168" s="252">
        <f>Dat_02!D167</f>
        <v>83.137557492553753</v>
      </c>
      <c r="G168" s="252">
        <f>Dat_02!E167</f>
        <v>83.137557492553753</v>
      </c>
      <c r="I168" s="253">
        <f>Dat_02!G167</f>
        <v>0</v>
      </c>
      <c r="J168" s="265" t="str">
        <f>IF(Dat_02!H167=0,"",Dat_02!H167)</f>
        <v/>
      </c>
    </row>
    <row r="169" spans="2:10">
      <c r="B169" s="249"/>
      <c r="C169" s="250" t="s">
        <v>323</v>
      </c>
      <c r="D169" s="249"/>
      <c r="E169" s="252">
        <f>Dat_02!C168</f>
        <v>169.51385566546199</v>
      </c>
      <c r="F169" s="252">
        <f>Dat_02!D168</f>
        <v>83.137557492553753</v>
      </c>
      <c r="G169" s="252">
        <f>Dat_02!E168</f>
        <v>83.137557492553753</v>
      </c>
      <c r="I169" s="253">
        <f>Dat_02!G168</f>
        <v>0</v>
      </c>
      <c r="J169" s="265" t="str">
        <f>IF(Dat_02!H168=0,"",Dat_02!H168)</f>
        <v/>
      </c>
    </row>
    <row r="170" spans="2:10">
      <c r="B170" s="249"/>
      <c r="C170" s="250" t="s">
        <v>324</v>
      </c>
      <c r="D170" s="249"/>
      <c r="E170" s="252">
        <f>Dat_02!C169</f>
        <v>179.05990190546009</v>
      </c>
      <c r="F170" s="252">
        <f>Dat_02!D169</f>
        <v>83.137557492553753</v>
      </c>
      <c r="G170" s="252">
        <f>Dat_02!E169</f>
        <v>83.137557492553753</v>
      </c>
      <c r="I170" s="253">
        <f>Dat_02!G169</f>
        <v>0</v>
      </c>
      <c r="J170" s="265" t="str">
        <f>IF(Dat_02!H169=0,"",Dat_02!H169)</f>
        <v/>
      </c>
    </row>
    <row r="171" spans="2:10">
      <c r="B171" s="249"/>
      <c r="C171" s="250" t="s">
        <v>325</v>
      </c>
      <c r="D171" s="249"/>
      <c r="E171" s="252">
        <f>Dat_02!C170</f>
        <v>175.82401766546013</v>
      </c>
      <c r="F171" s="252">
        <f>Dat_02!D170</f>
        <v>83.137557492553753</v>
      </c>
      <c r="G171" s="252">
        <f>Dat_02!E170</f>
        <v>83.137557492553753</v>
      </c>
      <c r="I171" s="253">
        <f>Dat_02!G170</f>
        <v>83.137557492553753</v>
      </c>
      <c r="J171" s="265" t="str">
        <f>IF(Dat_02!H170=0,"",Dat_02!H170)</f>
        <v/>
      </c>
    </row>
    <row r="172" spans="2:10">
      <c r="B172" s="249"/>
      <c r="C172" s="250" t="s">
        <v>326</v>
      </c>
      <c r="D172" s="249"/>
      <c r="E172" s="252">
        <f>Dat_02!C171</f>
        <v>172.45193314546199</v>
      </c>
      <c r="F172" s="252">
        <f>Dat_02!D171</f>
        <v>83.137557492553753</v>
      </c>
      <c r="G172" s="252">
        <f>Dat_02!E171</f>
        <v>83.137557492553753</v>
      </c>
      <c r="I172" s="253">
        <f>Dat_02!G171</f>
        <v>0</v>
      </c>
      <c r="J172" s="265" t="str">
        <f>IF(Dat_02!H171=0,"",Dat_02!H171)</f>
        <v/>
      </c>
    </row>
    <row r="173" spans="2:10">
      <c r="B173" s="249"/>
      <c r="C173" s="250" t="s">
        <v>327</v>
      </c>
      <c r="D173" s="249"/>
      <c r="E173" s="252">
        <f>Dat_02!C172</f>
        <v>168.65561138546013</v>
      </c>
      <c r="F173" s="252">
        <f>Dat_02!D172</f>
        <v>83.137557492553753</v>
      </c>
      <c r="G173" s="252">
        <f>Dat_02!E172</f>
        <v>83.137557492553753</v>
      </c>
      <c r="I173" s="253">
        <f>Dat_02!G172</f>
        <v>0</v>
      </c>
      <c r="J173" s="265" t="str">
        <f>IF(Dat_02!H172=0,"",Dat_02!H172)</f>
        <v/>
      </c>
    </row>
    <row r="174" spans="2:10">
      <c r="B174" s="249"/>
      <c r="C174" s="250" t="s">
        <v>328</v>
      </c>
      <c r="D174" s="249"/>
      <c r="E174" s="252">
        <f>Dat_02!C173</f>
        <v>177.02247349546104</v>
      </c>
      <c r="F174" s="252">
        <f>Dat_02!D173</f>
        <v>83.137557492553753</v>
      </c>
      <c r="G174" s="252">
        <f>Dat_02!E173</f>
        <v>83.137557492553753</v>
      </c>
      <c r="I174" s="253">
        <f>Dat_02!G173</f>
        <v>0</v>
      </c>
      <c r="J174" s="265" t="str">
        <f>IF(Dat_02!H173=0,"",Dat_02!H173)</f>
        <v/>
      </c>
    </row>
    <row r="175" spans="2:10">
      <c r="B175" s="249"/>
      <c r="C175" s="250" t="s">
        <v>329</v>
      </c>
      <c r="D175" s="249"/>
      <c r="E175" s="252">
        <f>Dat_02!C174</f>
        <v>191.33918294546015</v>
      </c>
      <c r="F175" s="252">
        <f>Dat_02!D174</f>
        <v>83.137557492553753</v>
      </c>
      <c r="G175" s="252">
        <f>Dat_02!E174</f>
        <v>83.137557492553753</v>
      </c>
      <c r="I175" s="253">
        <f>Dat_02!G174</f>
        <v>0</v>
      </c>
      <c r="J175" s="265" t="str">
        <f>IF(Dat_02!H174=0,"",Dat_02!H174)</f>
        <v/>
      </c>
    </row>
    <row r="176" spans="2:10">
      <c r="B176" s="249"/>
      <c r="C176" s="250" t="s">
        <v>330</v>
      </c>
      <c r="D176" s="249"/>
      <c r="E176" s="252">
        <f>Dat_02!C175</f>
        <v>165.67905746046273</v>
      </c>
      <c r="F176" s="252">
        <f>Dat_02!D175</f>
        <v>83.137557492553753</v>
      </c>
      <c r="G176" s="252">
        <f>Dat_02!E175</f>
        <v>83.137557492553753</v>
      </c>
      <c r="I176" s="253">
        <f>Dat_02!G175</f>
        <v>0</v>
      </c>
      <c r="J176" s="265" t="str">
        <f>IF(Dat_02!H175=0,"",Dat_02!H175)</f>
        <v/>
      </c>
    </row>
    <row r="177" spans="2:10">
      <c r="B177" s="249"/>
      <c r="C177" s="250" t="s">
        <v>331</v>
      </c>
      <c r="D177" s="249"/>
      <c r="E177" s="252">
        <f>Dat_02!C176</f>
        <v>164.62326708046365</v>
      </c>
      <c r="F177" s="252">
        <f>Dat_02!D176</f>
        <v>83.137557492553753</v>
      </c>
      <c r="G177" s="252">
        <f>Dat_02!E176</f>
        <v>83.137557492553753</v>
      </c>
      <c r="I177" s="253">
        <f>Dat_02!G176</f>
        <v>0</v>
      </c>
      <c r="J177" s="265" t="str">
        <f>IF(Dat_02!H176=0,"",Dat_02!H176)</f>
        <v/>
      </c>
    </row>
    <row r="178" spans="2:10">
      <c r="B178" s="249"/>
      <c r="C178" s="250" t="s">
        <v>332</v>
      </c>
      <c r="D178" s="249"/>
      <c r="E178" s="252">
        <f>Dat_02!C177</f>
        <v>142.68954312046458</v>
      </c>
      <c r="F178" s="252">
        <f>Dat_02!D177</f>
        <v>83.137557492553753</v>
      </c>
      <c r="G178" s="252">
        <f>Dat_02!E177</f>
        <v>83.137557492553753</v>
      </c>
      <c r="I178" s="253">
        <f>Dat_02!G177</f>
        <v>0</v>
      </c>
      <c r="J178" s="265" t="str">
        <f>IF(Dat_02!H177=0,"",Dat_02!H177)</f>
        <v/>
      </c>
    </row>
    <row r="179" spans="2:10">
      <c r="B179" s="249"/>
      <c r="C179" s="250" t="s">
        <v>333</v>
      </c>
      <c r="D179" s="249"/>
      <c r="E179" s="252">
        <f>Dat_02!C178</f>
        <v>149.94975210046366</v>
      </c>
      <c r="F179" s="252">
        <f>Dat_02!D178</f>
        <v>83.137557492553753</v>
      </c>
      <c r="G179" s="252">
        <f>Dat_02!E178</f>
        <v>83.137557492553753</v>
      </c>
      <c r="I179" s="253">
        <f>Dat_02!G178</f>
        <v>0</v>
      </c>
      <c r="J179" s="265" t="str">
        <f>IF(Dat_02!H178=0,"",Dat_02!H178)</f>
        <v/>
      </c>
    </row>
    <row r="180" spans="2:10">
      <c r="B180" s="249"/>
      <c r="C180" s="250" t="s">
        <v>334</v>
      </c>
      <c r="D180" s="249"/>
      <c r="E180" s="252">
        <f>Dat_02!C179</f>
        <v>152.78424521046364</v>
      </c>
      <c r="F180" s="252">
        <f>Dat_02!D179</f>
        <v>83.137557492553753</v>
      </c>
      <c r="G180" s="252">
        <f>Dat_02!E179</f>
        <v>83.137557492553753</v>
      </c>
      <c r="I180" s="253">
        <f>Dat_02!G179</f>
        <v>0</v>
      </c>
      <c r="J180" s="265" t="str">
        <f>IF(Dat_02!H179=0,"",Dat_02!H179)</f>
        <v/>
      </c>
    </row>
    <row r="181" spans="2:10">
      <c r="B181" s="249"/>
      <c r="C181" s="250" t="s">
        <v>335</v>
      </c>
      <c r="D181" s="249"/>
      <c r="E181" s="252">
        <f>Dat_02!C180</f>
        <v>160.68922480046365</v>
      </c>
      <c r="F181" s="252">
        <f>Dat_02!D180</f>
        <v>83.137557492553753</v>
      </c>
      <c r="G181" s="252">
        <f>Dat_02!E180</f>
        <v>83.137557492553753</v>
      </c>
      <c r="I181" s="253">
        <f>Dat_02!G180</f>
        <v>0</v>
      </c>
      <c r="J181" s="265" t="str">
        <f>IF(Dat_02!H180=0,"",Dat_02!H180)</f>
        <v/>
      </c>
    </row>
    <row r="182" spans="2:10">
      <c r="B182" s="249"/>
      <c r="C182" s="250" t="s">
        <v>336</v>
      </c>
      <c r="D182" s="249"/>
      <c r="E182" s="252">
        <f>Dat_02!C181</f>
        <v>154.97288004046177</v>
      </c>
      <c r="F182" s="252">
        <f>Dat_02!D181</f>
        <v>83.137557492553753</v>
      </c>
      <c r="G182" s="252">
        <f>Dat_02!E181</f>
        <v>83.137557492553753</v>
      </c>
      <c r="I182" s="253">
        <f>Dat_02!G181</f>
        <v>0</v>
      </c>
      <c r="J182" s="265" t="str">
        <f>IF(Dat_02!H181=0,"",Dat_02!H181)</f>
        <v/>
      </c>
    </row>
    <row r="183" spans="2:10">
      <c r="B183" s="249"/>
      <c r="C183" s="250" t="s">
        <v>337</v>
      </c>
      <c r="D183" s="249"/>
      <c r="E183" s="252">
        <f>Dat_02!C182</f>
        <v>208.89603719452077</v>
      </c>
      <c r="F183" s="252">
        <f>Dat_02!D182</f>
        <v>83.137557492553753</v>
      </c>
      <c r="G183" s="252">
        <f>Dat_02!E182</f>
        <v>83.137557492553753</v>
      </c>
      <c r="I183" s="253">
        <f>Dat_02!G182</f>
        <v>0</v>
      </c>
      <c r="J183" s="265" t="str">
        <f>IF(Dat_02!H182=0,"",Dat_02!H182)</f>
        <v/>
      </c>
    </row>
    <row r="184" spans="2:10">
      <c r="B184" s="249"/>
      <c r="C184" s="250" t="s">
        <v>338</v>
      </c>
      <c r="D184" s="249"/>
      <c r="E184" s="252">
        <f>Dat_02!C183</f>
        <v>218.69629402451983</v>
      </c>
      <c r="F184" s="252">
        <f>Dat_02!D183</f>
        <v>83.137557492553753</v>
      </c>
      <c r="G184" s="252">
        <f>Dat_02!E183</f>
        <v>83.137557492553753</v>
      </c>
      <c r="I184" s="253">
        <f>Dat_02!G183</f>
        <v>0</v>
      </c>
      <c r="J184" s="265" t="str">
        <f>IF(Dat_02!H183=0,"",Dat_02!H183)</f>
        <v/>
      </c>
    </row>
    <row r="185" spans="2:10">
      <c r="B185" s="249"/>
      <c r="C185" s="250" t="s">
        <v>339</v>
      </c>
      <c r="D185" s="249"/>
      <c r="E185" s="252">
        <f>Dat_02!C184</f>
        <v>228.57109474451983</v>
      </c>
      <c r="F185" s="252">
        <f>Dat_02!D184</f>
        <v>83.137557492553753</v>
      </c>
      <c r="G185" s="252">
        <f>Dat_02!E184</f>
        <v>83.137557492553753</v>
      </c>
      <c r="I185" s="253">
        <f>Dat_02!G184</f>
        <v>0</v>
      </c>
      <c r="J185" s="265" t="str">
        <f>IF(Dat_02!H184=0,"",Dat_02!H184)</f>
        <v/>
      </c>
    </row>
    <row r="186" spans="2:10">
      <c r="B186" s="251"/>
      <c r="C186" s="256" t="s">
        <v>340</v>
      </c>
      <c r="D186" s="249"/>
      <c r="E186" s="252">
        <f>Dat_02!C185</f>
        <v>214.70374978452077</v>
      </c>
      <c r="F186" s="252">
        <f>Dat_02!D185</f>
        <v>83.137557492553753</v>
      </c>
      <c r="G186" s="252">
        <f>Dat_02!E185</f>
        <v>83.137557492553753</v>
      </c>
      <c r="I186" s="253">
        <f>Dat_02!G185</f>
        <v>0</v>
      </c>
      <c r="J186" s="265" t="str">
        <f>IF(Dat_02!H185=0,"",Dat_02!H185)</f>
        <v/>
      </c>
    </row>
    <row r="187" spans="2:10">
      <c r="B187" s="251"/>
      <c r="C187" s="256" t="s">
        <v>341</v>
      </c>
      <c r="D187" s="251"/>
      <c r="E187" s="252">
        <f>Dat_02!C186</f>
        <v>218.2287677045189</v>
      </c>
      <c r="F187" s="252">
        <f>Dat_02!D186</f>
        <v>104.08859355090497</v>
      </c>
      <c r="G187" s="252">
        <f>Dat_02!E186</f>
        <v>104.08859355090497</v>
      </c>
      <c r="I187" s="253">
        <f>Dat_02!G186</f>
        <v>0</v>
      </c>
      <c r="J187" s="265" t="str">
        <f>IF(Dat_02!H186=0,"",Dat_02!H186)</f>
        <v/>
      </c>
    </row>
    <row r="188" spans="2:10">
      <c r="B188" s="249" t="s">
        <v>342</v>
      </c>
      <c r="C188" s="250" t="s">
        <v>343</v>
      </c>
      <c r="D188" s="251"/>
      <c r="E188" s="252">
        <f>Dat_02!C187</f>
        <v>220.55566256452076</v>
      </c>
      <c r="F188" s="252">
        <f>Dat_02!D187</f>
        <v>104.08859355090497</v>
      </c>
      <c r="G188" s="252">
        <f>Dat_02!E187</f>
        <v>104.08859355090497</v>
      </c>
      <c r="I188" s="253">
        <f>Dat_02!G187</f>
        <v>0</v>
      </c>
      <c r="J188" s="265" t="str">
        <f>IF(Dat_02!H187=0,"",Dat_02!H187)</f>
        <v/>
      </c>
    </row>
    <row r="189" spans="2:10">
      <c r="B189" s="251"/>
      <c r="C189" s="250" t="s">
        <v>344</v>
      </c>
      <c r="D189" s="251"/>
      <c r="E189" s="252">
        <f>Dat_02!C188</f>
        <v>238.30345646452074</v>
      </c>
      <c r="F189" s="252">
        <f>Dat_02!D188</f>
        <v>104.08859355090497</v>
      </c>
      <c r="G189" s="252">
        <f>Dat_02!E188</f>
        <v>104.08859355090497</v>
      </c>
      <c r="I189" s="253">
        <f>Dat_02!G188</f>
        <v>0</v>
      </c>
      <c r="J189" s="265" t="str">
        <f>IF(Dat_02!H188=0,"",Dat_02!H188)</f>
        <v/>
      </c>
    </row>
    <row r="190" spans="2:10">
      <c r="B190" s="249"/>
      <c r="C190" s="250" t="s">
        <v>345</v>
      </c>
      <c r="D190" s="249"/>
      <c r="E190" s="252">
        <f>Dat_02!C189</f>
        <v>156.9385402917531</v>
      </c>
      <c r="F190" s="252">
        <f>Dat_02!D189</f>
        <v>104.08859355090497</v>
      </c>
      <c r="G190" s="252">
        <f>Dat_02!E189</f>
        <v>104.08859355090497</v>
      </c>
      <c r="I190" s="253">
        <f>Dat_02!G189</f>
        <v>0</v>
      </c>
      <c r="J190" s="265" t="str">
        <f>IF(Dat_02!H189=0,"",Dat_02!H189)</f>
        <v/>
      </c>
    </row>
    <row r="191" spans="2:10">
      <c r="B191" s="249"/>
      <c r="C191" s="250" t="s">
        <v>346</v>
      </c>
      <c r="D191" s="249"/>
      <c r="E191" s="252">
        <f>Dat_02!C190</f>
        <v>156.32882797175404</v>
      </c>
      <c r="F191" s="252">
        <f>Dat_02!D190</f>
        <v>104.08859355090497</v>
      </c>
      <c r="G191" s="252">
        <f>Dat_02!E190</f>
        <v>104.08859355090497</v>
      </c>
      <c r="I191" s="253">
        <f>Dat_02!G190</f>
        <v>0</v>
      </c>
      <c r="J191" s="265" t="str">
        <f>IF(Dat_02!H190=0,"",Dat_02!H190)</f>
        <v/>
      </c>
    </row>
    <row r="192" spans="2:10">
      <c r="B192" s="249"/>
      <c r="C192" s="250" t="s">
        <v>347</v>
      </c>
      <c r="D192" s="249"/>
      <c r="E192" s="252">
        <f>Dat_02!C191</f>
        <v>145.6949723417531</v>
      </c>
      <c r="F192" s="252">
        <f>Dat_02!D191</f>
        <v>104.08859355090497</v>
      </c>
      <c r="G192" s="252">
        <f>Dat_02!E191</f>
        <v>104.08859355090497</v>
      </c>
      <c r="I192" s="253">
        <f>Dat_02!G191</f>
        <v>0</v>
      </c>
      <c r="J192" s="265" t="str">
        <f>IF(Dat_02!H191=0,"",Dat_02!H191)</f>
        <v/>
      </c>
    </row>
    <row r="193" spans="2:10">
      <c r="B193" s="249"/>
      <c r="C193" s="250" t="s">
        <v>348</v>
      </c>
      <c r="D193" s="249"/>
      <c r="E193" s="252">
        <f>Dat_02!C192</f>
        <v>138.44655853175311</v>
      </c>
      <c r="F193" s="252">
        <f>Dat_02!D192</f>
        <v>104.08859355090497</v>
      </c>
      <c r="G193" s="252">
        <f>Dat_02!E192</f>
        <v>104.08859355090497</v>
      </c>
      <c r="I193" s="253">
        <f>Dat_02!G192</f>
        <v>0</v>
      </c>
      <c r="J193" s="265" t="str">
        <f>IF(Dat_02!H192=0,"",Dat_02!H192)</f>
        <v/>
      </c>
    </row>
    <row r="194" spans="2:10">
      <c r="B194" s="249"/>
      <c r="C194" s="250" t="s">
        <v>349</v>
      </c>
      <c r="D194" s="249"/>
      <c r="E194" s="252">
        <f>Dat_02!C193</f>
        <v>123.6557726717531</v>
      </c>
      <c r="F194" s="252">
        <f>Dat_02!D193</f>
        <v>104.08859355090497</v>
      </c>
      <c r="G194" s="252">
        <f>Dat_02!E193</f>
        <v>104.08859355090497</v>
      </c>
      <c r="I194" s="253">
        <f>Dat_02!G193</f>
        <v>0</v>
      </c>
      <c r="J194" s="265" t="str">
        <f>IF(Dat_02!H193=0,"",Dat_02!H193)</f>
        <v/>
      </c>
    </row>
    <row r="195" spans="2:10">
      <c r="B195" s="249"/>
      <c r="C195" s="250" t="s">
        <v>350</v>
      </c>
      <c r="D195" s="249"/>
      <c r="E195" s="252">
        <f>Dat_02!C194</f>
        <v>121.25891309175216</v>
      </c>
      <c r="F195" s="252">
        <f>Dat_02!D194</f>
        <v>104.08859355090497</v>
      </c>
      <c r="G195" s="252">
        <f>Dat_02!E194</f>
        <v>104.08859355090497</v>
      </c>
      <c r="I195" s="253">
        <f>Dat_02!G194</f>
        <v>0</v>
      </c>
      <c r="J195" s="265" t="str">
        <f>IF(Dat_02!H194=0,"",Dat_02!H194)</f>
        <v/>
      </c>
    </row>
    <row r="196" spans="2:10">
      <c r="B196" s="249"/>
      <c r="C196" s="250" t="s">
        <v>351</v>
      </c>
      <c r="D196" s="249"/>
      <c r="E196" s="252">
        <f>Dat_02!C195</f>
        <v>130.25936048375311</v>
      </c>
      <c r="F196" s="252">
        <f>Dat_02!D195</f>
        <v>104.08859355090497</v>
      </c>
      <c r="G196" s="252">
        <f>Dat_02!E195</f>
        <v>104.08859355090497</v>
      </c>
      <c r="I196" s="253">
        <f>Dat_02!G195</f>
        <v>0</v>
      </c>
      <c r="J196" s="265" t="str">
        <f>IF(Dat_02!H195=0,"",Dat_02!H195)</f>
        <v/>
      </c>
    </row>
    <row r="197" spans="2:10">
      <c r="B197" s="249"/>
      <c r="C197" s="250" t="s">
        <v>352</v>
      </c>
      <c r="D197" s="249"/>
      <c r="E197" s="252">
        <f>Dat_02!C196</f>
        <v>138.67852652671945</v>
      </c>
      <c r="F197" s="252">
        <f>Dat_02!D196</f>
        <v>104.08859355090497</v>
      </c>
      <c r="G197" s="252">
        <f>Dat_02!E196</f>
        <v>104.08859355090497</v>
      </c>
      <c r="I197" s="253">
        <f>Dat_02!G196</f>
        <v>0</v>
      </c>
      <c r="J197" s="265" t="str">
        <f>IF(Dat_02!H196=0,"",Dat_02!H196)</f>
        <v/>
      </c>
    </row>
    <row r="198" spans="2:10">
      <c r="B198" s="249"/>
      <c r="C198" s="250" t="s">
        <v>353</v>
      </c>
      <c r="D198" s="249"/>
      <c r="E198" s="252">
        <f>Dat_02!C197</f>
        <v>127.65946454672039</v>
      </c>
      <c r="F198" s="252">
        <f>Dat_02!D197</f>
        <v>104.08859355090497</v>
      </c>
      <c r="G198" s="252">
        <f>Dat_02!E197</f>
        <v>104.08859355090497</v>
      </c>
      <c r="I198" s="253">
        <f>Dat_02!G197</f>
        <v>0</v>
      </c>
      <c r="J198" s="265" t="str">
        <f>IF(Dat_02!H197=0,"",Dat_02!H197)</f>
        <v/>
      </c>
    </row>
    <row r="199" spans="2:10">
      <c r="B199" s="249"/>
      <c r="C199" s="250" t="s">
        <v>354</v>
      </c>
      <c r="D199" s="249"/>
      <c r="E199" s="252">
        <f>Dat_02!C198</f>
        <v>135.44948644671851</v>
      </c>
      <c r="F199" s="252">
        <f>Dat_02!D198</f>
        <v>104.08859355090497</v>
      </c>
      <c r="G199" s="252">
        <f>Dat_02!E198</f>
        <v>104.08859355090497</v>
      </c>
      <c r="I199" s="253">
        <f>Dat_02!G198</f>
        <v>0</v>
      </c>
      <c r="J199" s="265" t="str">
        <f>IF(Dat_02!H198=0,"",Dat_02!H198)</f>
        <v/>
      </c>
    </row>
    <row r="200" spans="2:10">
      <c r="B200" s="249"/>
      <c r="C200" s="250" t="s">
        <v>355</v>
      </c>
      <c r="D200" s="249"/>
      <c r="E200" s="252">
        <f>Dat_02!C199</f>
        <v>142.35783714671945</v>
      </c>
      <c r="F200" s="252">
        <f>Dat_02!D199</f>
        <v>104.08859355090497</v>
      </c>
      <c r="G200" s="252">
        <f>Dat_02!E199</f>
        <v>104.08859355090497</v>
      </c>
      <c r="I200" s="253">
        <f>Dat_02!G199</f>
        <v>0</v>
      </c>
      <c r="J200" s="265" t="str">
        <f>IF(Dat_02!H199=0,"",Dat_02!H199)</f>
        <v/>
      </c>
    </row>
    <row r="201" spans="2:10">
      <c r="B201" s="249"/>
      <c r="C201" s="250" t="s">
        <v>356</v>
      </c>
      <c r="D201" s="249"/>
      <c r="E201" s="252">
        <f>Dat_02!C200</f>
        <v>136.75510288672038</v>
      </c>
      <c r="F201" s="252">
        <f>Dat_02!D200</f>
        <v>104.08859355090497</v>
      </c>
      <c r="G201" s="252">
        <f>Dat_02!E200</f>
        <v>104.08859355090497</v>
      </c>
      <c r="I201" s="253">
        <f>Dat_02!G200</f>
        <v>104.08859355090497</v>
      </c>
      <c r="J201" s="265" t="str">
        <f>IF(Dat_02!H200=0,"",Dat_02!H200)</f>
        <v/>
      </c>
    </row>
    <row r="202" spans="2:10">
      <c r="B202" s="249"/>
      <c r="C202" s="250" t="s">
        <v>357</v>
      </c>
      <c r="D202" s="249"/>
      <c r="E202" s="252">
        <f>Dat_02!C201</f>
        <v>157.62298900672036</v>
      </c>
      <c r="F202" s="252">
        <f>Dat_02!D201</f>
        <v>104.08859355090497</v>
      </c>
      <c r="G202" s="252">
        <f>Dat_02!E201</f>
        <v>104.08859355090497</v>
      </c>
      <c r="I202" s="253">
        <f>Dat_02!G201</f>
        <v>0</v>
      </c>
      <c r="J202" s="265" t="str">
        <f>IF(Dat_02!H201=0,"",Dat_02!H201)</f>
        <v/>
      </c>
    </row>
    <row r="203" spans="2:10">
      <c r="B203" s="249"/>
      <c r="C203" s="250" t="s">
        <v>358</v>
      </c>
      <c r="D203" s="249"/>
      <c r="E203" s="252">
        <f>Dat_02!C202</f>
        <v>173.70177067671943</v>
      </c>
      <c r="F203" s="252">
        <f>Dat_02!D202</f>
        <v>104.08859355090497</v>
      </c>
      <c r="G203" s="252">
        <f>Dat_02!E202</f>
        <v>104.08859355090497</v>
      </c>
      <c r="I203" s="253">
        <f>Dat_02!G202</f>
        <v>0</v>
      </c>
      <c r="J203" s="265" t="str">
        <f>IF(Dat_02!H202=0,"",Dat_02!H202)</f>
        <v/>
      </c>
    </row>
    <row r="204" spans="2:10">
      <c r="B204" s="249"/>
      <c r="C204" s="250" t="s">
        <v>359</v>
      </c>
      <c r="D204" s="249"/>
      <c r="E204" s="252">
        <f>Dat_02!C203</f>
        <v>334.33582489784095</v>
      </c>
      <c r="F204" s="252">
        <f>Dat_02!D203</f>
        <v>104.08859355090497</v>
      </c>
      <c r="G204" s="252">
        <f>Dat_02!E203</f>
        <v>104.08859355090497</v>
      </c>
      <c r="I204" s="253">
        <f>Dat_02!G203</f>
        <v>0</v>
      </c>
      <c r="J204" s="265" t="str">
        <f>IF(Dat_02!H203=0,"",Dat_02!H203)</f>
        <v/>
      </c>
    </row>
    <row r="205" spans="2:10">
      <c r="B205" s="249"/>
      <c r="C205" s="250" t="s">
        <v>360</v>
      </c>
      <c r="D205" s="249"/>
      <c r="E205" s="252">
        <f>Dat_02!C204</f>
        <v>332.77180704184462</v>
      </c>
      <c r="F205" s="252">
        <f>Dat_02!D204</f>
        <v>104.08859355090497</v>
      </c>
      <c r="G205" s="252">
        <f>Dat_02!E204</f>
        <v>104.08859355090497</v>
      </c>
      <c r="I205" s="253">
        <f>Dat_02!G204</f>
        <v>0</v>
      </c>
      <c r="J205" s="265" t="str">
        <f>IF(Dat_02!H204=0,"",Dat_02!H204)</f>
        <v/>
      </c>
    </row>
    <row r="206" spans="2:10">
      <c r="B206" s="249"/>
      <c r="C206" s="250" t="s">
        <v>361</v>
      </c>
      <c r="D206" s="249"/>
      <c r="E206" s="252">
        <f>Dat_02!C205</f>
        <v>354.7552728558428</v>
      </c>
      <c r="F206" s="252">
        <f>Dat_02!D205</f>
        <v>104.08859355090497</v>
      </c>
      <c r="G206" s="252">
        <f>Dat_02!E205</f>
        <v>104.08859355090497</v>
      </c>
      <c r="I206" s="253">
        <f>Dat_02!G205</f>
        <v>0</v>
      </c>
      <c r="J206" s="265" t="str">
        <f>IF(Dat_02!H205=0,"",Dat_02!H205)</f>
        <v/>
      </c>
    </row>
    <row r="207" spans="2:10">
      <c r="B207" s="249"/>
      <c r="C207" s="250" t="s">
        <v>362</v>
      </c>
      <c r="D207" s="249"/>
      <c r="E207" s="252">
        <f>Dat_02!C206</f>
        <v>354.47881043784469</v>
      </c>
      <c r="F207" s="252">
        <f>Dat_02!D206</f>
        <v>104.08859355090497</v>
      </c>
      <c r="G207" s="252">
        <f>Dat_02!E206</f>
        <v>104.08859355090497</v>
      </c>
      <c r="I207" s="253">
        <f>Dat_02!G206</f>
        <v>0</v>
      </c>
      <c r="J207" s="265" t="str">
        <f>IF(Dat_02!H206=0,"",Dat_02!H206)</f>
        <v/>
      </c>
    </row>
    <row r="208" spans="2:10">
      <c r="B208" s="249"/>
      <c r="C208" s="250" t="s">
        <v>363</v>
      </c>
      <c r="D208" s="249"/>
      <c r="E208" s="252">
        <f>Dat_02!C207</f>
        <v>343.6142677478428</v>
      </c>
      <c r="F208" s="252">
        <f>Dat_02!D207</f>
        <v>104.08859355090497</v>
      </c>
      <c r="G208" s="252">
        <f>Dat_02!E207</f>
        <v>104.08859355090497</v>
      </c>
      <c r="I208" s="253">
        <f>Dat_02!G207</f>
        <v>0</v>
      </c>
      <c r="J208" s="265" t="str">
        <f>IF(Dat_02!H207=0,"",Dat_02!H207)</f>
        <v/>
      </c>
    </row>
    <row r="209" spans="2:10">
      <c r="B209" s="249"/>
      <c r="C209" s="250" t="s">
        <v>364</v>
      </c>
      <c r="D209" s="249"/>
      <c r="E209" s="252">
        <f>Dat_02!C208</f>
        <v>350.85995438784465</v>
      </c>
      <c r="F209" s="252">
        <f>Dat_02!D208</f>
        <v>104.08859355090497</v>
      </c>
      <c r="G209" s="252">
        <f>Dat_02!E208</f>
        <v>104.08859355090497</v>
      </c>
      <c r="I209" s="253">
        <f>Dat_02!G208</f>
        <v>0</v>
      </c>
      <c r="J209" s="265" t="str">
        <f>IF(Dat_02!H208=0,"",Dat_02!H208)</f>
        <v/>
      </c>
    </row>
    <row r="210" spans="2:10">
      <c r="B210" s="249"/>
      <c r="C210" s="250" t="s">
        <v>365</v>
      </c>
      <c r="D210" s="249"/>
      <c r="E210" s="252">
        <f>Dat_02!C209</f>
        <v>355.5669529878428</v>
      </c>
      <c r="F210" s="252">
        <f>Dat_02!D209</f>
        <v>104.08859355090497</v>
      </c>
      <c r="G210" s="252">
        <f>Dat_02!E209</f>
        <v>104.08859355090497</v>
      </c>
      <c r="I210" s="253">
        <f>Dat_02!G209</f>
        <v>0</v>
      </c>
      <c r="J210" s="265" t="str">
        <f>IF(Dat_02!H209=0,"",Dat_02!H209)</f>
        <v/>
      </c>
    </row>
    <row r="211" spans="2:10">
      <c r="B211" s="249"/>
      <c r="C211" s="250" t="s">
        <v>366</v>
      </c>
      <c r="D211" s="249"/>
      <c r="E211" s="252">
        <f>Dat_02!C210</f>
        <v>172.92981326917945</v>
      </c>
      <c r="F211" s="252">
        <f>Dat_02!D210</f>
        <v>104.08859355090497</v>
      </c>
      <c r="G211" s="252">
        <f>Dat_02!E210</f>
        <v>104.08859355090497</v>
      </c>
      <c r="I211" s="253">
        <f>Dat_02!G210</f>
        <v>0</v>
      </c>
      <c r="J211" s="265" t="str">
        <f>IF(Dat_02!H210=0,"",Dat_02!H210)</f>
        <v/>
      </c>
    </row>
    <row r="212" spans="2:10">
      <c r="B212" s="249"/>
      <c r="C212" s="250" t="s">
        <v>367</v>
      </c>
      <c r="D212" s="249"/>
      <c r="E212" s="252">
        <f>Dat_02!C211</f>
        <v>174.74706976918131</v>
      </c>
      <c r="F212" s="252">
        <f>Dat_02!D211</f>
        <v>104.08859355090497</v>
      </c>
      <c r="G212" s="252">
        <f>Dat_02!E211</f>
        <v>104.08859355090497</v>
      </c>
      <c r="I212" s="253">
        <f>Dat_02!G211</f>
        <v>0</v>
      </c>
      <c r="J212" s="265" t="str">
        <f>IF(Dat_02!H211=0,"",Dat_02!H211)</f>
        <v/>
      </c>
    </row>
    <row r="213" spans="2:10">
      <c r="B213" s="249"/>
      <c r="C213" s="250" t="s">
        <v>368</v>
      </c>
      <c r="D213" s="249"/>
      <c r="E213" s="252">
        <f>Dat_02!C212</f>
        <v>178.61956586918316</v>
      </c>
      <c r="F213" s="252">
        <f>Dat_02!D212</f>
        <v>104.08859355090497</v>
      </c>
      <c r="G213" s="252">
        <f>Dat_02!E212</f>
        <v>104.08859355090497</v>
      </c>
      <c r="I213" s="253">
        <f>Dat_02!G212</f>
        <v>0</v>
      </c>
      <c r="J213" s="265" t="str">
        <f>IF(Dat_02!H212=0,"",Dat_02!H212)</f>
        <v/>
      </c>
    </row>
    <row r="214" spans="2:10">
      <c r="B214" s="249"/>
      <c r="C214" s="250" t="s">
        <v>369</v>
      </c>
      <c r="D214" s="249"/>
      <c r="E214" s="252">
        <f>Dat_02!C213</f>
        <v>175.30934110117946</v>
      </c>
      <c r="F214" s="252">
        <f>Dat_02!D213</f>
        <v>104.08859355090497</v>
      </c>
      <c r="G214" s="252">
        <f>Dat_02!E213</f>
        <v>104.08859355090497</v>
      </c>
      <c r="I214" s="253">
        <f>Dat_02!G213</f>
        <v>0</v>
      </c>
      <c r="J214" s="265" t="str">
        <f>IF(Dat_02!H213=0,"",Dat_02!H213)</f>
        <v/>
      </c>
    </row>
    <row r="215" spans="2:10">
      <c r="B215" s="249"/>
      <c r="C215" s="250" t="s">
        <v>370</v>
      </c>
      <c r="D215" s="249"/>
      <c r="E215" s="252">
        <f>Dat_02!C214</f>
        <v>165.08533139318132</v>
      </c>
      <c r="F215" s="252">
        <f>Dat_02!D214</f>
        <v>104.08859355090497</v>
      </c>
      <c r="G215" s="252">
        <f>Dat_02!E214</f>
        <v>104.08859355090497</v>
      </c>
      <c r="I215" s="253">
        <f>Dat_02!G214</f>
        <v>0</v>
      </c>
      <c r="J215" s="265" t="str">
        <f>IF(Dat_02!H214=0,"",Dat_02!H214)</f>
        <v/>
      </c>
    </row>
    <row r="216" spans="2:10">
      <c r="B216" s="249" t="s">
        <v>371</v>
      </c>
      <c r="C216" s="250" t="s">
        <v>372</v>
      </c>
      <c r="D216" s="249"/>
      <c r="E216" s="252">
        <f>Dat_02!C215</f>
        <v>163.68921035718131</v>
      </c>
      <c r="F216" s="252">
        <f>Dat_02!D215</f>
        <v>104.08859355090497</v>
      </c>
      <c r="G216" s="252">
        <f>Dat_02!E215</f>
        <v>104.08859355090497</v>
      </c>
      <c r="I216" s="253">
        <f>Dat_02!G215</f>
        <v>0</v>
      </c>
      <c r="J216" s="265" t="str">
        <f>IF(Dat_02!H215=0,"",Dat_02!H215)</f>
        <v/>
      </c>
    </row>
    <row r="217" spans="2:10">
      <c r="B217" s="251"/>
      <c r="C217" s="256" t="s">
        <v>373</v>
      </c>
      <c r="D217" s="251"/>
      <c r="E217" s="252">
        <f>Dat_02!C216</f>
        <v>161.17847208718877</v>
      </c>
      <c r="F217" s="252">
        <f>Dat_02!D216</f>
        <v>104.08859355090497</v>
      </c>
      <c r="G217" s="252">
        <f>Dat_02!E216</f>
        <v>104.08859355090497</v>
      </c>
      <c r="I217" s="253">
        <f>Dat_02!G216</f>
        <v>0</v>
      </c>
      <c r="J217" s="265" t="str">
        <f>IF(Dat_02!H216=0,"",Dat_02!H216)</f>
        <v/>
      </c>
    </row>
    <row r="218" spans="2:10">
      <c r="B218" s="251"/>
      <c r="C218" s="256" t="s">
        <v>374</v>
      </c>
      <c r="D218" s="251"/>
      <c r="E218" s="252">
        <f>Dat_02!C217</f>
        <v>184.28144213992655</v>
      </c>
      <c r="F218" s="252">
        <f>Dat_02!D217</f>
        <v>120.61015823780208</v>
      </c>
      <c r="G218" s="252">
        <f>Dat_02!E217</f>
        <v>120.61015823780208</v>
      </c>
      <c r="I218" s="253">
        <f>Dat_02!G217</f>
        <v>0</v>
      </c>
      <c r="J218" s="265" t="str">
        <f>IF(Dat_02!H217=0,"",Dat_02!H217)</f>
        <v/>
      </c>
    </row>
    <row r="219" spans="2:10">
      <c r="B219" s="249"/>
      <c r="C219" s="250" t="s">
        <v>375</v>
      </c>
      <c r="D219" s="251"/>
      <c r="E219" s="252">
        <f>Dat_02!C218</f>
        <v>191.98249320592654</v>
      </c>
      <c r="F219" s="252">
        <f>Dat_02!D218</f>
        <v>120.61015823780208</v>
      </c>
      <c r="G219" s="252">
        <f>Dat_02!E218</f>
        <v>120.61015823780208</v>
      </c>
      <c r="I219" s="253">
        <f>Dat_02!G218</f>
        <v>0</v>
      </c>
      <c r="J219" s="265" t="str">
        <f>IF(Dat_02!H218=0,"",Dat_02!H218)</f>
        <v/>
      </c>
    </row>
    <row r="220" spans="2:10">
      <c r="B220" s="251"/>
      <c r="C220" s="250" t="s">
        <v>376</v>
      </c>
      <c r="D220" s="251"/>
      <c r="E220" s="252">
        <f>Dat_02!C219</f>
        <v>184.82002859392654</v>
      </c>
      <c r="F220" s="252">
        <f>Dat_02!D219</f>
        <v>120.61015823780208</v>
      </c>
      <c r="G220" s="252">
        <f>Dat_02!E219</f>
        <v>120.61015823780208</v>
      </c>
      <c r="I220" s="253">
        <f>Dat_02!G219</f>
        <v>0</v>
      </c>
      <c r="J220" s="265" t="str">
        <f>IF(Dat_02!H219=0,"",Dat_02!H219)</f>
        <v/>
      </c>
    </row>
    <row r="221" spans="2:10">
      <c r="B221" s="249"/>
      <c r="C221" s="250" t="s">
        <v>377</v>
      </c>
      <c r="D221" s="249"/>
      <c r="E221" s="252">
        <f>Dat_02!C220</f>
        <v>172.69258700392467</v>
      </c>
      <c r="F221" s="252">
        <f>Dat_02!D220</f>
        <v>120.61015823780208</v>
      </c>
      <c r="G221" s="252">
        <f>Dat_02!E220</f>
        <v>120.61015823780208</v>
      </c>
      <c r="I221" s="253">
        <f>Dat_02!G220</f>
        <v>0</v>
      </c>
      <c r="J221" s="265" t="str">
        <f>IF(Dat_02!H220=0,"",Dat_02!H220)</f>
        <v/>
      </c>
    </row>
    <row r="222" spans="2:10">
      <c r="B222" s="249"/>
      <c r="C222" s="250" t="s">
        <v>378</v>
      </c>
      <c r="D222" s="249"/>
      <c r="E222" s="252">
        <f>Dat_02!C221</f>
        <v>159.62570620392654</v>
      </c>
      <c r="F222" s="252">
        <f>Dat_02!D221</f>
        <v>120.61015823780208</v>
      </c>
      <c r="G222" s="252">
        <f>Dat_02!E221</f>
        <v>120.61015823780208</v>
      </c>
      <c r="I222" s="253">
        <f>Dat_02!G221</f>
        <v>0</v>
      </c>
      <c r="J222" s="265" t="str">
        <f>IF(Dat_02!H221=0,"",Dat_02!H221)</f>
        <v/>
      </c>
    </row>
    <row r="223" spans="2:10">
      <c r="B223" s="249"/>
      <c r="C223" s="250" t="s">
        <v>379</v>
      </c>
      <c r="D223" s="249"/>
      <c r="E223" s="252">
        <f>Dat_02!C222</f>
        <v>163.10893749992655</v>
      </c>
      <c r="F223" s="252">
        <f>Dat_02!D222</f>
        <v>120.61015823780208</v>
      </c>
      <c r="G223" s="252">
        <f>Dat_02!E222</f>
        <v>120.61015823780208</v>
      </c>
      <c r="I223" s="253">
        <f>Dat_02!G222</f>
        <v>0</v>
      </c>
      <c r="J223" s="265" t="str">
        <f>IF(Dat_02!H222=0,"",Dat_02!H222)</f>
        <v/>
      </c>
    </row>
    <row r="224" spans="2:10">
      <c r="B224" s="249"/>
      <c r="C224" s="250" t="s">
        <v>380</v>
      </c>
      <c r="D224" s="249"/>
      <c r="E224" s="252">
        <f>Dat_02!C223</f>
        <v>178.37745706792657</v>
      </c>
      <c r="F224" s="252">
        <f>Dat_02!D223</f>
        <v>120.61015823780208</v>
      </c>
      <c r="G224" s="252">
        <f>Dat_02!E223</f>
        <v>120.61015823780208</v>
      </c>
      <c r="I224" s="253">
        <f>Dat_02!G223</f>
        <v>0</v>
      </c>
      <c r="J224" s="265" t="str">
        <f>IF(Dat_02!H223=0,"",Dat_02!H223)</f>
        <v/>
      </c>
    </row>
    <row r="225" spans="2:10">
      <c r="B225" s="249"/>
      <c r="C225" s="250" t="s">
        <v>381</v>
      </c>
      <c r="D225" s="249"/>
      <c r="E225" s="252">
        <f>Dat_02!C224</f>
        <v>184.30236432720474</v>
      </c>
      <c r="F225" s="252">
        <f>Dat_02!D224</f>
        <v>120.61015823780208</v>
      </c>
      <c r="G225" s="252">
        <f>Dat_02!E224</f>
        <v>120.61015823780208</v>
      </c>
      <c r="I225" s="253">
        <f>Dat_02!G224</f>
        <v>0</v>
      </c>
      <c r="J225" s="265" t="str">
        <f>IF(Dat_02!H224=0,"",Dat_02!H224)</f>
        <v/>
      </c>
    </row>
    <row r="226" spans="2:10">
      <c r="B226" s="249"/>
      <c r="C226" s="250" t="s">
        <v>382</v>
      </c>
      <c r="D226" s="249"/>
      <c r="E226" s="252">
        <f>Dat_02!C225</f>
        <v>167.72312205720473</v>
      </c>
      <c r="F226" s="252">
        <f>Dat_02!D225</f>
        <v>120.61015823780208</v>
      </c>
      <c r="G226" s="252">
        <f>Dat_02!E225</f>
        <v>120.61015823780208</v>
      </c>
      <c r="I226" s="253">
        <f>Dat_02!G225</f>
        <v>0</v>
      </c>
      <c r="J226" s="265" t="str">
        <f>IF(Dat_02!H225=0,"",Dat_02!H225)</f>
        <v/>
      </c>
    </row>
    <row r="227" spans="2:10">
      <c r="B227" s="249"/>
      <c r="C227" s="250" t="s">
        <v>383</v>
      </c>
      <c r="D227" s="249"/>
      <c r="E227" s="252">
        <f>Dat_02!C226</f>
        <v>172.46751310720475</v>
      </c>
      <c r="F227" s="252">
        <f>Dat_02!D226</f>
        <v>120.61015823780208</v>
      </c>
      <c r="G227" s="252">
        <f>Dat_02!E226</f>
        <v>120.61015823780208</v>
      </c>
      <c r="I227" s="253">
        <f>Dat_02!G226</f>
        <v>0</v>
      </c>
      <c r="J227" s="265" t="str">
        <f>IF(Dat_02!H226=0,"",Dat_02!H226)</f>
        <v/>
      </c>
    </row>
    <row r="228" spans="2:10">
      <c r="B228" s="249"/>
      <c r="C228" s="250" t="s">
        <v>384</v>
      </c>
      <c r="D228" s="249"/>
      <c r="E228" s="252">
        <f>Dat_02!C227</f>
        <v>146.39772162920474</v>
      </c>
      <c r="F228" s="252">
        <f>Dat_02!D227</f>
        <v>120.61015823780208</v>
      </c>
      <c r="G228" s="252">
        <f>Dat_02!E227</f>
        <v>120.61015823780208</v>
      </c>
      <c r="I228" s="253">
        <f>Dat_02!G227</f>
        <v>0</v>
      </c>
      <c r="J228" s="265" t="str">
        <f>IF(Dat_02!H227=0,"",Dat_02!H227)</f>
        <v/>
      </c>
    </row>
    <row r="229" spans="2:10">
      <c r="B229" s="249"/>
      <c r="C229" s="250" t="s">
        <v>385</v>
      </c>
      <c r="D229" s="249"/>
      <c r="E229" s="252">
        <f>Dat_02!C228</f>
        <v>143.13331812520474</v>
      </c>
      <c r="F229" s="252">
        <f>Dat_02!D228</f>
        <v>120.61015823780208</v>
      </c>
      <c r="G229" s="252">
        <f>Dat_02!E228</f>
        <v>120.61015823780208</v>
      </c>
      <c r="I229" s="253">
        <f>Dat_02!G228</f>
        <v>0</v>
      </c>
      <c r="J229" s="265" t="str">
        <f>IF(Dat_02!H228=0,"",Dat_02!H228)</f>
        <v/>
      </c>
    </row>
    <row r="230" spans="2:10">
      <c r="B230" s="249"/>
      <c r="C230" s="250" t="s">
        <v>386</v>
      </c>
      <c r="D230" s="249"/>
      <c r="E230" s="252">
        <f>Dat_02!C229</f>
        <v>167.97807088120473</v>
      </c>
      <c r="F230" s="252">
        <f>Dat_02!D229</f>
        <v>120.61015823780208</v>
      </c>
      <c r="G230" s="252">
        <f>Dat_02!E229</f>
        <v>120.61015823780208</v>
      </c>
      <c r="I230" s="253">
        <f>Dat_02!G229</f>
        <v>0</v>
      </c>
      <c r="J230" s="265" t="str">
        <f>IF(Dat_02!H229=0,"",Dat_02!H229)</f>
        <v/>
      </c>
    </row>
    <row r="231" spans="2:10">
      <c r="B231" s="249"/>
      <c r="C231" s="250" t="s">
        <v>387</v>
      </c>
      <c r="D231" s="249"/>
      <c r="E231" s="252">
        <f>Dat_02!C230</f>
        <v>161.94725678920472</v>
      </c>
      <c r="F231" s="252">
        <f>Dat_02!D230</f>
        <v>120.61015823780208</v>
      </c>
      <c r="G231" s="252">
        <f>Dat_02!E230</f>
        <v>120.61015823780208</v>
      </c>
      <c r="I231" s="253">
        <f>Dat_02!G230</f>
        <v>0</v>
      </c>
      <c r="J231" s="265" t="str">
        <f>IF(Dat_02!H230=0,"",Dat_02!H230)</f>
        <v/>
      </c>
    </row>
    <row r="232" spans="2:10">
      <c r="B232" s="249"/>
      <c r="C232" s="250" t="s">
        <v>388</v>
      </c>
      <c r="D232" s="249"/>
      <c r="E232" s="252">
        <f>Dat_02!C231</f>
        <v>109.49582320692852</v>
      </c>
      <c r="F232" s="252">
        <f>Dat_02!D231</f>
        <v>120.61015823780208</v>
      </c>
      <c r="G232" s="252">
        <f>Dat_02!E231</f>
        <v>109.49582320692852</v>
      </c>
      <c r="I232" s="253">
        <f>Dat_02!G231</f>
        <v>120.61015823780208</v>
      </c>
      <c r="J232" s="265" t="str">
        <f>IF(Dat_02!H231=0,"",Dat_02!H231)</f>
        <v/>
      </c>
    </row>
    <row r="233" spans="2:10">
      <c r="B233" s="249"/>
      <c r="C233" s="250" t="s">
        <v>389</v>
      </c>
      <c r="D233" s="249"/>
      <c r="E233" s="252">
        <f>Dat_02!C232</f>
        <v>102.67586179493038</v>
      </c>
      <c r="F233" s="252">
        <f>Dat_02!D232</f>
        <v>120.61015823780208</v>
      </c>
      <c r="G233" s="252">
        <f>Dat_02!E232</f>
        <v>102.67586179493038</v>
      </c>
      <c r="I233" s="253">
        <f>Dat_02!G232</f>
        <v>0</v>
      </c>
      <c r="J233" s="265" t="str">
        <f>IF(Dat_02!H232=0,"",Dat_02!H232)</f>
        <v/>
      </c>
    </row>
    <row r="234" spans="2:10">
      <c r="B234" s="249"/>
      <c r="C234" s="250" t="s">
        <v>390</v>
      </c>
      <c r="D234" s="249"/>
      <c r="E234" s="252">
        <f>Dat_02!C233</f>
        <v>95.39468468092852</v>
      </c>
      <c r="F234" s="252">
        <f>Dat_02!D233</f>
        <v>120.61015823780208</v>
      </c>
      <c r="G234" s="252">
        <f>Dat_02!E233</f>
        <v>95.39468468092852</v>
      </c>
      <c r="I234" s="253">
        <f>Dat_02!G233</f>
        <v>0</v>
      </c>
      <c r="J234" s="265" t="str">
        <f>IF(Dat_02!H233=0,"",Dat_02!H233)</f>
        <v/>
      </c>
    </row>
    <row r="235" spans="2:10">
      <c r="B235" s="249"/>
      <c r="C235" s="250" t="s">
        <v>391</v>
      </c>
      <c r="D235" s="249"/>
      <c r="E235" s="252">
        <f>Dat_02!C234</f>
        <v>78.374164868930379</v>
      </c>
      <c r="F235" s="252">
        <f>Dat_02!D234</f>
        <v>120.61015823780208</v>
      </c>
      <c r="G235" s="252">
        <f>Dat_02!E234</f>
        <v>78.374164868930379</v>
      </c>
      <c r="I235" s="253">
        <f>Dat_02!G234</f>
        <v>0</v>
      </c>
      <c r="J235" s="265" t="str">
        <f>IF(Dat_02!H234=0,"",Dat_02!H234)</f>
        <v/>
      </c>
    </row>
    <row r="236" spans="2:10">
      <c r="B236" s="249"/>
      <c r="C236" s="250" t="s">
        <v>392</v>
      </c>
      <c r="D236" s="249"/>
      <c r="E236" s="252">
        <f>Dat_02!C235</f>
        <v>81.129962914928512</v>
      </c>
      <c r="F236" s="252">
        <f>Dat_02!D235</f>
        <v>120.61015823780208</v>
      </c>
      <c r="G236" s="252">
        <f>Dat_02!E235</f>
        <v>81.129962914928512</v>
      </c>
      <c r="I236" s="253">
        <f>Dat_02!G235</f>
        <v>0</v>
      </c>
      <c r="J236" s="265" t="str">
        <f>IF(Dat_02!H235=0,"",Dat_02!H235)</f>
        <v/>
      </c>
    </row>
    <row r="237" spans="2:10">
      <c r="B237" s="249"/>
      <c r="C237" s="250" t="s">
        <v>393</v>
      </c>
      <c r="D237" s="249"/>
      <c r="E237" s="252">
        <f>Dat_02!C236</f>
        <v>107.03590699893039</v>
      </c>
      <c r="F237" s="252">
        <f>Dat_02!D236</f>
        <v>120.61015823780208</v>
      </c>
      <c r="G237" s="252">
        <f>Dat_02!E236</f>
        <v>107.03590699893039</v>
      </c>
      <c r="I237" s="253">
        <f>Dat_02!G236</f>
        <v>0</v>
      </c>
      <c r="J237" s="265" t="str">
        <f>IF(Dat_02!H236=0,"",Dat_02!H236)</f>
        <v/>
      </c>
    </row>
    <row r="238" spans="2:10">
      <c r="B238" s="249"/>
      <c r="C238" s="250" t="s">
        <v>394</v>
      </c>
      <c r="D238" s="249"/>
      <c r="E238" s="252">
        <f>Dat_02!C237</f>
        <v>109.99561480092852</v>
      </c>
      <c r="F238" s="252">
        <f>Dat_02!D237</f>
        <v>120.61015823780208</v>
      </c>
      <c r="G238" s="252">
        <f>Dat_02!E237</f>
        <v>109.99561480092852</v>
      </c>
      <c r="I238" s="253">
        <f>Dat_02!G237</f>
        <v>0</v>
      </c>
      <c r="J238" s="265" t="str">
        <f>IF(Dat_02!H237=0,"",Dat_02!H237)</f>
        <v/>
      </c>
    </row>
    <row r="239" spans="2:10">
      <c r="B239" s="249"/>
      <c r="C239" s="250" t="s">
        <v>395</v>
      </c>
      <c r="D239" s="249"/>
      <c r="E239" s="252">
        <f>Dat_02!C238</f>
        <v>156.58368622485577</v>
      </c>
      <c r="F239" s="252">
        <f>Dat_02!D238</f>
        <v>120.61015823780208</v>
      </c>
      <c r="G239" s="252">
        <f>Dat_02!E238</f>
        <v>120.61015823780208</v>
      </c>
      <c r="I239" s="253">
        <f>Dat_02!G238</f>
        <v>0</v>
      </c>
      <c r="J239" s="265" t="str">
        <f>IF(Dat_02!H238=0,"",Dat_02!H238)</f>
        <v/>
      </c>
    </row>
    <row r="240" spans="2:10">
      <c r="B240" s="249"/>
      <c r="C240" s="250" t="s">
        <v>396</v>
      </c>
      <c r="D240" s="249"/>
      <c r="E240" s="252">
        <f>Dat_02!C239</f>
        <v>153.58304342085762</v>
      </c>
      <c r="F240" s="252">
        <f>Dat_02!D239</f>
        <v>120.61015823780208</v>
      </c>
      <c r="G240" s="252">
        <f>Dat_02!E239</f>
        <v>120.61015823780208</v>
      </c>
      <c r="I240" s="253">
        <f>Dat_02!G239</f>
        <v>0</v>
      </c>
      <c r="J240" s="265" t="str">
        <f>IF(Dat_02!H239=0,"",Dat_02!H239)</f>
        <v/>
      </c>
    </row>
    <row r="241" spans="2:10">
      <c r="B241" s="249"/>
      <c r="C241" s="250" t="s">
        <v>397</v>
      </c>
      <c r="D241" s="249"/>
      <c r="E241" s="252">
        <f>Dat_02!C240</f>
        <v>158.12235552485575</v>
      </c>
      <c r="F241" s="252">
        <f>Dat_02!D240</f>
        <v>120.61015823780208</v>
      </c>
      <c r="G241" s="252">
        <f>Dat_02!E240</f>
        <v>120.61015823780208</v>
      </c>
      <c r="I241" s="253">
        <f>Dat_02!G240</f>
        <v>0</v>
      </c>
      <c r="J241" s="265" t="str">
        <f>IF(Dat_02!H240=0,"",Dat_02!H240)</f>
        <v/>
      </c>
    </row>
    <row r="242" spans="2:10">
      <c r="B242" s="249"/>
      <c r="C242" s="250" t="s">
        <v>398</v>
      </c>
      <c r="D242" s="249"/>
      <c r="E242" s="252">
        <f>Dat_02!C241</f>
        <v>141.99157814085578</v>
      </c>
      <c r="F242" s="252">
        <f>Dat_02!D241</f>
        <v>120.61015823780208</v>
      </c>
      <c r="G242" s="252">
        <f>Dat_02!E241</f>
        <v>120.61015823780208</v>
      </c>
      <c r="I242" s="253">
        <f>Dat_02!G241</f>
        <v>0</v>
      </c>
      <c r="J242" s="265" t="str">
        <f>IF(Dat_02!H241=0,"",Dat_02!H241)</f>
        <v/>
      </c>
    </row>
    <row r="243" spans="2:10">
      <c r="B243" s="249"/>
      <c r="C243" s="250" t="s">
        <v>399</v>
      </c>
      <c r="D243" s="249"/>
      <c r="E243" s="252">
        <f>Dat_02!C242</f>
        <v>112.88597481685575</v>
      </c>
      <c r="F243" s="252">
        <f>Dat_02!D242</f>
        <v>120.61015823780208</v>
      </c>
      <c r="G243" s="252">
        <f>Dat_02!E242</f>
        <v>112.88597481685575</v>
      </c>
      <c r="I243" s="253">
        <f>Dat_02!G242</f>
        <v>0</v>
      </c>
      <c r="J243" s="265" t="str">
        <f>IF(Dat_02!H242=0,"",Dat_02!H242)</f>
        <v/>
      </c>
    </row>
    <row r="244" spans="2:10">
      <c r="B244" s="249"/>
      <c r="C244" s="250" t="s">
        <v>400</v>
      </c>
      <c r="D244" s="249"/>
      <c r="E244" s="252">
        <f>Dat_02!C243</f>
        <v>106.23869020485763</v>
      </c>
      <c r="F244" s="252">
        <f>Dat_02!D243</f>
        <v>120.61015823780208</v>
      </c>
      <c r="G244" s="252">
        <f>Dat_02!E243</f>
        <v>106.23869020485763</v>
      </c>
      <c r="I244" s="253">
        <f>Dat_02!G243</f>
        <v>0</v>
      </c>
      <c r="J244" s="265" t="str">
        <f>IF(Dat_02!H243=0,"",Dat_02!H243)</f>
        <v/>
      </c>
    </row>
    <row r="245" spans="2:10">
      <c r="B245" s="249"/>
      <c r="C245" s="250" t="s">
        <v>401</v>
      </c>
      <c r="D245" s="249"/>
      <c r="E245" s="252">
        <f>Dat_02!C244</f>
        <v>117.17310467885576</v>
      </c>
      <c r="F245" s="252">
        <f>Dat_02!D244</f>
        <v>120.61015823780208</v>
      </c>
      <c r="G245" s="252">
        <f>Dat_02!E244</f>
        <v>117.17310467885576</v>
      </c>
      <c r="I245" s="253">
        <f>Dat_02!G244</f>
        <v>0</v>
      </c>
      <c r="J245" s="265" t="str">
        <f>IF(Dat_02!H244=0,"",Dat_02!H244)</f>
        <v/>
      </c>
    </row>
    <row r="246" spans="2:10">
      <c r="B246" s="249"/>
      <c r="C246" s="250" t="s">
        <v>402</v>
      </c>
      <c r="D246" s="249"/>
      <c r="E246" s="252">
        <f>Dat_02!C245</f>
        <v>163.03294659618942</v>
      </c>
      <c r="F246" s="252">
        <f>Dat_02!D245</f>
        <v>120.61015823780208</v>
      </c>
      <c r="G246" s="252">
        <f>Dat_02!E245</f>
        <v>120.61015823780208</v>
      </c>
      <c r="I246" s="253">
        <f>Dat_02!G245</f>
        <v>0</v>
      </c>
      <c r="J246" s="265" t="str">
        <f>IF(Dat_02!H245=0,"",Dat_02!H245)</f>
        <v/>
      </c>
    </row>
    <row r="247" spans="2:10">
      <c r="B247" s="251" t="s">
        <v>403</v>
      </c>
      <c r="C247" s="256" t="s">
        <v>404</v>
      </c>
      <c r="D247" s="249"/>
      <c r="E247" s="252">
        <f>Dat_02!C246</f>
        <v>149.19285034619128</v>
      </c>
      <c r="F247" s="252">
        <f>Dat_02!D246</f>
        <v>120.61015823780208</v>
      </c>
      <c r="G247" s="252">
        <f>Dat_02!E246</f>
        <v>120.61015823780208</v>
      </c>
      <c r="I247" s="253">
        <f>Dat_02!G246</f>
        <v>0</v>
      </c>
      <c r="J247" s="265" t="str">
        <f>IF(Dat_02!H246=0,"",Dat_02!H246)</f>
        <v/>
      </c>
    </row>
    <row r="248" spans="2:10">
      <c r="B248" s="249"/>
      <c r="C248" s="250" t="s">
        <v>405</v>
      </c>
      <c r="D248" s="251"/>
      <c r="E248" s="252">
        <f>Dat_02!C247</f>
        <v>155.9150725441857</v>
      </c>
      <c r="F248" s="252">
        <f>Dat_02!D247</f>
        <v>120.61015823780208</v>
      </c>
      <c r="G248" s="252">
        <f>Dat_02!E247</f>
        <v>120.61015823780208</v>
      </c>
      <c r="I248" s="253">
        <f>Dat_02!G247</f>
        <v>0</v>
      </c>
      <c r="J248" s="265" t="str">
        <f>IF(Dat_02!H247=0,"",Dat_02!H247)</f>
        <v/>
      </c>
    </row>
    <row r="249" spans="2:10">
      <c r="B249" s="249"/>
      <c r="C249" s="250" t="s">
        <v>406</v>
      </c>
      <c r="D249" s="251"/>
      <c r="E249" s="252">
        <f>Dat_02!C248</f>
        <v>145.22588934219127</v>
      </c>
      <c r="F249" s="252">
        <f>Dat_02!D248</f>
        <v>123.04180331015149</v>
      </c>
      <c r="G249" s="252">
        <f>Dat_02!E248</f>
        <v>123.04180331015149</v>
      </c>
      <c r="I249" s="253">
        <f>Dat_02!G248</f>
        <v>0</v>
      </c>
      <c r="J249" s="265" t="str">
        <f>IF(Dat_02!H248=0,"",Dat_02!H248)</f>
        <v/>
      </c>
    </row>
    <row r="250" spans="2:10">
      <c r="B250" s="249"/>
      <c r="C250" s="250" t="s">
        <v>407</v>
      </c>
      <c r="D250" s="251"/>
      <c r="E250" s="252">
        <f>Dat_02!C249</f>
        <v>144.93629586419132</v>
      </c>
      <c r="F250" s="252">
        <f>Dat_02!D249</f>
        <v>123.04180331015149</v>
      </c>
      <c r="G250" s="252">
        <f>Dat_02!E249</f>
        <v>123.04180331015149</v>
      </c>
      <c r="I250" s="253">
        <f>Dat_02!G249</f>
        <v>0</v>
      </c>
      <c r="J250" s="265" t="str">
        <f>IF(Dat_02!H249=0,"",Dat_02!H249)</f>
        <v/>
      </c>
    </row>
    <row r="251" spans="2:10">
      <c r="B251" s="249"/>
      <c r="C251" s="250" t="s">
        <v>408</v>
      </c>
      <c r="D251" s="251"/>
      <c r="E251" s="252">
        <f>Dat_02!C250</f>
        <v>153.95467699618942</v>
      </c>
      <c r="F251" s="252">
        <f>Dat_02!D250</f>
        <v>123.04180331015149</v>
      </c>
      <c r="G251" s="252">
        <f>Dat_02!E250</f>
        <v>123.04180331015149</v>
      </c>
      <c r="I251" s="253">
        <f>Dat_02!G250</f>
        <v>0</v>
      </c>
      <c r="J251" s="265" t="str">
        <f>IF(Dat_02!H250=0,"",Dat_02!H250)</f>
        <v/>
      </c>
    </row>
    <row r="252" spans="2:10">
      <c r="B252" s="249"/>
      <c r="C252" s="250" t="s">
        <v>409</v>
      </c>
      <c r="D252" s="249"/>
      <c r="E252" s="252">
        <f>Dat_02!C251</f>
        <v>147.42883619619315</v>
      </c>
      <c r="F252" s="252">
        <f>Dat_02!D251</f>
        <v>123.04180331015149</v>
      </c>
      <c r="G252" s="252">
        <f>Dat_02!E251</f>
        <v>123.04180331015149</v>
      </c>
      <c r="I252" s="253">
        <f>Dat_02!G251</f>
        <v>0</v>
      </c>
      <c r="J252" s="265" t="str">
        <f>IF(Dat_02!H251=0,"",Dat_02!H251)</f>
        <v/>
      </c>
    </row>
    <row r="253" spans="2:10">
      <c r="B253" s="249"/>
      <c r="C253" s="250" t="s">
        <v>410</v>
      </c>
      <c r="D253" s="249"/>
      <c r="E253" s="252">
        <f>Dat_02!C252</f>
        <v>101.07640066068176</v>
      </c>
      <c r="F253" s="252">
        <f>Dat_02!D252</f>
        <v>123.04180331015149</v>
      </c>
      <c r="G253" s="252">
        <f>Dat_02!E252</f>
        <v>101.07640066068176</v>
      </c>
      <c r="I253" s="253">
        <f>Dat_02!G252</f>
        <v>0</v>
      </c>
      <c r="J253" s="265" t="str">
        <f>IF(Dat_02!H252=0,"",Dat_02!H252)</f>
        <v/>
      </c>
    </row>
    <row r="254" spans="2:10">
      <c r="B254" s="249"/>
      <c r="C254" s="250" t="s">
        <v>411</v>
      </c>
      <c r="D254" s="249"/>
      <c r="E254" s="252">
        <f>Dat_02!C253</f>
        <v>119.89341306868175</v>
      </c>
      <c r="F254" s="252">
        <f>Dat_02!D253</f>
        <v>123.04180331015149</v>
      </c>
      <c r="G254" s="252">
        <f>Dat_02!E253</f>
        <v>119.89341306868175</v>
      </c>
      <c r="I254" s="253">
        <f>Dat_02!G253</f>
        <v>0</v>
      </c>
      <c r="J254" s="265" t="str">
        <f>IF(Dat_02!H253=0,"",Dat_02!H253)</f>
        <v/>
      </c>
    </row>
    <row r="255" spans="2:10">
      <c r="B255" s="249"/>
      <c r="C255" s="250" t="s">
        <v>412</v>
      </c>
      <c r="D255" s="249"/>
      <c r="E255" s="252">
        <f>Dat_02!C254</f>
        <v>132.50550094868177</v>
      </c>
      <c r="F255" s="252">
        <f>Dat_02!D254</f>
        <v>123.04180331015149</v>
      </c>
      <c r="G255" s="252">
        <f>Dat_02!E254</f>
        <v>123.04180331015149</v>
      </c>
      <c r="I255" s="253">
        <f>Dat_02!G254</f>
        <v>0</v>
      </c>
      <c r="J255" s="265" t="str">
        <f>IF(Dat_02!H254=0,"",Dat_02!H254)</f>
        <v/>
      </c>
    </row>
    <row r="256" spans="2:10">
      <c r="B256" s="249"/>
      <c r="C256" s="250" t="s">
        <v>413</v>
      </c>
      <c r="D256" s="249"/>
      <c r="E256" s="252">
        <f>Dat_02!C255</f>
        <v>111.28489861868175</v>
      </c>
      <c r="F256" s="252">
        <f>Dat_02!D255</f>
        <v>123.04180331015149</v>
      </c>
      <c r="G256" s="252">
        <f>Dat_02!E255</f>
        <v>111.28489861868175</v>
      </c>
      <c r="I256" s="253">
        <f>Dat_02!G255</f>
        <v>0</v>
      </c>
      <c r="J256" s="265" t="str">
        <f>IF(Dat_02!H255=0,"",Dat_02!H255)</f>
        <v/>
      </c>
    </row>
    <row r="257" spans="2:10">
      <c r="B257" s="249"/>
      <c r="C257" s="250" t="s">
        <v>414</v>
      </c>
      <c r="D257" s="249"/>
      <c r="E257" s="252">
        <f>Dat_02!C256</f>
        <v>81.630615828679893</v>
      </c>
      <c r="F257" s="252">
        <f>Dat_02!D256</f>
        <v>123.04180331015149</v>
      </c>
      <c r="G257" s="252">
        <f>Dat_02!E256</f>
        <v>81.630615828679893</v>
      </c>
      <c r="I257" s="253">
        <f>Dat_02!G256</f>
        <v>0</v>
      </c>
      <c r="J257" s="265" t="str">
        <f>IF(Dat_02!H256=0,"",Dat_02!H256)</f>
        <v/>
      </c>
    </row>
    <row r="258" spans="2:10">
      <c r="B258" s="249"/>
      <c r="C258" s="250" t="s">
        <v>415</v>
      </c>
      <c r="D258" s="249"/>
      <c r="E258" s="252">
        <f>Dat_02!C257</f>
        <v>93.520249556683609</v>
      </c>
      <c r="F258" s="252">
        <f>Dat_02!D257</f>
        <v>123.04180331015149</v>
      </c>
      <c r="G258" s="252">
        <f>Dat_02!E257</f>
        <v>93.520249556683609</v>
      </c>
      <c r="I258" s="253">
        <f>Dat_02!G257</f>
        <v>0</v>
      </c>
      <c r="J258" s="265" t="str">
        <f>IF(Dat_02!H257=0,"",Dat_02!H257)</f>
        <v/>
      </c>
    </row>
    <row r="259" spans="2:10">
      <c r="B259" s="249"/>
      <c r="C259" s="250" t="s">
        <v>416</v>
      </c>
      <c r="D259" s="249"/>
      <c r="E259" s="252">
        <f>Dat_02!C258</f>
        <v>120.85801470868363</v>
      </c>
      <c r="F259" s="252">
        <f>Dat_02!D258</f>
        <v>123.04180331015149</v>
      </c>
      <c r="G259" s="252">
        <f>Dat_02!E258</f>
        <v>120.85801470868363</v>
      </c>
      <c r="I259" s="253">
        <f>Dat_02!G258</f>
        <v>0</v>
      </c>
      <c r="J259" s="265" t="str">
        <f>IF(Dat_02!H258=0,"",Dat_02!H258)</f>
        <v/>
      </c>
    </row>
    <row r="260" spans="2:10">
      <c r="B260" s="249"/>
      <c r="C260" s="250" t="s">
        <v>417</v>
      </c>
      <c r="D260" s="249"/>
      <c r="E260" s="252">
        <f>Dat_02!C259</f>
        <v>138.6151154695182</v>
      </c>
      <c r="F260" s="252">
        <f>Dat_02!D259</f>
        <v>123.04180331015149</v>
      </c>
      <c r="G260" s="252">
        <f>Dat_02!E259</f>
        <v>123.04180331015149</v>
      </c>
      <c r="I260" s="253">
        <f>Dat_02!G259</f>
        <v>0</v>
      </c>
      <c r="J260" s="265" t="str">
        <f>IF(Dat_02!H259=0,"",Dat_02!H259)</f>
        <v/>
      </c>
    </row>
    <row r="261" spans="2:10">
      <c r="B261" s="249"/>
      <c r="C261" s="250" t="s">
        <v>418</v>
      </c>
      <c r="D261" s="249"/>
      <c r="E261" s="252">
        <f>Dat_02!C260</f>
        <v>96.82283322951821</v>
      </c>
      <c r="F261" s="252">
        <f>Dat_02!D260</f>
        <v>123.04180331015149</v>
      </c>
      <c r="G261" s="252">
        <f>Dat_02!E260</f>
        <v>96.82283322951821</v>
      </c>
      <c r="I261" s="253">
        <f>Dat_02!G260</f>
        <v>0</v>
      </c>
      <c r="J261" s="265" t="str">
        <f>IF(Dat_02!H260=0,"",Dat_02!H260)</f>
        <v/>
      </c>
    </row>
    <row r="262" spans="2:10">
      <c r="B262" s="249"/>
      <c r="C262" s="250" t="s">
        <v>419</v>
      </c>
      <c r="D262" s="249"/>
      <c r="E262" s="252">
        <f>Dat_02!C261</f>
        <v>124.76379878952007</v>
      </c>
      <c r="F262" s="252">
        <f>Dat_02!D261</f>
        <v>123.04180331015149</v>
      </c>
      <c r="G262" s="252">
        <f>Dat_02!E261</f>
        <v>123.04180331015149</v>
      </c>
      <c r="I262" s="253">
        <f>Dat_02!G261</f>
        <v>0</v>
      </c>
      <c r="J262" s="265" t="str">
        <f>IF(Dat_02!H261=0,"",Dat_02!H261)</f>
        <v/>
      </c>
    </row>
    <row r="263" spans="2:10">
      <c r="B263" s="249"/>
      <c r="C263" s="250" t="s">
        <v>420</v>
      </c>
      <c r="D263" s="249"/>
      <c r="E263" s="252">
        <f>Dat_02!C262</f>
        <v>77.748550899514484</v>
      </c>
      <c r="F263" s="252">
        <f>Dat_02!D262</f>
        <v>123.04180331015149</v>
      </c>
      <c r="G263" s="252">
        <f>Dat_02!E262</f>
        <v>77.748550899514484</v>
      </c>
      <c r="I263" s="253">
        <f>Dat_02!G262</f>
        <v>123.04180331015149</v>
      </c>
      <c r="J263" s="265" t="str">
        <f>IF(Dat_02!H262=0,"",Dat_02!H262)</f>
        <v/>
      </c>
    </row>
    <row r="264" spans="2:10">
      <c r="B264" s="249"/>
      <c r="C264" s="250" t="s">
        <v>421</v>
      </c>
      <c r="D264" s="249"/>
      <c r="E264" s="252">
        <f>Dat_02!C263</f>
        <v>60.013906629521927</v>
      </c>
      <c r="F264" s="252">
        <f>Dat_02!D263</f>
        <v>123.04180331015149</v>
      </c>
      <c r="G264" s="252">
        <f>Dat_02!E263</f>
        <v>60.013906629521927</v>
      </c>
      <c r="I264" s="253">
        <f>Dat_02!G263</f>
        <v>0</v>
      </c>
      <c r="J264" s="265" t="str">
        <f>IF(Dat_02!H263=0,"",Dat_02!H263)</f>
        <v/>
      </c>
    </row>
    <row r="265" spans="2:10">
      <c r="B265" s="249"/>
      <c r="C265" s="250" t="s">
        <v>422</v>
      </c>
      <c r="D265" s="249"/>
      <c r="E265" s="252">
        <f>Dat_02!C264</f>
        <v>83.613772823518204</v>
      </c>
      <c r="F265" s="252">
        <f>Dat_02!D264</f>
        <v>123.04180331015149</v>
      </c>
      <c r="G265" s="252">
        <f>Dat_02!E264</f>
        <v>83.613772823518204</v>
      </c>
      <c r="I265" s="253">
        <f>Dat_02!G264</f>
        <v>0</v>
      </c>
      <c r="J265" s="265" t="str">
        <f>IF(Dat_02!H264=0,"",Dat_02!H264)</f>
        <v/>
      </c>
    </row>
    <row r="266" spans="2:10">
      <c r="B266" s="249"/>
      <c r="C266" s="250" t="s">
        <v>423</v>
      </c>
      <c r="D266" s="249"/>
      <c r="E266" s="252">
        <f>Dat_02!C265</f>
        <v>108.03518642952007</v>
      </c>
      <c r="F266" s="252">
        <f>Dat_02!D265</f>
        <v>123.04180331015149</v>
      </c>
      <c r="G266" s="252">
        <f>Dat_02!E265</f>
        <v>108.03518642952007</v>
      </c>
      <c r="I266" s="253">
        <f>Dat_02!G265</f>
        <v>0</v>
      </c>
      <c r="J266" s="265" t="str">
        <f>IF(Dat_02!H265=0,"",Dat_02!H265)</f>
        <v/>
      </c>
    </row>
    <row r="267" spans="2:10">
      <c r="B267" s="249"/>
      <c r="C267" s="250" t="s">
        <v>424</v>
      </c>
      <c r="D267" s="249"/>
      <c r="E267" s="252">
        <f>Dat_02!C266</f>
        <v>106.5013032588887</v>
      </c>
      <c r="F267" s="252">
        <f>Dat_02!D266</f>
        <v>123.04180331015149</v>
      </c>
      <c r="G267" s="252">
        <f>Dat_02!E266</f>
        <v>106.5013032588887</v>
      </c>
      <c r="I267" s="253">
        <f>Dat_02!G266</f>
        <v>0</v>
      </c>
      <c r="J267" s="265" t="str">
        <f>IF(Dat_02!H266=0,"",Dat_02!H266)</f>
        <v/>
      </c>
    </row>
    <row r="268" spans="2:10">
      <c r="B268" s="249"/>
      <c r="C268" s="250" t="s">
        <v>425</v>
      </c>
      <c r="D268" s="249"/>
      <c r="E268" s="252">
        <f>Dat_02!C267</f>
        <v>108.2347364308887</v>
      </c>
      <c r="F268" s="252">
        <f>Dat_02!D267</f>
        <v>123.04180331015149</v>
      </c>
      <c r="G268" s="252">
        <f>Dat_02!E267</f>
        <v>108.2347364308887</v>
      </c>
      <c r="I268" s="253">
        <f>Dat_02!G267</f>
        <v>0</v>
      </c>
      <c r="J268" s="265" t="str">
        <f>IF(Dat_02!H267=0,"",Dat_02!H267)</f>
        <v/>
      </c>
    </row>
    <row r="269" spans="2:10">
      <c r="B269" s="249"/>
      <c r="C269" s="250" t="s">
        <v>426</v>
      </c>
      <c r="D269" s="249"/>
      <c r="E269" s="252">
        <f>Dat_02!C268</f>
        <v>96.360344498890569</v>
      </c>
      <c r="F269" s="252">
        <f>Dat_02!D268</f>
        <v>123.04180331015149</v>
      </c>
      <c r="G269" s="252">
        <f>Dat_02!E268</f>
        <v>96.360344498890569</v>
      </c>
      <c r="I269" s="253">
        <f>Dat_02!G268</f>
        <v>0</v>
      </c>
      <c r="J269" s="265" t="str">
        <f>IF(Dat_02!H268=0,"",Dat_02!H268)</f>
        <v/>
      </c>
    </row>
    <row r="270" spans="2:10">
      <c r="B270" s="249"/>
      <c r="C270" s="250" t="s">
        <v>427</v>
      </c>
      <c r="D270" s="249"/>
      <c r="E270" s="252">
        <f>Dat_02!C269</f>
        <v>87.226799430888704</v>
      </c>
      <c r="F270" s="252">
        <f>Dat_02!D269</f>
        <v>123.04180331015149</v>
      </c>
      <c r="G270" s="252">
        <f>Dat_02!E269</f>
        <v>87.226799430888704</v>
      </c>
      <c r="I270" s="253">
        <f>Dat_02!G269</f>
        <v>0</v>
      </c>
      <c r="J270" s="265" t="str">
        <f>IF(Dat_02!H269=0,"",Dat_02!H269)</f>
        <v/>
      </c>
    </row>
    <row r="271" spans="2:10">
      <c r="B271" s="249"/>
      <c r="C271" s="250" t="s">
        <v>428</v>
      </c>
      <c r="D271" s="249"/>
      <c r="E271" s="252">
        <f>Dat_02!C270</f>
        <v>70.259251382890568</v>
      </c>
      <c r="F271" s="252">
        <f>Dat_02!D270</f>
        <v>123.04180331015149</v>
      </c>
      <c r="G271" s="252">
        <f>Dat_02!E270</f>
        <v>70.259251382890568</v>
      </c>
      <c r="I271" s="253">
        <f>Dat_02!G270</f>
        <v>0</v>
      </c>
      <c r="J271" s="265" t="str">
        <f>IF(Dat_02!H270=0,"",Dat_02!H270)</f>
        <v/>
      </c>
    </row>
    <row r="272" spans="2:10">
      <c r="B272" s="249"/>
      <c r="C272" s="250" t="s">
        <v>429</v>
      </c>
      <c r="D272" s="249"/>
      <c r="E272" s="252">
        <f>Dat_02!C271</f>
        <v>100.42025046088871</v>
      </c>
      <c r="F272" s="252">
        <f>Dat_02!D271</f>
        <v>123.04180331015149</v>
      </c>
      <c r="G272" s="252">
        <f>Dat_02!E271</f>
        <v>100.42025046088871</v>
      </c>
      <c r="I272" s="253">
        <f>Dat_02!G271</f>
        <v>0</v>
      </c>
      <c r="J272" s="265" t="str">
        <f>IF(Dat_02!H271=0,"",Dat_02!H271)</f>
        <v/>
      </c>
    </row>
    <row r="273" spans="2:10">
      <c r="B273" s="249"/>
      <c r="C273" s="250" t="s">
        <v>430</v>
      </c>
      <c r="D273" s="249"/>
      <c r="E273" s="252">
        <f>Dat_02!C272</f>
        <v>64.318272080890566</v>
      </c>
      <c r="F273" s="252">
        <f>Dat_02!D272</f>
        <v>123.04180331015149</v>
      </c>
      <c r="G273" s="252">
        <f>Dat_02!E272</f>
        <v>64.318272080890566</v>
      </c>
      <c r="I273" s="253">
        <f>Dat_02!G272</f>
        <v>0</v>
      </c>
      <c r="J273" s="265" t="str">
        <f>IF(Dat_02!H272=0,"",Dat_02!H272)</f>
        <v/>
      </c>
    </row>
    <row r="274" spans="2:10">
      <c r="B274" s="249"/>
      <c r="C274" s="250" t="s">
        <v>431</v>
      </c>
      <c r="D274" s="249"/>
      <c r="E274" s="252">
        <f>Dat_02!C273</f>
        <v>73.964610691030188</v>
      </c>
      <c r="F274" s="252">
        <f>Dat_02!D273</f>
        <v>123.04180331015149</v>
      </c>
      <c r="G274" s="252">
        <f>Dat_02!E273</f>
        <v>73.964610691030188</v>
      </c>
      <c r="I274" s="253">
        <f>Dat_02!G273</f>
        <v>0</v>
      </c>
      <c r="J274" s="265" t="str">
        <f>IF(Dat_02!H273=0,"",Dat_02!H273)</f>
        <v/>
      </c>
    </row>
    <row r="275" spans="2:10">
      <c r="B275" s="249"/>
      <c r="C275" s="250" t="s">
        <v>432</v>
      </c>
      <c r="D275" s="249"/>
      <c r="E275" s="252">
        <f>Dat_02!C274</f>
        <v>62.857266969033908</v>
      </c>
      <c r="F275" s="252">
        <f>Dat_02!D274</f>
        <v>123.04180331015149</v>
      </c>
      <c r="G275" s="252">
        <f>Dat_02!E274</f>
        <v>62.857266969033908</v>
      </c>
      <c r="I275" s="253">
        <f>Dat_02!G274</f>
        <v>0</v>
      </c>
      <c r="J275" s="265" t="str">
        <f>IF(Dat_02!H274=0,"",Dat_02!H274)</f>
        <v/>
      </c>
    </row>
    <row r="276" spans="2:10">
      <c r="B276" s="249"/>
      <c r="C276" s="250" t="s">
        <v>433</v>
      </c>
      <c r="D276" s="249"/>
      <c r="E276" s="252">
        <f>Dat_02!C275</f>
        <v>77.917479185033912</v>
      </c>
      <c r="F276" s="252">
        <f>Dat_02!D275</f>
        <v>123.04180331015149</v>
      </c>
      <c r="G276" s="252">
        <f>Dat_02!E275</f>
        <v>77.917479185033912</v>
      </c>
      <c r="I276" s="253">
        <f>Dat_02!G275</f>
        <v>0</v>
      </c>
      <c r="J276" s="265" t="str">
        <f>IF(Dat_02!H275=0,"",Dat_02!H275)</f>
        <v/>
      </c>
    </row>
    <row r="277" spans="2:10">
      <c r="B277" s="249" t="s">
        <v>434</v>
      </c>
      <c r="C277" s="250" t="s">
        <v>435</v>
      </c>
      <c r="D277" s="249"/>
      <c r="E277" s="252">
        <f>Dat_02!C276</f>
        <v>37.532935961032045</v>
      </c>
      <c r="F277" s="252">
        <f>Dat_02!D276</f>
        <v>123.04180331015149</v>
      </c>
      <c r="G277" s="252">
        <f>Dat_02!E276</f>
        <v>37.532935961032045</v>
      </c>
      <c r="I277" s="253">
        <f>Dat_02!G276</f>
        <v>0</v>
      </c>
      <c r="J277" s="265" t="str">
        <f>IF(Dat_02!H276=0,"",Dat_02!H276)</f>
        <v/>
      </c>
    </row>
    <row r="278" spans="2:10">
      <c r="B278" s="251"/>
      <c r="C278" s="256" t="s">
        <v>436</v>
      </c>
      <c r="D278" s="251"/>
      <c r="E278" s="252">
        <f>Dat_02!C277</f>
        <v>43.056732777033908</v>
      </c>
      <c r="F278" s="252">
        <f>Dat_02!D277</f>
        <v>132.5377482022528</v>
      </c>
      <c r="G278" s="252">
        <f>Dat_02!E277</f>
        <v>43.056732777033908</v>
      </c>
      <c r="I278" s="253">
        <f>Dat_02!G277</f>
        <v>0</v>
      </c>
      <c r="J278" s="265" t="str">
        <f>IF(Dat_02!H277=0,"",Dat_02!H277)</f>
        <v/>
      </c>
    </row>
    <row r="279" spans="2:10">
      <c r="B279" s="249"/>
      <c r="C279" s="250" t="s">
        <v>437</v>
      </c>
      <c r="D279" s="251"/>
      <c r="E279" s="252">
        <f>Dat_02!C278</f>
        <v>76.262353159032045</v>
      </c>
      <c r="F279" s="252">
        <f>Dat_02!D278</f>
        <v>132.5377482022528</v>
      </c>
      <c r="G279" s="252">
        <f>Dat_02!E278</f>
        <v>76.262353159032045</v>
      </c>
      <c r="I279" s="253">
        <f>Dat_02!G278</f>
        <v>0</v>
      </c>
      <c r="J279" s="265" t="str">
        <f>IF(Dat_02!H278=0,"",Dat_02!H278)</f>
        <v/>
      </c>
    </row>
    <row r="280" spans="2:10">
      <c r="B280" s="249"/>
      <c r="C280" s="250" t="s">
        <v>438</v>
      </c>
      <c r="D280" s="249"/>
      <c r="E280" s="252">
        <f>Dat_02!C279</f>
        <v>77.863626835033912</v>
      </c>
      <c r="F280" s="252">
        <f>Dat_02!D279</f>
        <v>132.5377482022528</v>
      </c>
      <c r="G280" s="252">
        <f>Dat_02!E279</f>
        <v>77.863626835033912</v>
      </c>
      <c r="I280" s="253">
        <f>Dat_02!G279</f>
        <v>0</v>
      </c>
      <c r="J280" s="265" t="str">
        <f>IF(Dat_02!H279=0,"",Dat_02!H279)</f>
        <v/>
      </c>
    </row>
    <row r="281" spans="2:10">
      <c r="B281" s="249"/>
      <c r="C281" s="250" t="s">
        <v>439</v>
      </c>
      <c r="D281" s="249"/>
      <c r="E281" s="252">
        <f>Dat_02!C280</f>
        <v>163.07310390284127</v>
      </c>
      <c r="F281" s="252">
        <f>Dat_02!D280</f>
        <v>132.5377482022528</v>
      </c>
      <c r="G281" s="252">
        <f>Dat_02!E280</f>
        <v>132.5377482022528</v>
      </c>
      <c r="I281" s="253">
        <f>Dat_02!G280</f>
        <v>0</v>
      </c>
      <c r="J281" s="265" t="str">
        <f>IF(Dat_02!H280=0,"",Dat_02!H280)</f>
        <v/>
      </c>
    </row>
    <row r="282" spans="2:10">
      <c r="B282" s="249"/>
      <c r="C282" s="250" t="s">
        <v>440</v>
      </c>
      <c r="D282" s="249"/>
      <c r="E282" s="252">
        <f>Dat_02!C281</f>
        <v>152.78305482284316</v>
      </c>
      <c r="F282" s="252">
        <f>Dat_02!D281</f>
        <v>132.5377482022528</v>
      </c>
      <c r="G282" s="252">
        <f>Dat_02!E281</f>
        <v>132.5377482022528</v>
      </c>
      <c r="I282" s="253">
        <f>Dat_02!G281</f>
        <v>0</v>
      </c>
      <c r="J282" s="265" t="str">
        <f>IF(Dat_02!H281=0,"",Dat_02!H281)</f>
        <v/>
      </c>
    </row>
    <row r="283" spans="2:10">
      <c r="B283" s="249"/>
      <c r="C283" s="250" t="s">
        <v>441</v>
      </c>
      <c r="D283" s="249"/>
      <c r="E283" s="252">
        <f>Dat_02!C282</f>
        <v>160.08336800883944</v>
      </c>
      <c r="F283" s="252">
        <f>Dat_02!D282</f>
        <v>132.5377482022528</v>
      </c>
      <c r="G283" s="252">
        <f>Dat_02!E282</f>
        <v>132.5377482022528</v>
      </c>
      <c r="I283" s="253">
        <f>Dat_02!G282</f>
        <v>0</v>
      </c>
      <c r="J283" s="265" t="str">
        <f>IF(Dat_02!H282=0,"",Dat_02!H282)</f>
        <v/>
      </c>
    </row>
    <row r="284" spans="2:10">
      <c r="B284" s="249"/>
      <c r="C284" s="250" t="s">
        <v>442</v>
      </c>
      <c r="D284" s="249"/>
      <c r="E284" s="252">
        <f>Dat_02!C283</f>
        <v>163.19467124284316</v>
      </c>
      <c r="F284" s="252">
        <f>Dat_02!D283</f>
        <v>132.5377482022528</v>
      </c>
      <c r="G284" s="252">
        <f>Dat_02!E283</f>
        <v>132.5377482022528</v>
      </c>
      <c r="I284" s="253">
        <f>Dat_02!G283</f>
        <v>0</v>
      </c>
      <c r="J284" s="265" t="str">
        <f>IF(Dat_02!H283=0,"",Dat_02!H283)</f>
        <v/>
      </c>
    </row>
    <row r="285" spans="2:10">
      <c r="B285" s="249"/>
      <c r="C285" s="250" t="s">
        <v>443</v>
      </c>
      <c r="D285" s="249"/>
      <c r="E285" s="252">
        <f>Dat_02!C284</f>
        <v>160.1021624608413</v>
      </c>
      <c r="F285" s="252">
        <f>Dat_02!D284</f>
        <v>132.5377482022528</v>
      </c>
      <c r="G285" s="252">
        <f>Dat_02!E284</f>
        <v>132.5377482022528</v>
      </c>
      <c r="I285" s="253">
        <f>Dat_02!G284</f>
        <v>0</v>
      </c>
      <c r="J285" s="265" t="str">
        <f>IF(Dat_02!H284=0,"",Dat_02!H284)</f>
        <v/>
      </c>
    </row>
    <row r="286" spans="2:10">
      <c r="B286" s="249"/>
      <c r="C286" s="250" t="s">
        <v>444</v>
      </c>
      <c r="D286" s="249"/>
      <c r="E286" s="252">
        <f>Dat_02!C285</f>
        <v>178.96271021883942</v>
      </c>
      <c r="F286" s="252">
        <f>Dat_02!D285</f>
        <v>132.5377482022528</v>
      </c>
      <c r="G286" s="252">
        <f>Dat_02!E285</f>
        <v>132.5377482022528</v>
      </c>
      <c r="I286" s="253">
        <f>Dat_02!G285</f>
        <v>0</v>
      </c>
      <c r="J286" s="265" t="str">
        <f>IF(Dat_02!H285=0,"",Dat_02!H285)</f>
        <v/>
      </c>
    </row>
    <row r="287" spans="2:10">
      <c r="B287" s="249"/>
      <c r="C287" s="250" t="s">
        <v>445</v>
      </c>
      <c r="D287" s="249"/>
      <c r="E287" s="252">
        <f>Dat_02!C286</f>
        <v>190.53449200084316</v>
      </c>
      <c r="F287" s="252">
        <f>Dat_02!D286</f>
        <v>132.5377482022528</v>
      </c>
      <c r="G287" s="252">
        <f>Dat_02!E286</f>
        <v>132.5377482022528</v>
      </c>
      <c r="I287" s="253">
        <f>Dat_02!G286</f>
        <v>0</v>
      </c>
      <c r="J287" s="265" t="str">
        <f>IF(Dat_02!H286=0,"",Dat_02!H286)</f>
        <v/>
      </c>
    </row>
    <row r="288" spans="2:10">
      <c r="B288" s="249"/>
      <c r="C288" s="250" t="s">
        <v>446</v>
      </c>
      <c r="D288" s="249"/>
      <c r="E288" s="252">
        <f>Dat_02!C287</f>
        <v>136.71715281660988</v>
      </c>
      <c r="F288" s="252">
        <f>Dat_02!D287</f>
        <v>132.5377482022528</v>
      </c>
      <c r="G288" s="252">
        <f>Dat_02!E287</f>
        <v>132.5377482022528</v>
      </c>
      <c r="I288" s="253">
        <f>Dat_02!G287</f>
        <v>0</v>
      </c>
      <c r="J288" s="265" t="str">
        <f>IF(Dat_02!H287=0,"",Dat_02!H287)</f>
        <v/>
      </c>
    </row>
    <row r="289" spans="2:10">
      <c r="B289" s="249"/>
      <c r="C289" s="250" t="s">
        <v>447</v>
      </c>
      <c r="D289" s="249"/>
      <c r="E289" s="252">
        <f>Dat_02!C288</f>
        <v>137.06304128860987</v>
      </c>
      <c r="F289" s="252">
        <f>Dat_02!D288</f>
        <v>132.5377482022528</v>
      </c>
      <c r="G289" s="252">
        <f>Dat_02!E288</f>
        <v>132.5377482022528</v>
      </c>
      <c r="I289" s="253">
        <f>Dat_02!G288</f>
        <v>0</v>
      </c>
      <c r="J289" s="265" t="str">
        <f>IF(Dat_02!H288=0,"",Dat_02!H288)</f>
        <v/>
      </c>
    </row>
    <row r="290" spans="2:10">
      <c r="B290" s="249"/>
      <c r="C290" s="250" t="s">
        <v>448</v>
      </c>
      <c r="D290" s="249"/>
      <c r="E290" s="252">
        <f>Dat_02!C289</f>
        <v>118.59301663660987</v>
      </c>
      <c r="F290" s="252">
        <f>Dat_02!D289</f>
        <v>132.5377482022528</v>
      </c>
      <c r="G290" s="252">
        <f>Dat_02!E289</f>
        <v>118.59301663660987</v>
      </c>
      <c r="I290" s="253">
        <f>Dat_02!G289</f>
        <v>0</v>
      </c>
      <c r="J290" s="265" t="str">
        <f>IF(Dat_02!H289=0,"",Dat_02!H289)</f>
        <v/>
      </c>
    </row>
    <row r="291" spans="2:10">
      <c r="B291" s="249"/>
      <c r="C291" s="250" t="s">
        <v>449</v>
      </c>
      <c r="D291" s="249"/>
      <c r="E291" s="252">
        <f>Dat_02!C290</f>
        <v>117.29443145660801</v>
      </c>
      <c r="F291" s="252">
        <f>Dat_02!D290</f>
        <v>132.5377482022528</v>
      </c>
      <c r="G291" s="252">
        <f>Dat_02!E290</f>
        <v>117.29443145660801</v>
      </c>
      <c r="I291" s="253">
        <f>Dat_02!G290</f>
        <v>0</v>
      </c>
      <c r="J291" s="265" t="str">
        <f>IF(Dat_02!H290=0,"",Dat_02!H290)</f>
        <v/>
      </c>
    </row>
    <row r="292" spans="2:10">
      <c r="B292" s="249"/>
      <c r="C292" s="250" t="s">
        <v>450</v>
      </c>
      <c r="D292" s="249"/>
      <c r="E292" s="252">
        <f>Dat_02!C291</f>
        <v>86.361135016609865</v>
      </c>
      <c r="F292" s="252">
        <f>Dat_02!D291</f>
        <v>132.5377482022528</v>
      </c>
      <c r="G292" s="252">
        <f>Dat_02!E291</f>
        <v>86.361135016609865</v>
      </c>
      <c r="I292" s="253">
        <f>Dat_02!G291</f>
        <v>132.5377482022528</v>
      </c>
      <c r="J292" s="265" t="str">
        <f>IF(Dat_02!H291=0,"",Dat_02!H291)</f>
        <v/>
      </c>
    </row>
    <row r="293" spans="2:10">
      <c r="B293" s="249"/>
      <c r="C293" s="250" t="s">
        <v>451</v>
      </c>
      <c r="D293" s="249"/>
      <c r="E293" s="252">
        <f>Dat_02!C292</f>
        <v>108.83671928660988</v>
      </c>
      <c r="F293" s="252">
        <f>Dat_02!D292</f>
        <v>132.5377482022528</v>
      </c>
      <c r="G293" s="252">
        <f>Dat_02!E292</f>
        <v>108.83671928660988</v>
      </c>
      <c r="I293" s="253">
        <f>Dat_02!G292</f>
        <v>0</v>
      </c>
      <c r="J293" s="265" t="str">
        <f>IF(Dat_02!H292=0,"",Dat_02!H292)</f>
        <v/>
      </c>
    </row>
    <row r="294" spans="2:10">
      <c r="B294" s="249"/>
      <c r="C294" s="250" t="s">
        <v>452</v>
      </c>
      <c r="D294" s="249"/>
      <c r="E294" s="252">
        <f>Dat_02!C293</f>
        <v>108.85996997060802</v>
      </c>
      <c r="F294" s="252">
        <f>Dat_02!D293</f>
        <v>132.5377482022528</v>
      </c>
      <c r="G294" s="252">
        <f>Dat_02!E293</f>
        <v>108.85996997060802</v>
      </c>
      <c r="I294" s="253">
        <f>Dat_02!G293</f>
        <v>0</v>
      </c>
      <c r="J294" s="265" t="str">
        <f>IF(Dat_02!H293=0,"",Dat_02!H293)</f>
        <v/>
      </c>
    </row>
    <row r="295" spans="2:10">
      <c r="B295" s="249"/>
      <c r="C295" s="250" t="s">
        <v>453</v>
      </c>
      <c r="D295" s="249"/>
      <c r="E295" s="252">
        <f>Dat_02!C294</f>
        <v>170.36952499034408</v>
      </c>
      <c r="F295" s="252">
        <f>Dat_02!D294</f>
        <v>132.5377482022528</v>
      </c>
      <c r="G295" s="252">
        <f>Dat_02!E294</f>
        <v>132.5377482022528</v>
      </c>
      <c r="I295" s="253">
        <f>Dat_02!G294</f>
        <v>0</v>
      </c>
      <c r="J295" s="265" t="str">
        <f>IF(Dat_02!H294=0,"",Dat_02!H294)</f>
        <v/>
      </c>
    </row>
    <row r="296" spans="2:10">
      <c r="B296" s="249"/>
      <c r="C296" s="250" t="s">
        <v>454</v>
      </c>
      <c r="D296" s="249"/>
      <c r="E296" s="252">
        <f>Dat_02!C295</f>
        <v>160.05734292434593</v>
      </c>
      <c r="F296" s="252">
        <f>Dat_02!D295</f>
        <v>132.5377482022528</v>
      </c>
      <c r="G296" s="252">
        <f>Dat_02!E295</f>
        <v>132.5377482022528</v>
      </c>
      <c r="I296" s="253">
        <f>Dat_02!G295</f>
        <v>0</v>
      </c>
      <c r="J296" s="265" t="str">
        <f>IF(Dat_02!H295=0,"",Dat_02!H295)</f>
        <v/>
      </c>
    </row>
    <row r="297" spans="2:10">
      <c r="B297" s="249"/>
      <c r="C297" s="250" t="s">
        <v>455</v>
      </c>
      <c r="D297" s="249"/>
      <c r="E297" s="252">
        <f>Dat_02!C296</f>
        <v>155.51112936034221</v>
      </c>
      <c r="F297" s="252">
        <f>Dat_02!D296</f>
        <v>132.5377482022528</v>
      </c>
      <c r="G297" s="252">
        <f>Dat_02!E296</f>
        <v>132.5377482022528</v>
      </c>
      <c r="I297" s="253">
        <f>Dat_02!G296</f>
        <v>0</v>
      </c>
      <c r="J297" s="265" t="str">
        <f>IF(Dat_02!H296=0,"",Dat_02!H296)</f>
        <v/>
      </c>
    </row>
    <row r="298" spans="2:10">
      <c r="B298" s="249"/>
      <c r="C298" s="250" t="s">
        <v>456</v>
      </c>
      <c r="D298" s="249"/>
      <c r="E298" s="252">
        <f>Dat_02!C297</f>
        <v>145.03746093034405</v>
      </c>
      <c r="F298" s="252">
        <f>Dat_02!D297</f>
        <v>132.5377482022528</v>
      </c>
      <c r="G298" s="252">
        <f>Dat_02!E297</f>
        <v>132.5377482022528</v>
      </c>
      <c r="I298" s="253">
        <f>Dat_02!G297</f>
        <v>0</v>
      </c>
      <c r="J298" s="265" t="str">
        <f>IF(Dat_02!H297=0,"",Dat_02!H297)</f>
        <v/>
      </c>
    </row>
    <row r="299" spans="2:10">
      <c r="B299" s="249"/>
      <c r="C299" s="250" t="s">
        <v>457</v>
      </c>
      <c r="D299" s="249"/>
      <c r="E299" s="252">
        <f>Dat_02!C298</f>
        <v>137.96906255034409</v>
      </c>
      <c r="F299" s="252">
        <f>Dat_02!D298</f>
        <v>132.5377482022528</v>
      </c>
      <c r="G299" s="252">
        <f>Dat_02!E298</f>
        <v>132.5377482022528</v>
      </c>
      <c r="I299" s="253">
        <f>Dat_02!G298</f>
        <v>0</v>
      </c>
      <c r="J299" s="265" t="str">
        <f>IF(Dat_02!H298=0,"",Dat_02!H298)</f>
        <v/>
      </c>
    </row>
    <row r="300" spans="2:10">
      <c r="B300" s="249"/>
      <c r="C300" s="250" t="s">
        <v>458</v>
      </c>
      <c r="D300" s="249"/>
      <c r="E300" s="252">
        <f>Dat_02!C299</f>
        <v>145.82704761034594</v>
      </c>
      <c r="F300" s="252">
        <f>Dat_02!D299</f>
        <v>132.5377482022528</v>
      </c>
      <c r="G300" s="252">
        <f>Dat_02!E299</f>
        <v>132.5377482022528</v>
      </c>
      <c r="I300" s="253">
        <f>Dat_02!G299</f>
        <v>0</v>
      </c>
      <c r="J300" s="265" t="str">
        <f>IF(Dat_02!H299=0,"",Dat_02!H299)</f>
        <v/>
      </c>
    </row>
    <row r="301" spans="2:10">
      <c r="B301" s="249"/>
      <c r="C301" s="250" t="s">
        <v>459</v>
      </c>
      <c r="D301" s="249"/>
      <c r="E301" s="252">
        <f>Dat_02!C300</f>
        <v>140.24967847034222</v>
      </c>
      <c r="F301" s="252">
        <f>Dat_02!D300</f>
        <v>132.5377482022528</v>
      </c>
      <c r="G301" s="252">
        <f>Dat_02!E300</f>
        <v>132.5377482022528</v>
      </c>
      <c r="I301" s="253">
        <f>Dat_02!G300</f>
        <v>0</v>
      </c>
      <c r="J301" s="265" t="str">
        <f>IF(Dat_02!H300=0,"",Dat_02!H300)</f>
        <v/>
      </c>
    </row>
    <row r="302" spans="2:10">
      <c r="B302" s="249"/>
      <c r="C302" s="250" t="s">
        <v>460</v>
      </c>
      <c r="D302" s="249"/>
      <c r="E302" s="252">
        <f>Dat_02!C301</f>
        <v>113.14840132969643</v>
      </c>
      <c r="F302" s="252">
        <f>Dat_02!D301</f>
        <v>132.5377482022528</v>
      </c>
      <c r="G302" s="252">
        <f>Dat_02!E301</f>
        <v>113.14840132969643</v>
      </c>
      <c r="I302" s="253">
        <f>Dat_02!G301</f>
        <v>0</v>
      </c>
      <c r="J302" s="265" t="str">
        <f>IF(Dat_02!H301=0,"",Dat_02!H301)</f>
        <v/>
      </c>
    </row>
    <row r="303" spans="2:10">
      <c r="B303" s="249"/>
      <c r="C303" s="250" t="s">
        <v>461</v>
      </c>
      <c r="D303" s="249"/>
      <c r="E303" s="252">
        <f>Dat_02!C302</f>
        <v>71.512896169694557</v>
      </c>
      <c r="F303" s="252">
        <f>Dat_02!D302</f>
        <v>132.5377482022528</v>
      </c>
      <c r="G303" s="252">
        <f>Dat_02!E302</f>
        <v>71.512896169694557</v>
      </c>
      <c r="I303" s="253">
        <f>Dat_02!G302</f>
        <v>0</v>
      </c>
      <c r="J303" s="265" t="str">
        <f>IF(Dat_02!H302=0,"",Dat_02!H302)</f>
        <v/>
      </c>
    </row>
    <row r="304" spans="2:10">
      <c r="B304" s="249"/>
      <c r="C304" s="250" t="s">
        <v>462</v>
      </c>
      <c r="D304" s="249"/>
      <c r="E304" s="252">
        <f>Dat_02!C303</f>
        <v>92.577012263694556</v>
      </c>
      <c r="F304" s="252">
        <f>Dat_02!D303</f>
        <v>132.5377482022528</v>
      </c>
      <c r="G304" s="252">
        <f>Dat_02!E303</f>
        <v>92.577012263694556</v>
      </c>
      <c r="I304" s="253">
        <f>Dat_02!G303</f>
        <v>0</v>
      </c>
      <c r="J304" s="265" t="str">
        <f>IF(Dat_02!H303=0,"",Dat_02!H303)</f>
        <v/>
      </c>
    </row>
    <row r="305" spans="2:10">
      <c r="B305" s="249"/>
      <c r="C305" s="250" t="s">
        <v>463</v>
      </c>
      <c r="D305" s="249"/>
      <c r="E305" s="252">
        <f>Dat_02!C304</f>
        <v>91.9930683596927</v>
      </c>
      <c r="F305" s="252">
        <f>Dat_02!D304</f>
        <v>132.5377482022528</v>
      </c>
      <c r="G305" s="252">
        <f>Dat_02!E304</f>
        <v>91.9930683596927</v>
      </c>
      <c r="I305" s="253">
        <f>Dat_02!G304</f>
        <v>0</v>
      </c>
      <c r="J305" s="265" t="str">
        <f>IF(Dat_02!H304=0,"",Dat_02!H304)</f>
        <v/>
      </c>
    </row>
    <row r="306" spans="2:10">
      <c r="B306" s="249"/>
      <c r="C306" s="250" t="s">
        <v>464</v>
      </c>
      <c r="D306" s="249"/>
      <c r="E306" s="252">
        <f>Dat_02!C305</f>
        <v>39.344796359696424</v>
      </c>
      <c r="F306" s="252">
        <f>Dat_02!D305</f>
        <v>132.5377482022528</v>
      </c>
      <c r="G306" s="252">
        <f>Dat_02!E305</f>
        <v>39.344796359696424</v>
      </c>
      <c r="I306" s="253">
        <f>Dat_02!G305</f>
        <v>0</v>
      </c>
      <c r="J306" s="265" t="str">
        <f>IF(Dat_02!H305=0,"",Dat_02!H305)</f>
        <v/>
      </c>
    </row>
    <row r="307" spans="2:10">
      <c r="B307" s="249"/>
      <c r="C307" s="250" t="s">
        <v>465</v>
      </c>
      <c r="D307" s="249"/>
      <c r="E307" s="252">
        <f>Dat_02!C306</f>
        <v>46.322949759694566</v>
      </c>
      <c r="F307" s="252">
        <f>Dat_02!D306</f>
        <v>132.5377482022528</v>
      </c>
      <c r="G307" s="252">
        <f>Dat_02!E306</f>
        <v>46.322949759694566</v>
      </c>
      <c r="I307" s="253">
        <f>Dat_02!G306</f>
        <v>0</v>
      </c>
      <c r="J307" s="265" t="str">
        <f>IF(Dat_02!H306=0,"",Dat_02!H306)</f>
        <v/>
      </c>
    </row>
    <row r="308" spans="2:10">
      <c r="B308" s="251" t="s">
        <v>466</v>
      </c>
      <c r="C308" s="256" t="s">
        <v>467</v>
      </c>
      <c r="D308" s="249"/>
      <c r="E308" s="252">
        <f>Dat_02!C307</f>
        <v>51.598566719692705</v>
      </c>
      <c r="F308" s="252">
        <f>Dat_02!D307</f>
        <v>132.5377482022528</v>
      </c>
      <c r="G308" s="252">
        <f>Dat_02!E307</f>
        <v>51.598566719692705</v>
      </c>
      <c r="I308" s="253">
        <f>Dat_02!G307</f>
        <v>0</v>
      </c>
      <c r="J308" s="265" t="str">
        <f>IF(Dat_02!H307=0,"",Dat_02!H307)</f>
        <v/>
      </c>
    </row>
    <row r="309" spans="2:10">
      <c r="B309" s="249"/>
      <c r="C309" s="250" t="s">
        <v>468</v>
      </c>
      <c r="D309" s="251"/>
      <c r="E309" s="252">
        <f>Dat_02!C308</f>
        <v>134.40659279593535</v>
      </c>
      <c r="F309" s="252">
        <f>Dat_02!D308</f>
        <v>129.30997561700028</v>
      </c>
      <c r="G309" s="252">
        <f>Dat_02!E308</f>
        <v>129.30997561700028</v>
      </c>
      <c r="I309" s="253">
        <f>Dat_02!G308</f>
        <v>0</v>
      </c>
      <c r="J309" s="265" t="str">
        <f>IF(Dat_02!H308=0,"",Dat_02!H308)</f>
        <v/>
      </c>
    </row>
    <row r="310" spans="2:10">
      <c r="B310" s="249"/>
      <c r="C310" s="250" t="s">
        <v>469</v>
      </c>
      <c r="D310" s="251"/>
      <c r="E310" s="252">
        <f>Dat_02!C309</f>
        <v>122.0069091599335</v>
      </c>
      <c r="F310" s="252">
        <f>Dat_02!D309</f>
        <v>129.30997561700028</v>
      </c>
      <c r="G310" s="252">
        <f>Dat_02!E309</f>
        <v>122.0069091599335</v>
      </c>
      <c r="I310" s="253">
        <f>Dat_02!G309</f>
        <v>0</v>
      </c>
      <c r="J310" s="265" t="str">
        <f>IF(Dat_02!H309=0,"",Dat_02!H309)</f>
        <v/>
      </c>
    </row>
    <row r="311" spans="2:10">
      <c r="B311" s="249"/>
      <c r="C311" s="250" t="s">
        <v>470</v>
      </c>
      <c r="D311" s="249"/>
      <c r="E311" s="252">
        <f>Dat_02!C310</f>
        <v>126.25075315593163</v>
      </c>
      <c r="F311" s="252">
        <f>Dat_02!D310</f>
        <v>129.30997561700028</v>
      </c>
      <c r="G311" s="252">
        <f>Dat_02!E310</f>
        <v>126.25075315593163</v>
      </c>
      <c r="I311" s="253">
        <f>Dat_02!G310</f>
        <v>0</v>
      </c>
      <c r="J311" s="265" t="str">
        <f>IF(Dat_02!H310=0,"",Dat_02!H310)</f>
        <v/>
      </c>
    </row>
    <row r="312" spans="2:10">
      <c r="B312" s="249"/>
      <c r="C312" s="250" t="s">
        <v>471</v>
      </c>
      <c r="D312" s="249"/>
      <c r="E312" s="252">
        <f>Dat_02!C311</f>
        <v>94.489316413935356</v>
      </c>
      <c r="F312" s="252">
        <f>Dat_02!D311</f>
        <v>129.30997561700028</v>
      </c>
      <c r="G312" s="252">
        <f>Dat_02!E311</f>
        <v>94.489316413935356</v>
      </c>
      <c r="I312" s="253">
        <f>Dat_02!G311</f>
        <v>0</v>
      </c>
      <c r="J312" s="265" t="str">
        <f>IF(Dat_02!H311=0,"",Dat_02!H311)</f>
        <v/>
      </c>
    </row>
    <row r="313" spans="2:10">
      <c r="B313" s="249"/>
      <c r="C313" s="250" t="s">
        <v>472</v>
      </c>
      <c r="D313" s="249"/>
      <c r="E313" s="252">
        <f>Dat_02!C312</f>
        <v>96.53956311593349</v>
      </c>
      <c r="F313" s="252">
        <f>Dat_02!D312</f>
        <v>129.30997561700028</v>
      </c>
      <c r="G313" s="252">
        <f>Dat_02!E312</f>
        <v>96.53956311593349</v>
      </c>
      <c r="I313" s="253">
        <f>Dat_02!G312</f>
        <v>0</v>
      </c>
      <c r="J313" s="265" t="str">
        <f>IF(Dat_02!H312=0,"",Dat_02!H312)</f>
        <v/>
      </c>
    </row>
    <row r="314" spans="2:10">
      <c r="B314" s="249"/>
      <c r="C314" s="250" t="s">
        <v>473</v>
      </c>
      <c r="D314" s="249"/>
      <c r="E314" s="252">
        <f>Dat_02!C313</f>
        <v>126.33065485393536</v>
      </c>
      <c r="F314" s="252">
        <f>Dat_02!D313</f>
        <v>129.30997561700028</v>
      </c>
      <c r="G314" s="252">
        <f>Dat_02!E313</f>
        <v>126.33065485393536</v>
      </c>
      <c r="I314" s="253">
        <f>Dat_02!G313</f>
        <v>0</v>
      </c>
      <c r="J314" s="265" t="str">
        <f>IF(Dat_02!H313=0,"",Dat_02!H313)</f>
        <v/>
      </c>
    </row>
    <row r="315" spans="2:10">
      <c r="B315" s="249"/>
      <c r="C315" s="250" t="s">
        <v>474</v>
      </c>
      <c r="D315" s="249"/>
      <c r="E315" s="252">
        <f>Dat_02!C314</f>
        <v>128.87499983592977</v>
      </c>
      <c r="F315" s="252">
        <f>Dat_02!D314</f>
        <v>129.30997561700028</v>
      </c>
      <c r="G315" s="252">
        <f>Dat_02!E314</f>
        <v>128.87499983592977</v>
      </c>
      <c r="I315" s="253">
        <f>Dat_02!G314</f>
        <v>0</v>
      </c>
      <c r="J315" s="265" t="str">
        <f>IF(Dat_02!H314=0,"",Dat_02!H314)</f>
        <v/>
      </c>
    </row>
    <row r="316" spans="2:10">
      <c r="B316" s="249"/>
      <c r="C316" s="250" t="s">
        <v>475</v>
      </c>
      <c r="D316" s="249"/>
      <c r="E316" s="252">
        <f>Dat_02!C315</f>
        <v>113.31731436710226</v>
      </c>
      <c r="F316" s="252">
        <f>Dat_02!D315</f>
        <v>129.30997561700028</v>
      </c>
      <c r="G316" s="252">
        <f>Dat_02!E315</f>
        <v>113.31731436710226</v>
      </c>
      <c r="I316" s="253">
        <f>Dat_02!G315</f>
        <v>0</v>
      </c>
      <c r="J316" s="265" t="str">
        <f>IF(Dat_02!H315=0,"",Dat_02!H315)</f>
        <v/>
      </c>
    </row>
    <row r="317" spans="2:10">
      <c r="B317" s="249"/>
      <c r="C317" s="250" t="s">
        <v>476</v>
      </c>
      <c r="D317" s="249"/>
      <c r="E317" s="252">
        <f>Dat_02!C316</f>
        <v>102.35404743509854</v>
      </c>
      <c r="F317" s="252">
        <f>Dat_02!D316</f>
        <v>129.30997561700028</v>
      </c>
      <c r="G317" s="252">
        <f>Dat_02!E316</f>
        <v>102.35404743509854</v>
      </c>
      <c r="I317" s="253">
        <f>Dat_02!G316</f>
        <v>0</v>
      </c>
      <c r="J317" s="265" t="str">
        <f>IF(Dat_02!H316=0,"",Dat_02!H316)</f>
        <v/>
      </c>
    </row>
    <row r="318" spans="2:10">
      <c r="B318" s="249"/>
      <c r="C318" s="250" t="s">
        <v>477</v>
      </c>
      <c r="D318" s="249"/>
      <c r="E318" s="252">
        <f>Dat_02!C317</f>
        <v>100.01533286510038</v>
      </c>
      <c r="F318" s="252">
        <f>Dat_02!D317</f>
        <v>129.30997561700028</v>
      </c>
      <c r="G318" s="252">
        <f>Dat_02!E317</f>
        <v>100.01533286510038</v>
      </c>
      <c r="I318" s="253">
        <f>Dat_02!G317</f>
        <v>0</v>
      </c>
      <c r="J318" s="265" t="str">
        <f>IF(Dat_02!H317=0,"",Dat_02!H317)</f>
        <v/>
      </c>
    </row>
    <row r="319" spans="2:10">
      <c r="B319" s="249"/>
      <c r="C319" s="250" t="s">
        <v>478</v>
      </c>
      <c r="D319" s="249"/>
      <c r="E319" s="252">
        <f>Dat_02!C318</f>
        <v>104.55949907910039</v>
      </c>
      <c r="F319" s="252">
        <f>Dat_02!D318</f>
        <v>129.30997561700028</v>
      </c>
      <c r="G319" s="252">
        <f>Dat_02!E318</f>
        <v>104.55949907910039</v>
      </c>
      <c r="I319" s="253">
        <f>Dat_02!G318</f>
        <v>0</v>
      </c>
      <c r="J319" s="265" t="str">
        <f>IF(Dat_02!H318=0,"",Dat_02!H318)</f>
        <v/>
      </c>
    </row>
    <row r="320" spans="2:10">
      <c r="B320" s="249"/>
      <c r="C320" s="250" t="s">
        <v>479</v>
      </c>
      <c r="D320" s="249"/>
      <c r="E320" s="252">
        <f>Dat_02!C319</f>
        <v>94.140893721100383</v>
      </c>
      <c r="F320" s="252">
        <f>Dat_02!D319</f>
        <v>129.30997561700028</v>
      </c>
      <c r="G320" s="252">
        <f>Dat_02!E319</f>
        <v>94.140893721100383</v>
      </c>
      <c r="I320" s="253">
        <f>Dat_02!G319</f>
        <v>0</v>
      </c>
      <c r="J320" s="265" t="str">
        <f>IF(Dat_02!H319=0,"",Dat_02!H319)</f>
        <v/>
      </c>
    </row>
    <row r="321" spans="2:10">
      <c r="B321" s="249"/>
      <c r="C321" s="250" t="s">
        <v>480</v>
      </c>
      <c r="D321" s="249"/>
      <c r="E321" s="252">
        <f>Dat_02!C320</f>
        <v>102.57515264509853</v>
      </c>
      <c r="F321" s="252">
        <f>Dat_02!D320</f>
        <v>129.30997561700028</v>
      </c>
      <c r="G321" s="252">
        <f>Dat_02!E320</f>
        <v>102.57515264509853</v>
      </c>
      <c r="I321" s="253">
        <f>Dat_02!G320</f>
        <v>0</v>
      </c>
      <c r="J321" s="265" t="str">
        <f>IF(Dat_02!H320=0,"",Dat_02!H320)</f>
        <v/>
      </c>
    </row>
    <row r="322" spans="2:10">
      <c r="B322" s="249"/>
      <c r="C322" s="250" t="s">
        <v>481</v>
      </c>
      <c r="D322" s="249"/>
      <c r="E322" s="252">
        <f>Dat_02!C321</f>
        <v>114.40299303509852</v>
      </c>
      <c r="F322" s="252">
        <f>Dat_02!D321</f>
        <v>129.30997561700028</v>
      </c>
      <c r="G322" s="252">
        <f>Dat_02!E321</f>
        <v>114.40299303509852</v>
      </c>
      <c r="I322" s="253">
        <f>Dat_02!G321</f>
        <v>0</v>
      </c>
      <c r="J322" s="265" t="str">
        <f>IF(Dat_02!H321=0,"",Dat_02!H321)</f>
        <v/>
      </c>
    </row>
    <row r="323" spans="2:10">
      <c r="B323" s="249"/>
      <c r="C323" s="250" t="s">
        <v>482</v>
      </c>
      <c r="D323" s="249"/>
      <c r="E323" s="252">
        <f>Dat_02!C322</f>
        <v>158.2809093619199</v>
      </c>
      <c r="F323" s="252">
        <f>Dat_02!D322</f>
        <v>129.30997561700028</v>
      </c>
      <c r="G323" s="252">
        <f>Dat_02!E322</f>
        <v>129.30997561700028</v>
      </c>
      <c r="I323" s="253">
        <f>Dat_02!G322</f>
        <v>129.30997561700028</v>
      </c>
      <c r="J323" s="265" t="str">
        <f>IF(Dat_02!H322=0,"",Dat_02!H322)</f>
        <v/>
      </c>
    </row>
    <row r="324" spans="2:10">
      <c r="B324" s="249"/>
      <c r="C324" s="250" t="s">
        <v>483</v>
      </c>
      <c r="D324" s="249"/>
      <c r="E324" s="252">
        <f>Dat_02!C323</f>
        <v>162.33230678391243</v>
      </c>
      <c r="F324" s="252">
        <f>Dat_02!D323</f>
        <v>129.30997561700028</v>
      </c>
      <c r="G324" s="252">
        <f>Dat_02!E323</f>
        <v>129.30997561700028</v>
      </c>
      <c r="I324" s="253">
        <f>Dat_02!G323</f>
        <v>0</v>
      </c>
      <c r="J324" s="265" t="str">
        <f>IF(Dat_02!H323=0,"",Dat_02!H323)</f>
        <v/>
      </c>
    </row>
    <row r="325" spans="2:10">
      <c r="B325" s="249"/>
      <c r="C325" s="250" t="s">
        <v>484</v>
      </c>
      <c r="D325" s="249"/>
      <c r="E325" s="252">
        <f>Dat_02!C324</f>
        <v>181.24012402191431</v>
      </c>
      <c r="F325" s="252">
        <f>Dat_02!D324</f>
        <v>129.30997561700028</v>
      </c>
      <c r="G325" s="252">
        <f>Dat_02!E324</f>
        <v>129.30997561700028</v>
      </c>
      <c r="I325" s="253">
        <f>Dat_02!G324</f>
        <v>0</v>
      </c>
      <c r="J325" s="265" t="str">
        <f>IF(Dat_02!H324=0,"",Dat_02!H324)</f>
        <v/>
      </c>
    </row>
    <row r="326" spans="2:10">
      <c r="B326" s="249"/>
      <c r="C326" s="250" t="s">
        <v>485</v>
      </c>
      <c r="D326" s="249"/>
      <c r="E326" s="252">
        <f>Dat_02!C325</f>
        <v>189.86550276991429</v>
      </c>
      <c r="F326" s="252">
        <f>Dat_02!D325</f>
        <v>129.30997561700028</v>
      </c>
      <c r="G326" s="252">
        <f>Dat_02!E325</f>
        <v>129.30997561700028</v>
      </c>
      <c r="I326" s="253">
        <f>Dat_02!G325</f>
        <v>0</v>
      </c>
      <c r="J326" s="265" t="str">
        <f>IF(Dat_02!H325=0,"",Dat_02!H325)</f>
        <v/>
      </c>
    </row>
    <row r="327" spans="2:10">
      <c r="B327" s="249"/>
      <c r="C327" s="250" t="s">
        <v>486</v>
      </c>
      <c r="D327" s="249"/>
      <c r="E327" s="252">
        <f>Dat_02!C326</f>
        <v>186.59372900191616</v>
      </c>
      <c r="F327" s="252">
        <f>Dat_02!D326</f>
        <v>129.30997561700028</v>
      </c>
      <c r="G327" s="252">
        <f>Dat_02!E326</f>
        <v>129.30997561700028</v>
      </c>
      <c r="I327" s="253">
        <f>Dat_02!G326</f>
        <v>0</v>
      </c>
      <c r="J327" s="265" t="str">
        <f>IF(Dat_02!H326=0,"",Dat_02!H326)</f>
        <v/>
      </c>
    </row>
    <row r="328" spans="2:10">
      <c r="B328" s="249"/>
      <c r="C328" s="250" t="s">
        <v>487</v>
      </c>
      <c r="D328" s="249"/>
      <c r="E328" s="252">
        <f>Dat_02!C327</f>
        <v>187.59082334591432</v>
      </c>
      <c r="F328" s="252">
        <f>Dat_02!D327</f>
        <v>129.30997561700028</v>
      </c>
      <c r="G328" s="252">
        <f>Dat_02!E327</f>
        <v>129.30997561700028</v>
      </c>
      <c r="I328" s="253">
        <f>Dat_02!G327</f>
        <v>0</v>
      </c>
      <c r="J328" s="265" t="str">
        <f>IF(Dat_02!H327=0,"",Dat_02!H327)</f>
        <v/>
      </c>
    </row>
    <row r="329" spans="2:10">
      <c r="B329" s="249"/>
      <c r="C329" s="250" t="s">
        <v>488</v>
      </c>
      <c r="D329" s="249"/>
      <c r="E329" s="252">
        <f>Dat_02!C328</f>
        <v>201.51219188591429</v>
      </c>
      <c r="F329" s="252">
        <f>Dat_02!D328</f>
        <v>129.30997561700028</v>
      </c>
      <c r="G329" s="252">
        <f>Dat_02!E328</f>
        <v>129.30997561700028</v>
      </c>
      <c r="I329" s="253">
        <f>Dat_02!G328</f>
        <v>0</v>
      </c>
      <c r="J329" s="265" t="str">
        <f>IF(Dat_02!H328=0,"",Dat_02!H328)</f>
        <v/>
      </c>
    </row>
    <row r="330" spans="2:10">
      <c r="B330" s="249"/>
      <c r="C330" s="250" t="s">
        <v>489</v>
      </c>
      <c r="D330" s="249"/>
      <c r="E330" s="252">
        <f>Dat_02!C329</f>
        <v>163.16140321840066</v>
      </c>
      <c r="F330" s="252">
        <f>Dat_02!D329</f>
        <v>129.30997561700028</v>
      </c>
      <c r="G330" s="252">
        <f>Dat_02!E329</f>
        <v>129.30997561700028</v>
      </c>
      <c r="I330" s="253">
        <f>Dat_02!G329</f>
        <v>0</v>
      </c>
      <c r="J330" s="265" t="str">
        <f>IF(Dat_02!H329=0,"",Dat_02!H329)</f>
        <v/>
      </c>
    </row>
    <row r="331" spans="2:10">
      <c r="B331" s="249"/>
      <c r="C331" s="250" t="s">
        <v>490</v>
      </c>
      <c r="D331" s="249"/>
      <c r="E331" s="252">
        <f>Dat_02!C330</f>
        <v>190.99983304440437</v>
      </c>
      <c r="F331" s="252">
        <f>Dat_02!D330</f>
        <v>129.30997561700028</v>
      </c>
      <c r="G331" s="252">
        <f>Dat_02!E330</f>
        <v>129.30997561700028</v>
      </c>
      <c r="I331" s="253">
        <f>Dat_02!G330</f>
        <v>0</v>
      </c>
      <c r="J331" s="265" t="str">
        <f>IF(Dat_02!H330=0,"",Dat_02!H330)</f>
        <v/>
      </c>
    </row>
    <row r="332" spans="2:10">
      <c r="B332" s="249"/>
      <c r="C332" s="250" t="s">
        <v>491</v>
      </c>
      <c r="D332" s="249"/>
      <c r="E332" s="252">
        <f>Dat_02!C331</f>
        <v>187.45878019040254</v>
      </c>
      <c r="F332" s="252">
        <f>Dat_02!D331</f>
        <v>129.30997561700028</v>
      </c>
      <c r="G332" s="252">
        <f>Dat_02!E331</f>
        <v>129.30997561700028</v>
      </c>
      <c r="I332" s="253">
        <f>Dat_02!G331</f>
        <v>0</v>
      </c>
      <c r="J332" s="265" t="str">
        <f>IF(Dat_02!H331=0,"",Dat_02!H331)</f>
        <v/>
      </c>
    </row>
    <row r="333" spans="2:10">
      <c r="B333" s="249"/>
      <c r="C333" s="250" t="s">
        <v>492</v>
      </c>
      <c r="D333" s="249"/>
      <c r="E333" s="252">
        <f>Dat_02!C332</f>
        <v>176.51554970840252</v>
      </c>
      <c r="F333" s="252">
        <f>Dat_02!D332</f>
        <v>129.30997561700028</v>
      </c>
      <c r="G333" s="252">
        <f>Dat_02!E332</f>
        <v>129.30997561700028</v>
      </c>
      <c r="I333" s="253">
        <f>Dat_02!G332</f>
        <v>0</v>
      </c>
      <c r="J333" s="265" t="str">
        <f>IF(Dat_02!H332=0,"",Dat_02!H332)</f>
        <v/>
      </c>
    </row>
    <row r="334" spans="2:10">
      <c r="B334" s="249"/>
      <c r="C334" s="250" t="s">
        <v>493</v>
      </c>
      <c r="D334" s="249"/>
      <c r="E334" s="252">
        <f>Dat_02!C333</f>
        <v>173.53440731640254</v>
      </c>
      <c r="F334" s="252">
        <f>Dat_02!D333</f>
        <v>129.30997561700028</v>
      </c>
      <c r="G334" s="252">
        <f>Dat_02!E333</f>
        <v>129.30997561700028</v>
      </c>
      <c r="I334" s="253">
        <f>Dat_02!G333</f>
        <v>0</v>
      </c>
      <c r="J334" s="265" t="str">
        <f>IF(Dat_02!H333=0,"",Dat_02!H333)</f>
        <v/>
      </c>
    </row>
    <row r="335" spans="2:10">
      <c r="B335" s="249"/>
      <c r="C335" s="250" t="s">
        <v>494</v>
      </c>
      <c r="D335" s="249"/>
      <c r="E335" s="252">
        <f>Dat_02!C334</f>
        <v>187.57236235040438</v>
      </c>
      <c r="F335" s="252">
        <f>Dat_02!D334</f>
        <v>129.30997561700028</v>
      </c>
      <c r="G335" s="252">
        <f>Dat_02!E334</f>
        <v>129.30997561700028</v>
      </c>
      <c r="I335" s="253">
        <f>Dat_02!G334</f>
        <v>0</v>
      </c>
      <c r="J335" s="265" t="str">
        <f>IF(Dat_02!H334=0,"",Dat_02!H334)</f>
        <v/>
      </c>
    </row>
    <row r="336" spans="2:10">
      <c r="B336" s="249"/>
      <c r="C336" s="250" t="s">
        <v>495</v>
      </c>
      <c r="D336" s="249"/>
      <c r="E336" s="252">
        <f>Dat_02!C335</f>
        <v>175.33498242040253</v>
      </c>
      <c r="F336" s="252">
        <f>Dat_02!D335</f>
        <v>129.30997561700028</v>
      </c>
      <c r="G336" s="252">
        <f>Dat_02!E335</f>
        <v>129.30997561700028</v>
      </c>
      <c r="I336" s="253">
        <f>Dat_02!G335</f>
        <v>0</v>
      </c>
      <c r="J336" s="265" t="str">
        <f>IF(Dat_02!H335=0,"",Dat_02!H335)</f>
        <v/>
      </c>
    </row>
    <row r="337" spans="2:10">
      <c r="B337" s="249"/>
      <c r="C337" s="250" t="s">
        <v>496</v>
      </c>
      <c r="D337" s="249"/>
      <c r="E337" s="252">
        <f>Dat_02!C336</f>
        <v>179.65991672770664</v>
      </c>
      <c r="F337" s="252">
        <f>Dat_02!D336</f>
        <v>129.30997561700028</v>
      </c>
      <c r="G337" s="252">
        <f>Dat_02!E336</f>
        <v>129.30997561700028</v>
      </c>
      <c r="I337" s="253">
        <f>Dat_02!G336</f>
        <v>0</v>
      </c>
      <c r="J337" s="265" t="str">
        <f>IF(Dat_02!H336=0,"",Dat_02!H336)</f>
        <v/>
      </c>
    </row>
    <row r="338" spans="2:10">
      <c r="B338" s="251" t="s">
        <v>497</v>
      </c>
      <c r="C338" s="256" t="s">
        <v>498</v>
      </c>
      <c r="D338" s="249"/>
      <c r="E338" s="252">
        <f>Dat_02!C337</f>
        <v>159.42789781571037</v>
      </c>
      <c r="F338" s="252">
        <f>Dat_02!D337</f>
        <v>129.30997561700028</v>
      </c>
      <c r="G338" s="252">
        <f>Dat_02!E337</f>
        <v>129.30997561700028</v>
      </c>
      <c r="I338" s="253">
        <f>Dat_02!G337</f>
        <v>0</v>
      </c>
      <c r="J338" s="265" t="str">
        <f>IF(Dat_02!H337=0,"",Dat_02!H337)</f>
        <v/>
      </c>
    </row>
    <row r="339" spans="2:10">
      <c r="B339" s="249"/>
      <c r="C339" s="250" t="s">
        <v>499</v>
      </c>
      <c r="D339" s="251"/>
      <c r="E339" s="252">
        <f>Dat_02!C338</f>
        <v>141.89696399370848</v>
      </c>
      <c r="F339" s="252">
        <f>Dat_02!D338</f>
        <v>104.0249711788601</v>
      </c>
      <c r="G339" s="252">
        <f>Dat_02!E338</f>
        <v>104.0249711788601</v>
      </c>
      <c r="I339" s="253">
        <f>Dat_02!G338</f>
        <v>0</v>
      </c>
      <c r="J339" s="265" t="str">
        <f>IF(Dat_02!H338=0,"",Dat_02!H338)</f>
        <v/>
      </c>
    </row>
    <row r="340" spans="2:10">
      <c r="B340" s="249"/>
      <c r="C340" s="250" t="s">
        <v>500</v>
      </c>
      <c r="D340" s="251"/>
      <c r="E340" s="252">
        <f>Dat_02!C339</f>
        <v>162.41484310770477</v>
      </c>
      <c r="F340" s="252">
        <f>Dat_02!D339</f>
        <v>104.0249711788601</v>
      </c>
      <c r="G340" s="252">
        <f>Dat_02!E339</f>
        <v>104.0249711788601</v>
      </c>
      <c r="I340" s="253">
        <f>Dat_02!G339</f>
        <v>0</v>
      </c>
      <c r="J340" s="265" t="str">
        <f>IF(Dat_02!H339=0,"",Dat_02!H339)</f>
        <v/>
      </c>
    </row>
    <row r="341" spans="2:10">
      <c r="B341" s="249"/>
      <c r="C341" s="250" t="s">
        <v>501</v>
      </c>
      <c r="D341" s="249"/>
      <c r="E341" s="252">
        <f>Dat_02!C340</f>
        <v>156.19299011371038</v>
      </c>
      <c r="F341" s="252">
        <f>Dat_02!D340</f>
        <v>104.0249711788601</v>
      </c>
      <c r="G341" s="252">
        <f>Dat_02!E340</f>
        <v>104.0249711788601</v>
      </c>
      <c r="I341" s="253">
        <f>Dat_02!G340</f>
        <v>0</v>
      </c>
      <c r="J341" s="265" t="str">
        <f>IF(Dat_02!H340=0,"",Dat_02!H340)</f>
        <v/>
      </c>
    </row>
    <row r="342" spans="2:10">
      <c r="B342" s="249"/>
      <c r="C342" s="250" t="s">
        <v>502</v>
      </c>
      <c r="D342" s="249"/>
      <c r="E342" s="252">
        <f>Dat_02!C341</f>
        <v>150.40946639170667</v>
      </c>
      <c r="F342" s="252">
        <f>Dat_02!D341</f>
        <v>104.0249711788601</v>
      </c>
      <c r="G342" s="252">
        <f>Dat_02!E341</f>
        <v>104.0249711788601</v>
      </c>
      <c r="I342" s="253">
        <f>Dat_02!G341</f>
        <v>0</v>
      </c>
      <c r="J342" s="265" t="str">
        <f>IF(Dat_02!H341=0,"",Dat_02!H341)</f>
        <v/>
      </c>
    </row>
    <row r="343" spans="2:10">
      <c r="B343" s="249"/>
      <c r="C343" s="250" t="s">
        <v>503</v>
      </c>
      <c r="D343" s="249"/>
      <c r="E343" s="252">
        <f>Dat_02!C342</f>
        <v>195.03399033570665</v>
      </c>
      <c r="F343" s="252">
        <f>Dat_02!D342</f>
        <v>104.0249711788601</v>
      </c>
      <c r="G343" s="252">
        <f>Dat_02!E342</f>
        <v>104.0249711788601</v>
      </c>
      <c r="I343" s="253">
        <f>Dat_02!G342</f>
        <v>0</v>
      </c>
      <c r="J343" s="265" t="str">
        <f>IF(Dat_02!H342=0,"",Dat_02!H342)</f>
        <v/>
      </c>
    </row>
    <row r="344" spans="2:10">
      <c r="B344" s="249"/>
      <c r="C344" s="250" t="s">
        <v>504</v>
      </c>
      <c r="D344" s="249"/>
      <c r="E344" s="252">
        <f>Dat_02!C343</f>
        <v>136.10173681453497</v>
      </c>
      <c r="F344" s="252">
        <f>Dat_02!D343</f>
        <v>104.0249711788601</v>
      </c>
      <c r="G344" s="252">
        <f>Dat_02!E343</f>
        <v>104.0249711788601</v>
      </c>
      <c r="I344" s="253">
        <f>Dat_02!G343</f>
        <v>0</v>
      </c>
      <c r="J344" s="265" t="str">
        <f>IF(Dat_02!H343=0,"",Dat_02!H343)</f>
        <v/>
      </c>
    </row>
    <row r="345" spans="2:10">
      <c r="B345" s="249"/>
      <c r="C345" s="250" t="s">
        <v>505</v>
      </c>
      <c r="D345" s="249"/>
      <c r="E345" s="252">
        <f>Dat_02!C344</f>
        <v>121.59162591053311</v>
      </c>
      <c r="F345" s="252">
        <f>Dat_02!D344</f>
        <v>104.0249711788601</v>
      </c>
      <c r="G345" s="252">
        <f>Dat_02!E344</f>
        <v>104.0249711788601</v>
      </c>
      <c r="I345" s="253">
        <f>Dat_02!G344</f>
        <v>0</v>
      </c>
      <c r="J345" s="265" t="str">
        <f>IF(Dat_02!H344=0,"",Dat_02!H344)</f>
        <v/>
      </c>
    </row>
    <row r="346" spans="2:10">
      <c r="B346" s="249"/>
      <c r="C346" s="250" t="s">
        <v>506</v>
      </c>
      <c r="D346" s="249"/>
      <c r="E346" s="252">
        <f>Dat_02!C345</f>
        <v>112.46027719453124</v>
      </c>
      <c r="F346" s="252">
        <f>Dat_02!D345</f>
        <v>104.0249711788601</v>
      </c>
      <c r="G346" s="252">
        <f>Dat_02!E345</f>
        <v>104.0249711788601</v>
      </c>
      <c r="I346" s="253">
        <f>Dat_02!G345</f>
        <v>0</v>
      </c>
      <c r="J346" s="265" t="str">
        <f>IF(Dat_02!H345=0,"",Dat_02!H345)</f>
        <v/>
      </c>
    </row>
    <row r="347" spans="2:10">
      <c r="B347" s="249"/>
      <c r="C347" s="250" t="s">
        <v>507</v>
      </c>
      <c r="D347" s="249"/>
      <c r="E347" s="252">
        <f>Dat_02!C346</f>
        <v>99.306320848533119</v>
      </c>
      <c r="F347" s="252">
        <f>Dat_02!D346</f>
        <v>104.0249711788601</v>
      </c>
      <c r="G347" s="252">
        <f>Dat_02!E346</f>
        <v>99.306320848533119</v>
      </c>
      <c r="I347" s="253">
        <f>Dat_02!G346</f>
        <v>0</v>
      </c>
      <c r="J347" s="265" t="str">
        <f>IF(Dat_02!H346=0,"",Dat_02!H346)</f>
        <v/>
      </c>
    </row>
    <row r="348" spans="2:10">
      <c r="B348" s="249"/>
      <c r="C348" s="250" t="s">
        <v>508</v>
      </c>
      <c r="D348" s="249"/>
      <c r="E348" s="252">
        <f>Dat_02!C347</f>
        <v>88.621139668533118</v>
      </c>
      <c r="F348" s="252">
        <f>Dat_02!D347</f>
        <v>104.0249711788601</v>
      </c>
      <c r="G348" s="252">
        <f>Dat_02!E347</f>
        <v>88.621139668533118</v>
      </c>
      <c r="I348" s="253">
        <f>Dat_02!G347</f>
        <v>0</v>
      </c>
      <c r="J348" s="265" t="str">
        <f>IF(Dat_02!H347=0,"",Dat_02!H347)</f>
        <v/>
      </c>
    </row>
    <row r="349" spans="2:10">
      <c r="B349" s="249"/>
      <c r="C349" s="250" t="s">
        <v>509</v>
      </c>
      <c r="D349" s="249"/>
      <c r="E349" s="252">
        <f>Dat_02!C348</f>
        <v>98.148724774531246</v>
      </c>
      <c r="F349" s="252">
        <f>Dat_02!D348</f>
        <v>104.0249711788601</v>
      </c>
      <c r="G349" s="252">
        <f>Dat_02!E348</f>
        <v>98.148724774531246</v>
      </c>
      <c r="I349" s="253">
        <f>Dat_02!G348</f>
        <v>0</v>
      </c>
      <c r="J349" s="265" t="str">
        <f>IF(Dat_02!H348=0,"",Dat_02!H348)</f>
        <v/>
      </c>
    </row>
    <row r="350" spans="2:10">
      <c r="B350" s="249"/>
      <c r="C350" s="250" t="s">
        <v>510</v>
      </c>
      <c r="D350" s="249"/>
      <c r="E350" s="252">
        <f>Dat_02!C349</f>
        <v>143.85566423853498</v>
      </c>
      <c r="F350" s="252">
        <f>Dat_02!D349</f>
        <v>104.0249711788601</v>
      </c>
      <c r="G350" s="252">
        <f>Dat_02!E349</f>
        <v>104.0249711788601</v>
      </c>
      <c r="I350" s="253">
        <f>Dat_02!G349</f>
        <v>0</v>
      </c>
      <c r="J350" s="265" t="str">
        <f>IF(Dat_02!H349=0,"",Dat_02!H349)</f>
        <v/>
      </c>
    </row>
    <row r="351" spans="2:10">
      <c r="B351" s="249"/>
      <c r="C351" s="250" t="s">
        <v>511</v>
      </c>
      <c r="D351" s="249"/>
      <c r="E351" s="252">
        <f>Dat_02!C350</f>
        <v>150.39977186795312</v>
      </c>
      <c r="F351" s="252">
        <f>Dat_02!D350</f>
        <v>104.0249711788601</v>
      </c>
      <c r="G351" s="252">
        <f>Dat_02!E350</f>
        <v>104.0249711788601</v>
      </c>
      <c r="I351" s="253">
        <f>Dat_02!G350</f>
        <v>0</v>
      </c>
      <c r="J351" s="265" t="str">
        <f>IF(Dat_02!H350=0,"",Dat_02!H350)</f>
        <v/>
      </c>
    </row>
    <row r="352" spans="2:10">
      <c r="B352" s="249"/>
      <c r="C352" s="250" t="s">
        <v>512</v>
      </c>
      <c r="D352" s="249"/>
      <c r="E352" s="252">
        <f>Dat_02!C351</f>
        <v>121.26090743595499</v>
      </c>
      <c r="F352" s="252">
        <f>Dat_02!D351</f>
        <v>104.0249711788601</v>
      </c>
      <c r="G352" s="252">
        <f>Dat_02!E351</f>
        <v>104.0249711788601</v>
      </c>
      <c r="I352" s="253">
        <f>Dat_02!G351</f>
        <v>0</v>
      </c>
      <c r="J352" s="265" t="str">
        <f>IF(Dat_02!H351=0,"",Dat_02!H351)</f>
        <v/>
      </c>
    </row>
    <row r="353" spans="2:10">
      <c r="B353" s="249"/>
      <c r="C353" s="250" t="s">
        <v>513</v>
      </c>
      <c r="D353" s="249"/>
      <c r="E353" s="252">
        <f>Dat_02!C352</f>
        <v>119.85064118595498</v>
      </c>
      <c r="F353" s="252">
        <f>Dat_02!D352</f>
        <v>104.0249711788601</v>
      </c>
      <c r="G353" s="252">
        <f>Dat_02!E352</f>
        <v>104.0249711788601</v>
      </c>
      <c r="I353" s="253">
        <f>Dat_02!G352</f>
        <v>104.0249711788601</v>
      </c>
      <c r="J353" s="265" t="str">
        <f>IF(Dat_02!H352=0,"",Dat_02!H352)</f>
        <v/>
      </c>
    </row>
    <row r="354" spans="2:10">
      <c r="B354" s="249"/>
      <c r="C354" s="250" t="s">
        <v>514</v>
      </c>
      <c r="D354" s="249"/>
      <c r="E354" s="252">
        <f>Dat_02!C353</f>
        <v>107.06924010395872</v>
      </c>
      <c r="F354" s="252">
        <f>Dat_02!D353</f>
        <v>104.0249711788601</v>
      </c>
      <c r="G354" s="252">
        <f>Dat_02!E353</f>
        <v>104.0249711788601</v>
      </c>
      <c r="I354" s="253">
        <f>Dat_02!G353</f>
        <v>0</v>
      </c>
      <c r="J354" s="265" t="str">
        <f>IF(Dat_02!H353=0,"",Dat_02!H353)</f>
        <v/>
      </c>
    </row>
    <row r="355" spans="2:10">
      <c r="B355" s="249"/>
      <c r="C355" s="250" t="s">
        <v>515</v>
      </c>
      <c r="D355" s="249"/>
      <c r="E355" s="252">
        <f>Dat_02!C354</f>
        <v>98.060554367951269</v>
      </c>
      <c r="F355" s="252">
        <f>Dat_02!D354</f>
        <v>104.0249711788601</v>
      </c>
      <c r="G355" s="252">
        <f>Dat_02!E354</f>
        <v>98.060554367951269</v>
      </c>
      <c r="I355" s="253">
        <f>Dat_02!G354</f>
        <v>0</v>
      </c>
      <c r="J355" s="265" t="str">
        <f>IF(Dat_02!H354=0,"",Dat_02!H354)</f>
        <v/>
      </c>
    </row>
    <row r="356" spans="2:10">
      <c r="B356" s="249"/>
      <c r="C356" s="250" t="s">
        <v>516</v>
      </c>
      <c r="D356" s="249"/>
      <c r="E356" s="252">
        <f>Dat_02!C355</f>
        <v>106.91956206795685</v>
      </c>
      <c r="F356" s="252">
        <f>Dat_02!D355</f>
        <v>104.0249711788601</v>
      </c>
      <c r="G356" s="252">
        <f>Dat_02!E355</f>
        <v>104.0249711788601</v>
      </c>
      <c r="I356" s="253">
        <f>Dat_02!G355</f>
        <v>0</v>
      </c>
      <c r="J356" s="265" t="str">
        <f>IF(Dat_02!H355=0,"",Dat_02!H355)</f>
        <v/>
      </c>
    </row>
    <row r="357" spans="2:10">
      <c r="B357" s="249"/>
      <c r="C357" s="250" t="s">
        <v>517</v>
      </c>
      <c r="D357" s="249"/>
      <c r="E357" s="252">
        <f>Dat_02!C356</f>
        <v>96.162140315954986</v>
      </c>
      <c r="F357" s="252">
        <f>Dat_02!D356</f>
        <v>104.0249711788601</v>
      </c>
      <c r="G357" s="252">
        <f>Dat_02!E356</f>
        <v>96.162140315954986</v>
      </c>
      <c r="I357" s="253">
        <f>Dat_02!G356</f>
        <v>0</v>
      </c>
      <c r="J357" s="265" t="str">
        <f>IF(Dat_02!H356=0,"",Dat_02!H356)</f>
        <v/>
      </c>
    </row>
    <row r="358" spans="2:10">
      <c r="B358" s="249"/>
      <c r="C358" s="250" t="s">
        <v>518</v>
      </c>
      <c r="D358" s="249"/>
      <c r="E358" s="252">
        <f>Dat_02!C357</f>
        <v>88.711018792280598</v>
      </c>
      <c r="F358" s="252">
        <f>Dat_02!D357</f>
        <v>104.0249711788601</v>
      </c>
      <c r="G358" s="252">
        <f>Dat_02!E357</f>
        <v>88.711018792280598</v>
      </c>
      <c r="I358" s="253">
        <f>Dat_02!G357</f>
        <v>0</v>
      </c>
      <c r="J358" s="265" t="str">
        <f>IF(Dat_02!H357=0,"",Dat_02!H357)</f>
        <v/>
      </c>
    </row>
    <row r="359" spans="2:10">
      <c r="B359" s="249"/>
      <c r="C359" s="250" t="s">
        <v>519</v>
      </c>
      <c r="D359" s="249"/>
      <c r="E359" s="252">
        <f>Dat_02!C358</f>
        <v>99.605993528282454</v>
      </c>
      <c r="F359" s="252">
        <f>Dat_02!D358</f>
        <v>104.0249711788601</v>
      </c>
      <c r="G359" s="252">
        <f>Dat_02!E358</f>
        <v>99.605993528282454</v>
      </c>
      <c r="I359" s="253">
        <f>Dat_02!G358</f>
        <v>0</v>
      </c>
      <c r="J359" s="265" t="str">
        <f>IF(Dat_02!H358=0,"",Dat_02!H358)</f>
        <v/>
      </c>
    </row>
    <row r="360" spans="2:10">
      <c r="B360" s="249"/>
      <c r="C360" s="250" t="s">
        <v>520</v>
      </c>
      <c r="D360" s="249"/>
      <c r="E360" s="252">
        <f>Dat_02!C359</f>
        <v>110.93805862428431</v>
      </c>
      <c r="F360" s="252">
        <f>Dat_02!D359</f>
        <v>104.0249711788601</v>
      </c>
      <c r="G360" s="252">
        <f>Dat_02!E359</f>
        <v>104.0249711788601</v>
      </c>
      <c r="I360" s="253">
        <f>Dat_02!G359</f>
        <v>0</v>
      </c>
      <c r="J360" s="265" t="str">
        <f>IF(Dat_02!H359=0,"",Dat_02!H359)</f>
        <v/>
      </c>
    </row>
    <row r="361" spans="2:10">
      <c r="B361" s="249"/>
      <c r="C361" s="250" t="s">
        <v>521</v>
      </c>
      <c r="D361" s="249"/>
      <c r="E361" s="252">
        <f>Dat_02!C360</f>
        <v>75.787325652276863</v>
      </c>
      <c r="F361" s="252">
        <f>Dat_02!D360</f>
        <v>104.0249711788601</v>
      </c>
      <c r="G361" s="252">
        <f>Dat_02!E360</f>
        <v>75.787325652276863</v>
      </c>
      <c r="I361" s="253">
        <f>Dat_02!G360</f>
        <v>0</v>
      </c>
      <c r="J361" s="265" t="str">
        <f>IF(Dat_02!H360=0,"",Dat_02!H360)</f>
        <v/>
      </c>
    </row>
    <row r="362" spans="2:10">
      <c r="B362" s="249"/>
      <c r="C362" s="250" t="s">
        <v>522</v>
      </c>
      <c r="D362" s="249"/>
      <c r="E362" s="252">
        <f>Dat_02!C361</f>
        <v>73.403829940284311</v>
      </c>
      <c r="F362" s="252">
        <f>Dat_02!D361</f>
        <v>104.0249711788601</v>
      </c>
      <c r="G362" s="252">
        <f>Dat_02!E361</f>
        <v>73.403829940284311</v>
      </c>
      <c r="I362" s="253">
        <f>Dat_02!G361</f>
        <v>0</v>
      </c>
      <c r="J362" s="265" t="str">
        <f>IF(Dat_02!H361=0,"",Dat_02!H361)</f>
        <v/>
      </c>
    </row>
    <row r="363" spans="2:10">
      <c r="B363" s="249"/>
      <c r="C363" s="250" t="s">
        <v>523</v>
      </c>
      <c r="D363" s="249"/>
      <c r="E363" s="252">
        <f>Dat_02!C362</f>
        <v>79.581358048282453</v>
      </c>
      <c r="F363" s="252">
        <f>Dat_02!D362</f>
        <v>104.0249711788601</v>
      </c>
      <c r="G363" s="252">
        <f>Dat_02!E362</f>
        <v>79.581358048282453</v>
      </c>
      <c r="I363" s="253">
        <f>Dat_02!G362</f>
        <v>0</v>
      </c>
      <c r="J363" s="265" t="str">
        <f>IF(Dat_02!H362=0,"",Dat_02!H362)</f>
        <v/>
      </c>
    </row>
    <row r="364" spans="2:10">
      <c r="B364" s="249"/>
      <c r="C364" s="250" t="s">
        <v>524</v>
      </c>
      <c r="D364" s="249"/>
      <c r="E364" s="252">
        <f>Dat_02!C363</f>
        <v>71.365785928278726</v>
      </c>
      <c r="F364" s="252">
        <f>Dat_02!D363</f>
        <v>104.0249711788601</v>
      </c>
      <c r="G364" s="252">
        <f>Dat_02!E363</f>
        <v>71.365785928278726</v>
      </c>
      <c r="I364" s="253">
        <f>Dat_02!G363</f>
        <v>0</v>
      </c>
      <c r="J364" s="265" t="str">
        <f>IF(Dat_02!H363=0,"",Dat_02!H363)</f>
        <v/>
      </c>
    </row>
    <row r="365" spans="2:10">
      <c r="B365" s="249"/>
      <c r="C365" s="250" t="s">
        <v>525</v>
      </c>
      <c r="D365" s="249"/>
      <c r="E365" s="252">
        <f>Dat_02!C364</f>
        <v>56.762920135005523</v>
      </c>
      <c r="F365" s="252">
        <f>Dat_02!D364</f>
        <v>104.0249711788601</v>
      </c>
      <c r="G365" s="252">
        <f>Dat_02!E364</f>
        <v>56.762920135005523</v>
      </c>
      <c r="I365" s="253">
        <f>Dat_02!G364</f>
        <v>0</v>
      </c>
      <c r="J365" s="265" t="str">
        <f>IF(Dat_02!H364=0,"",Dat_02!H364)</f>
        <v/>
      </c>
    </row>
    <row r="366" spans="2:10">
      <c r="B366" s="249"/>
      <c r="C366" s="250" t="s">
        <v>526</v>
      </c>
      <c r="D366" s="249"/>
      <c r="E366" s="252">
        <f>Dat_02!C365</f>
        <v>68.009082055005521</v>
      </c>
      <c r="F366" s="252">
        <f>Dat_02!D365</f>
        <v>104.0249711788601</v>
      </c>
      <c r="G366" s="252">
        <f>Dat_02!E365</f>
        <v>68.009082055005521</v>
      </c>
      <c r="I366" s="253">
        <f>Dat_02!G365</f>
        <v>0</v>
      </c>
      <c r="J366" s="265" t="str">
        <f>IF(Dat_02!H365=0,"",Dat_02!H365)</f>
        <v/>
      </c>
    </row>
    <row r="367" spans="2:10">
      <c r="B367" s="249"/>
      <c r="C367" s="250" t="s">
        <v>527</v>
      </c>
      <c r="D367" s="249"/>
      <c r="E367" s="252">
        <f>Dat_02!C366</f>
        <v>87.402901175001801</v>
      </c>
      <c r="F367" s="252">
        <f>Dat_02!D366</f>
        <v>104.0249711788601</v>
      </c>
      <c r="G367" s="252">
        <f>Dat_02!E366</f>
        <v>87.402901175001801</v>
      </c>
      <c r="I367" s="253">
        <f>Dat_02!G366</f>
        <v>0</v>
      </c>
      <c r="J367" s="265" t="str">
        <f>IF(Dat_02!H366=0,"",Dat_02!H366)</f>
        <v/>
      </c>
    </row>
    <row r="368" spans="2:10">
      <c r="B368" s="249"/>
      <c r="C368" s="250" t="s">
        <v>528</v>
      </c>
      <c r="D368" s="249"/>
      <c r="E368" s="252">
        <f>Dat_02!C367</f>
        <v>65.905893555003658</v>
      </c>
      <c r="F368" s="252">
        <f>Dat_02!D367</f>
        <v>104.0249711788601</v>
      </c>
      <c r="G368" s="252">
        <f>Dat_02!E367</f>
        <v>65.905893555003658</v>
      </c>
      <c r="I368" s="253">
        <f>Dat_02!G367</f>
        <v>0</v>
      </c>
      <c r="J368" s="265" t="str">
        <f>IF(Dat_02!H367=0,"",Dat_02!H367)</f>
        <v/>
      </c>
    </row>
    <row r="369" spans="2:10">
      <c r="B369" s="251" t="s">
        <v>530</v>
      </c>
      <c r="C369" s="256" t="s">
        <v>531</v>
      </c>
      <c r="D369" s="251"/>
      <c r="E369" s="252">
        <f>Dat_02!C368</f>
        <v>59.909888887001799</v>
      </c>
      <c r="F369" s="252">
        <f>Dat_02!D368</f>
        <v>104.0249711788601</v>
      </c>
      <c r="G369" s="252">
        <f>Dat_02!E368</f>
        <v>59.909888887001799</v>
      </c>
      <c r="I369" s="253">
        <f>Dat_02!G368</f>
        <v>0</v>
      </c>
      <c r="J369" s="265" t="str">
        <f>IF(Dat_02!H368=0,"",Dat_02!H368)</f>
        <v/>
      </c>
    </row>
    <row r="370" spans="2:10">
      <c r="B370" s="249"/>
      <c r="C370" s="250" t="s">
        <v>532</v>
      </c>
      <c r="D370" s="251"/>
      <c r="E370" s="252">
        <f>Dat_02!C369</f>
        <v>92.183467975007389</v>
      </c>
      <c r="F370" s="252">
        <f>Dat_02!D369</f>
        <v>64.511433450997245</v>
      </c>
      <c r="G370" s="252">
        <f>Dat_02!E369</f>
        <v>64.511433450997245</v>
      </c>
      <c r="I370" s="253">
        <f>Dat_02!G369</f>
        <v>0</v>
      </c>
      <c r="J370" s="265" t="str">
        <f>IF(Dat_02!H369=0,"",Dat_02!H369)</f>
        <v/>
      </c>
    </row>
    <row r="371" spans="2:10">
      <c r="B371" s="249"/>
      <c r="C371" s="250" t="s">
        <v>533</v>
      </c>
      <c r="D371" s="249"/>
      <c r="E371" s="252">
        <f>Dat_02!C370</f>
        <v>98.253370839005527</v>
      </c>
      <c r="F371" s="252">
        <f>Dat_02!D370</f>
        <v>64.511433450997245</v>
      </c>
      <c r="G371" s="252">
        <f>Dat_02!E370</f>
        <v>64.511433450997245</v>
      </c>
      <c r="I371" s="253">
        <f>Dat_02!G370</f>
        <v>0</v>
      </c>
      <c r="J371" s="265" t="str">
        <f>IF(Dat_02!H370=0,"",Dat_02!H370)</f>
        <v/>
      </c>
    </row>
    <row r="372" spans="2:10">
      <c r="B372" s="249"/>
      <c r="C372" s="250" t="s">
        <v>534</v>
      </c>
      <c r="D372" s="249"/>
      <c r="E372" s="252">
        <f>Dat_02!C371</f>
        <v>61.888562875254749</v>
      </c>
      <c r="F372" s="252">
        <f>Dat_02!D371</f>
        <v>64.511433450997245</v>
      </c>
      <c r="G372" s="252">
        <f>Dat_02!E371</f>
        <v>61.888562875254749</v>
      </c>
      <c r="I372" s="253">
        <f>Dat_02!G371</f>
        <v>0</v>
      </c>
      <c r="J372" s="265" t="str">
        <f>IF(Dat_02!H371=0,"",Dat_02!H371)</f>
        <v/>
      </c>
    </row>
    <row r="373" spans="2:10">
      <c r="B373" s="249"/>
      <c r="C373" s="250" t="s">
        <v>535</v>
      </c>
      <c r="D373" s="249"/>
      <c r="E373" s="252">
        <f>Dat_02!C372</f>
        <v>55.465177055258465</v>
      </c>
      <c r="F373" s="252">
        <f>Dat_02!D372</f>
        <v>64.511433450997245</v>
      </c>
      <c r="G373" s="252">
        <f>Dat_02!E372</f>
        <v>55.465177055258465</v>
      </c>
      <c r="I373" s="253">
        <f>Dat_02!G372</f>
        <v>0</v>
      </c>
      <c r="J373" s="265" t="str">
        <f>IF(Dat_02!H372=0,"",Dat_02!H372)</f>
        <v/>
      </c>
    </row>
    <row r="374" spans="2:10">
      <c r="B374" s="249"/>
      <c r="C374" s="250" t="s">
        <v>536</v>
      </c>
      <c r="D374" s="249"/>
      <c r="E374" s="252">
        <f>Dat_02!C373</f>
        <v>55.844170679258475</v>
      </c>
      <c r="F374" s="252">
        <f>Dat_02!D373</f>
        <v>64.511433450997245</v>
      </c>
      <c r="G374" s="252">
        <f>Dat_02!E373</f>
        <v>55.844170679258475</v>
      </c>
      <c r="I374" s="253">
        <f>Dat_02!G373</f>
        <v>0</v>
      </c>
      <c r="J374" s="265" t="str">
        <f>IF(Dat_02!H373=0,"",Dat_02!H373)</f>
        <v/>
      </c>
    </row>
    <row r="375" spans="2:10">
      <c r="B375" s="249"/>
      <c r="C375" s="250" t="s">
        <v>537</v>
      </c>
      <c r="D375" s="249"/>
      <c r="E375" s="252">
        <f>Dat_02!C374</f>
        <v>38.123493167256605</v>
      </c>
      <c r="F375" s="252">
        <f>Dat_02!D374</f>
        <v>64.511433450997245</v>
      </c>
      <c r="G375" s="252">
        <f>Dat_02!E374</f>
        <v>38.123493167256605</v>
      </c>
      <c r="I375" s="253">
        <f>Dat_02!G374</f>
        <v>0</v>
      </c>
      <c r="J375" s="265" t="str">
        <f>IF(Dat_02!H374=0,"",Dat_02!H374)</f>
        <v/>
      </c>
    </row>
    <row r="376" spans="2:10">
      <c r="B376" s="249"/>
      <c r="C376" s="250" t="s">
        <v>538</v>
      </c>
      <c r="D376" s="249"/>
      <c r="E376" s="252">
        <f>Dat_02!C375</f>
        <v>32.855440795254744</v>
      </c>
      <c r="F376" s="252">
        <f>Dat_02!D375</f>
        <v>64.511433450997245</v>
      </c>
      <c r="G376" s="252">
        <f>Dat_02!E375</f>
        <v>32.855440795254744</v>
      </c>
      <c r="I376" s="253">
        <f>Dat_02!G375</f>
        <v>0</v>
      </c>
      <c r="J376" s="265" t="str">
        <f>IF(Dat_02!H375=0,"",Dat_02!H375)</f>
        <v/>
      </c>
    </row>
    <row r="377" spans="2:10">
      <c r="B377" s="249"/>
      <c r="C377" s="250" t="s">
        <v>539</v>
      </c>
      <c r="D377" s="249"/>
      <c r="E377" s="252">
        <f>Dat_02!C376</f>
        <v>34.717291193256607</v>
      </c>
      <c r="F377" s="252">
        <f>Dat_02!D376</f>
        <v>64.511433450997245</v>
      </c>
      <c r="G377" s="252">
        <f>Dat_02!E376</f>
        <v>34.717291193256607</v>
      </c>
      <c r="I377" s="253">
        <f>Dat_02!G376</f>
        <v>0</v>
      </c>
      <c r="J377" s="265" t="str">
        <f>IF(Dat_02!H376=0,"",Dat_02!H376)</f>
        <v/>
      </c>
    </row>
    <row r="378" spans="2:10">
      <c r="B378" s="249"/>
      <c r="C378" s="250" t="s">
        <v>540</v>
      </c>
      <c r="D378" s="249"/>
      <c r="E378" s="252">
        <f>Dat_02!C377</f>
        <v>44.644914163258463</v>
      </c>
      <c r="F378" s="252">
        <f>Dat_02!D377</f>
        <v>64.511433450997245</v>
      </c>
      <c r="G378" s="252">
        <f>Dat_02!E377</f>
        <v>44.644914163258463</v>
      </c>
      <c r="I378" s="253">
        <f>Dat_02!G377</f>
        <v>0</v>
      </c>
      <c r="J378" s="265" t="str">
        <f>IF(Dat_02!H377=0,"",Dat_02!H377)</f>
        <v/>
      </c>
    </row>
    <row r="379" spans="2:10">
      <c r="B379" s="249"/>
      <c r="C379" s="250" t="s">
        <v>541</v>
      </c>
      <c r="D379" s="249"/>
      <c r="E379" s="252">
        <f>Dat_02!C378</f>
        <v>71.306721093906788</v>
      </c>
      <c r="F379" s="252">
        <f>Dat_02!D378</f>
        <v>64.511433450997245</v>
      </c>
      <c r="G379" s="252">
        <f>Dat_02!E378</f>
        <v>64.511433450997245</v>
      </c>
      <c r="I379" s="253">
        <f>Dat_02!G378</f>
        <v>0</v>
      </c>
      <c r="J379" s="265" t="str">
        <f>IF(Dat_02!H378=0,"",Dat_02!H378)</f>
        <v/>
      </c>
    </row>
    <row r="380" spans="2:10">
      <c r="B380" s="249"/>
      <c r="C380" s="250" t="s">
        <v>542</v>
      </c>
      <c r="D380" s="249"/>
      <c r="E380" s="252">
        <f>Dat_02!C379</f>
        <v>55.381475491908645</v>
      </c>
      <c r="F380" s="252">
        <f>Dat_02!D379</f>
        <v>64.511433450997245</v>
      </c>
      <c r="G380" s="252">
        <f>Dat_02!E379</f>
        <v>55.381475491908645</v>
      </c>
      <c r="I380" s="253">
        <f>Dat_02!G379</f>
        <v>0</v>
      </c>
      <c r="J380" s="265" t="str">
        <f>IF(Dat_02!H379=0,"",Dat_02!H379)</f>
        <v/>
      </c>
    </row>
    <row r="381" spans="2:10">
      <c r="B381" s="249"/>
      <c r="C381" s="250" t="s">
        <v>543</v>
      </c>
      <c r="D381" s="249"/>
      <c r="E381" s="252">
        <f>Dat_02!C380</f>
        <v>61.907993781908651</v>
      </c>
      <c r="F381" s="252">
        <f>Dat_02!D380</f>
        <v>64.511433450997245</v>
      </c>
      <c r="G381" s="252">
        <f>Dat_02!E380</f>
        <v>61.907993781908651</v>
      </c>
      <c r="I381" s="253">
        <f>Dat_02!G380</f>
        <v>0</v>
      </c>
      <c r="J381" s="265" t="str">
        <f>IF(Dat_02!H380=0,"",Dat_02!H380)</f>
        <v/>
      </c>
    </row>
    <row r="382" spans="2:10">
      <c r="B382" s="249"/>
      <c r="C382" s="250" t="s">
        <v>544</v>
      </c>
      <c r="D382" s="249"/>
      <c r="E382" s="252">
        <f>Dat_02!C381</f>
        <v>56.776512815908646</v>
      </c>
      <c r="F382" s="252">
        <f>Dat_02!D381</f>
        <v>64.511433450997245</v>
      </c>
      <c r="G382" s="252">
        <f>Dat_02!E381</f>
        <v>56.776512815908646</v>
      </c>
      <c r="I382" s="253">
        <f>Dat_02!G381</f>
        <v>0</v>
      </c>
      <c r="J382" s="265" t="str">
        <f>IF(Dat_02!H381=0,"",Dat_02!H381)</f>
        <v/>
      </c>
    </row>
    <row r="383" spans="2:10">
      <c r="B383" s="249"/>
      <c r="C383" s="250" t="s">
        <v>545</v>
      </c>
      <c r="D383" s="249"/>
      <c r="E383" s="252">
        <f>Dat_02!C382</f>
        <v>53.056478763908643</v>
      </c>
      <c r="F383" s="252">
        <f>Dat_02!D382</f>
        <v>64.511433450997245</v>
      </c>
      <c r="G383" s="252">
        <f>Dat_02!E382</f>
        <v>53.056478763908643</v>
      </c>
      <c r="I383" s="253">
        <f>Dat_02!G382</f>
        <v>0</v>
      </c>
      <c r="J383" s="265" t="str">
        <f>IF(Dat_02!H382=0,"",Dat_02!H382)</f>
        <v/>
      </c>
    </row>
    <row r="384" spans="2:10">
      <c r="B384" s="249"/>
      <c r="C384" s="250" t="s">
        <v>546</v>
      </c>
      <c r="D384" s="249"/>
      <c r="E384" s="252">
        <f>Dat_02!C383</f>
        <v>65.92160188390865</v>
      </c>
      <c r="F384" s="252">
        <f>Dat_02!D383</f>
        <v>64.511433450997245</v>
      </c>
      <c r="G384" s="252">
        <f>Dat_02!E383</f>
        <v>64.511433450997245</v>
      </c>
      <c r="I384" s="253">
        <f>Dat_02!G383</f>
        <v>64.511433450997245</v>
      </c>
      <c r="J384" s="265" t="str">
        <f>IF(Dat_02!H383=0,"",Dat_02!H383)</f>
        <v/>
      </c>
    </row>
    <row r="385" spans="2:10">
      <c r="B385" s="249"/>
      <c r="C385" s="250" t="s">
        <v>547</v>
      </c>
      <c r="D385" s="249"/>
      <c r="E385" s="252">
        <f>Dat_02!C384</f>
        <v>68.052822799908654</v>
      </c>
      <c r="F385" s="252">
        <f>Dat_02!D384</f>
        <v>64.511433450997245</v>
      </c>
      <c r="G385" s="252">
        <f>Dat_02!E384</f>
        <v>64.511433450997245</v>
      </c>
      <c r="I385" s="253">
        <f>Dat_02!G384</f>
        <v>0</v>
      </c>
      <c r="J385" s="265" t="str">
        <f>IF(Dat_02!H384=0,"",Dat_02!H384)</f>
        <v/>
      </c>
    </row>
    <row r="386" spans="2:10">
      <c r="B386" s="249"/>
      <c r="C386" s="250" t="s">
        <v>548</v>
      </c>
      <c r="D386" s="249"/>
      <c r="E386" s="252">
        <f>Dat_02!C385</f>
        <v>57.892689474405053</v>
      </c>
      <c r="F386" s="252">
        <f>Dat_02!D385</f>
        <v>64.511433450997245</v>
      </c>
      <c r="G386" s="252">
        <f>Dat_02!E385</f>
        <v>57.892689474405053</v>
      </c>
      <c r="I386" s="253">
        <f>Dat_02!G385</f>
        <v>0</v>
      </c>
      <c r="J386" s="265" t="str">
        <f>IF(Dat_02!H385=0,"",Dat_02!H385)</f>
        <v/>
      </c>
    </row>
    <row r="387" spans="2:10">
      <c r="B387" s="249"/>
      <c r="C387" s="250" t="s">
        <v>549</v>
      </c>
      <c r="D387" s="249"/>
      <c r="E387" s="252">
        <f>Dat_02!C386</f>
        <v>51.122678274410632</v>
      </c>
      <c r="F387" s="252">
        <f>Dat_02!D386</f>
        <v>64.511433450997245</v>
      </c>
      <c r="G387" s="252">
        <f>Dat_02!E386</f>
        <v>51.122678274410632</v>
      </c>
      <c r="I387" s="253">
        <f>Dat_02!G386</f>
        <v>0</v>
      </c>
      <c r="J387" s="265" t="str">
        <f>IF(Dat_02!H386=0,"",Dat_02!H386)</f>
        <v/>
      </c>
    </row>
    <row r="388" spans="2:10">
      <c r="B388" s="249"/>
      <c r="C388" s="250" t="s">
        <v>550</v>
      </c>
      <c r="D388" s="249"/>
      <c r="E388" s="252">
        <f>Dat_02!C387</f>
        <v>48.914195670403188</v>
      </c>
      <c r="F388" s="252">
        <f>Dat_02!D387</f>
        <v>64.511433450997245</v>
      </c>
      <c r="G388" s="252">
        <f>Dat_02!E387</f>
        <v>48.914195670403188</v>
      </c>
      <c r="I388" s="253">
        <f>Dat_02!G387</f>
        <v>0</v>
      </c>
      <c r="J388" s="265" t="str">
        <f>IF(Dat_02!H387=0,"",Dat_02!H387)</f>
        <v/>
      </c>
    </row>
    <row r="389" spans="2:10">
      <c r="B389" s="249"/>
      <c r="C389" s="250" t="s">
        <v>551</v>
      </c>
      <c r="D389" s="249"/>
      <c r="E389" s="252">
        <f>Dat_02!C388</f>
        <v>32.064781590408771</v>
      </c>
      <c r="F389" s="252">
        <f>Dat_02!D388</f>
        <v>64.511433450997245</v>
      </c>
      <c r="G389" s="252">
        <f>Dat_02!E388</f>
        <v>32.064781590408771</v>
      </c>
      <c r="I389" s="253">
        <f>Dat_02!G388</f>
        <v>0</v>
      </c>
      <c r="J389" s="265" t="str">
        <f>IF(Dat_02!H388=0,"",Dat_02!H388)</f>
        <v/>
      </c>
    </row>
    <row r="390" spans="2:10">
      <c r="B390" s="249"/>
      <c r="C390" s="250" t="s">
        <v>552</v>
      </c>
      <c r="D390" s="249"/>
      <c r="E390" s="252">
        <f>Dat_02!C389</f>
        <v>26.63667639040877</v>
      </c>
      <c r="F390" s="252">
        <f>Dat_02!D389</f>
        <v>64.511433450997245</v>
      </c>
      <c r="G390" s="252">
        <f>Dat_02!E389</f>
        <v>26.63667639040877</v>
      </c>
      <c r="I390" s="253">
        <f>Dat_02!G389</f>
        <v>0</v>
      </c>
      <c r="J390" s="265" t="str">
        <f>IF(Dat_02!H389=0,"",Dat_02!H389)</f>
        <v/>
      </c>
    </row>
    <row r="391" spans="2:10">
      <c r="B391" s="249"/>
      <c r="C391" s="250" t="s">
        <v>553</v>
      </c>
      <c r="D391" s="249"/>
      <c r="E391" s="252">
        <f>Dat_02!C390</f>
        <v>45.337350656406912</v>
      </c>
      <c r="F391" s="252">
        <f>Dat_02!D390</f>
        <v>64.511433450997245</v>
      </c>
      <c r="G391" s="252">
        <f>Dat_02!E390</f>
        <v>45.337350656406912</v>
      </c>
      <c r="I391" s="253">
        <f>Dat_02!G390</f>
        <v>0</v>
      </c>
      <c r="J391" s="265" t="str">
        <f>IF(Dat_02!H390=0,"",Dat_02!H390)</f>
        <v/>
      </c>
    </row>
    <row r="392" spans="2:10">
      <c r="B392" s="249"/>
      <c r="C392" s="250" t="s">
        <v>554</v>
      </c>
      <c r="D392" s="249"/>
      <c r="E392" s="252">
        <f>Dat_02!C391</f>
        <v>63.023296162406915</v>
      </c>
      <c r="F392" s="252">
        <f>Dat_02!D391</f>
        <v>64.511433450997245</v>
      </c>
      <c r="G392" s="252">
        <f>Dat_02!E391</f>
        <v>63.023296162406915</v>
      </c>
      <c r="I392" s="253">
        <f>Dat_02!G391</f>
        <v>0</v>
      </c>
      <c r="J392" s="265" t="str">
        <f>IF(Dat_02!H391=0,"",Dat_02!H391)</f>
        <v/>
      </c>
    </row>
    <row r="393" spans="2:10">
      <c r="B393" s="249"/>
      <c r="C393" s="250" t="s">
        <v>555</v>
      </c>
      <c r="D393" s="249"/>
      <c r="E393" s="252">
        <f>Dat_02!C392</f>
        <v>38.651200942582363</v>
      </c>
      <c r="F393" s="252">
        <f>Dat_02!D392</f>
        <v>64.511433450997245</v>
      </c>
      <c r="G393" s="252">
        <f>Dat_02!E392</f>
        <v>38.651200942582363</v>
      </c>
      <c r="I393" s="253">
        <f>Dat_02!G392</f>
        <v>0</v>
      </c>
      <c r="J393" s="265" t="str">
        <f>IF(Dat_02!H392=0,"",Dat_02!H392)</f>
        <v/>
      </c>
    </row>
    <row r="394" spans="2:10">
      <c r="B394" s="249"/>
      <c r="C394" s="250" t="s">
        <v>556</v>
      </c>
      <c r="D394" s="249"/>
      <c r="E394" s="252">
        <f>Dat_02!C393</f>
        <v>49.265841966587949</v>
      </c>
      <c r="F394" s="252">
        <f>Dat_02!D393</f>
        <v>64.511433450997245</v>
      </c>
      <c r="G394" s="252">
        <f>Dat_02!E393</f>
        <v>49.265841966587949</v>
      </c>
      <c r="I394" s="253">
        <f>Dat_02!G393</f>
        <v>0</v>
      </c>
      <c r="J394" s="265" t="str">
        <f>IF(Dat_02!H393=0,"",Dat_02!H393)</f>
        <v/>
      </c>
    </row>
    <row r="395" spans="2:10">
      <c r="B395" s="249"/>
      <c r="C395" s="250" t="s">
        <v>557</v>
      </c>
      <c r="D395" s="249"/>
      <c r="E395" s="252">
        <f>Dat_02!C394</f>
        <v>49.254547556584221</v>
      </c>
      <c r="F395" s="252">
        <f>Dat_02!D394</f>
        <v>64.511433450997245</v>
      </c>
      <c r="G395" s="252">
        <f>Dat_02!E394</f>
        <v>49.254547556584221</v>
      </c>
      <c r="I395" s="253">
        <f>Dat_02!G394</f>
        <v>0</v>
      </c>
      <c r="J395" s="265" t="str">
        <f>IF(Dat_02!H394=0,"",Dat_02!H394)</f>
        <v/>
      </c>
    </row>
    <row r="396" spans="2:10">
      <c r="B396" s="249"/>
      <c r="C396" s="250" t="s">
        <v>558</v>
      </c>
      <c r="D396" s="249"/>
      <c r="E396" s="252">
        <f>Dat_02!C395</f>
        <v>34.280048310582366</v>
      </c>
      <c r="F396" s="252">
        <f>Dat_02!D395</f>
        <v>64.511433450997245</v>
      </c>
      <c r="G396" s="252">
        <f>Dat_02!E395</f>
        <v>34.280048310582366</v>
      </c>
      <c r="I396" s="253">
        <f>Dat_02!G395</f>
        <v>0</v>
      </c>
      <c r="J396" s="265" t="str">
        <f>IF(Dat_02!H395=0,"",Dat_02!H395)</f>
        <v/>
      </c>
    </row>
    <row r="397" spans="2:10">
      <c r="B397" s="249"/>
      <c r="C397" s="250" t="s">
        <v>559</v>
      </c>
      <c r="D397" s="249"/>
      <c r="E397" s="252">
        <f>Dat_02!C396</f>
        <v>30.293784186584219</v>
      </c>
      <c r="F397" s="252">
        <f>Dat_02!D396</f>
        <v>64.511433450997245</v>
      </c>
      <c r="G397" s="252">
        <f>Dat_02!E396</f>
        <v>30.293784186584219</v>
      </c>
      <c r="I397" s="253">
        <f>Dat_02!G396</f>
        <v>0</v>
      </c>
      <c r="J397" s="265" t="str">
        <f>IF(Dat_02!H396=0,"",Dat_02!H396)</f>
        <v/>
      </c>
    </row>
    <row r="398" spans="2:10">
      <c r="B398" s="249"/>
      <c r="C398" s="250" t="s">
        <v>560</v>
      </c>
      <c r="D398" s="249"/>
      <c r="E398" s="252">
        <f>Dat_02!C397</f>
        <v>45.506989554586077</v>
      </c>
      <c r="F398" s="252">
        <f>Dat_02!D397</f>
        <v>64.511433450997245</v>
      </c>
      <c r="G398" s="252">
        <f>Dat_02!E397</f>
        <v>45.506989554586077</v>
      </c>
      <c r="I398" s="253">
        <f>Dat_02!G397</f>
        <v>0</v>
      </c>
      <c r="J398" s="265" t="str">
        <f>IF(Dat_02!H397=0,"",Dat_02!H397)</f>
        <v/>
      </c>
    </row>
    <row r="399" spans="2:10">
      <c r="B399" s="249"/>
      <c r="C399" s="250" t="s">
        <v>561</v>
      </c>
      <c r="D399" s="249"/>
      <c r="E399" s="252">
        <f>Dat_02!C398</f>
        <v>58.1017835585805</v>
      </c>
      <c r="F399" s="252">
        <f>Dat_02!D398</f>
        <v>64.511433450997245</v>
      </c>
      <c r="G399" s="252">
        <f>Dat_02!E398</f>
        <v>58.1017835585805</v>
      </c>
      <c r="I399" s="253">
        <f>Dat_02!G398</f>
        <v>0</v>
      </c>
      <c r="J399" s="265" t="str">
        <f>IF(Dat_02!H398=0,"",Dat_02!H398)</f>
        <v/>
      </c>
    </row>
    <row r="400" spans="2:10">
      <c r="B400" s="257"/>
      <c r="C400" s="258"/>
      <c r="D400" s="259"/>
      <c r="E400" s="260"/>
      <c r="F400" s="260"/>
      <c r="G400" s="260"/>
      <c r="H400" s="255"/>
      <c r="I400" s="254"/>
      <c r="J400" s="248"/>
    </row>
    <row r="401" spans="2:10">
      <c r="B401" s="255"/>
      <c r="C401" s="255"/>
      <c r="D401" s="255"/>
      <c r="E401" s="261"/>
      <c r="F401" s="261"/>
      <c r="G401" s="262"/>
      <c r="H401" s="255"/>
      <c r="I401" s="254"/>
      <c r="J401" s="248"/>
    </row>
    <row r="402" spans="2:10">
      <c r="B402" s="255"/>
      <c r="C402" s="255"/>
      <c r="D402" s="255"/>
      <c r="E402" s="261"/>
      <c r="F402" s="261"/>
      <c r="G402" s="262"/>
      <c r="H402" s="255"/>
      <c r="I402" s="254"/>
      <c r="J402" s="248"/>
    </row>
    <row r="403" spans="2:10">
      <c r="B403" s="156"/>
      <c r="C403" s="255"/>
      <c r="D403" s="255"/>
      <c r="E403" s="261"/>
      <c r="F403" s="261"/>
      <c r="G403" s="262"/>
      <c r="H403" s="156"/>
      <c r="I403" s="263"/>
      <c r="J403" s="264"/>
    </row>
    <row r="404" spans="2:10">
      <c r="B404" s="156"/>
      <c r="C404" s="255"/>
      <c r="D404" s="255"/>
      <c r="E404" s="261"/>
      <c r="F404" s="261"/>
      <c r="G404" s="262"/>
      <c r="H404" s="156"/>
      <c r="I404" s="263"/>
      <c r="J404" s="264"/>
    </row>
    <row r="405" spans="2:10">
      <c r="B405" s="156"/>
      <c r="C405" s="255"/>
      <c r="D405" s="255"/>
      <c r="E405" s="261"/>
      <c r="F405" s="261"/>
      <c r="G405" s="262"/>
      <c r="H405" s="156"/>
      <c r="I405" s="263"/>
      <c r="J405" s="264"/>
    </row>
    <row r="406" spans="2:10">
      <c r="B406" s="156"/>
      <c r="C406" s="255"/>
      <c r="D406" s="255"/>
      <c r="E406" s="261"/>
      <c r="F406" s="261"/>
      <c r="G406" s="262"/>
      <c r="H406" s="156"/>
      <c r="I406" s="263"/>
      <c r="J406" s="264"/>
    </row>
    <row r="407" spans="2:10">
      <c r="B407" s="156"/>
      <c r="C407" s="255"/>
      <c r="D407" s="255"/>
      <c r="E407" s="261"/>
      <c r="F407" s="261"/>
      <c r="G407" s="262"/>
      <c r="H407" s="156"/>
      <c r="I407" s="263"/>
      <c r="J407" s="264"/>
    </row>
    <row r="408" spans="2:10">
      <c r="B408" s="156"/>
      <c r="C408" s="255"/>
      <c r="D408" s="255"/>
      <c r="E408" s="261"/>
      <c r="F408" s="261"/>
      <c r="G408" s="262"/>
      <c r="H408" s="156"/>
      <c r="I408" s="263"/>
      <c r="J408" s="264"/>
    </row>
    <row r="409" spans="2:10">
      <c r="B409" s="156"/>
      <c r="C409" s="255"/>
      <c r="D409" s="255"/>
      <c r="E409" s="261"/>
      <c r="F409" s="261"/>
      <c r="G409" s="262"/>
      <c r="H409" s="156"/>
      <c r="I409" s="263"/>
      <c r="J409" s="264"/>
    </row>
    <row r="410" spans="2:10">
      <c r="B410" s="156"/>
      <c r="C410" s="255"/>
      <c r="D410" s="255"/>
      <c r="E410" s="261"/>
      <c r="F410" s="261"/>
      <c r="G410" s="262"/>
      <c r="H410" s="156"/>
      <c r="I410" s="263"/>
      <c r="J410" s="264"/>
    </row>
    <row r="411" spans="2:10">
      <c r="B411" s="156"/>
      <c r="C411" s="255"/>
      <c r="D411" s="255"/>
      <c r="E411" s="261"/>
      <c r="F411" s="261"/>
      <c r="G411" s="262"/>
      <c r="H411" s="156"/>
      <c r="I411" s="263"/>
      <c r="J411" s="264"/>
    </row>
    <row r="412" spans="2:10">
      <c r="B412" s="156"/>
      <c r="C412" s="255"/>
      <c r="D412" s="255"/>
      <c r="E412" s="261"/>
      <c r="F412" s="261"/>
      <c r="G412" s="262"/>
      <c r="H412" s="156"/>
      <c r="I412" s="263"/>
      <c r="J412" s="264"/>
    </row>
    <row r="413" spans="2:10">
      <c r="B413" s="156"/>
      <c r="C413" s="255"/>
      <c r="D413" s="255"/>
      <c r="E413" s="261"/>
      <c r="F413" s="261"/>
      <c r="G413" s="262"/>
      <c r="H413" s="156"/>
      <c r="I413" s="263"/>
      <c r="J413" s="264"/>
    </row>
    <row r="414" spans="2:10">
      <c r="B414" s="156"/>
      <c r="C414" s="255"/>
      <c r="D414" s="255"/>
      <c r="E414" s="261"/>
      <c r="F414" s="261"/>
      <c r="G414" s="262"/>
      <c r="H414" s="156"/>
      <c r="I414" s="263"/>
      <c r="J414" s="264"/>
    </row>
    <row r="415" spans="2:10">
      <c r="B415" s="156"/>
      <c r="C415" s="255"/>
      <c r="D415" s="255"/>
      <c r="E415" s="261"/>
      <c r="F415" s="261"/>
      <c r="G415" s="262"/>
      <c r="H415" s="156"/>
      <c r="I415" s="254"/>
      <c r="J415" s="248"/>
    </row>
    <row r="416" spans="2:10">
      <c r="B416" s="156"/>
      <c r="C416" s="255"/>
      <c r="D416" s="255"/>
      <c r="E416" s="261"/>
      <c r="F416" s="261"/>
      <c r="G416" s="262"/>
      <c r="H416" s="156"/>
      <c r="I416" s="263"/>
      <c r="J416" s="264"/>
    </row>
    <row r="417" spans="2:10">
      <c r="B417" s="156"/>
      <c r="C417" s="255"/>
      <c r="D417" s="255"/>
      <c r="E417" s="261"/>
      <c r="F417" s="261"/>
      <c r="G417" s="262"/>
      <c r="H417" s="156"/>
      <c r="I417" s="263"/>
      <c r="J417" s="264"/>
    </row>
    <row r="418" spans="2:10">
      <c r="B418" s="156"/>
      <c r="C418" s="255"/>
      <c r="D418" s="255"/>
      <c r="E418" s="261"/>
      <c r="F418" s="261"/>
      <c r="G418" s="262"/>
      <c r="H418" s="156"/>
      <c r="I418" s="263"/>
      <c r="J418" s="264"/>
    </row>
    <row r="419" spans="2:10">
      <c r="B419" s="156"/>
      <c r="C419" s="255"/>
      <c r="D419" s="255"/>
      <c r="E419" s="261"/>
      <c r="F419" s="261"/>
      <c r="G419" s="262"/>
      <c r="H419" s="156"/>
      <c r="I419" s="263"/>
      <c r="J419" s="264"/>
    </row>
    <row r="420" spans="2:10">
      <c r="B420" s="156"/>
      <c r="C420" s="255"/>
      <c r="D420" s="255"/>
      <c r="E420" s="261"/>
      <c r="F420" s="261"/>
      <c r="G420" s="262"/>
      <c r="H420" s="156"/>
      <c r="I420" s="263"/>
      <c r="J420" s="264"/>
    </row>
    <row r="421" spans="2:10">
      <c r="B421" s="156"/>
      <c r="C421" s="255"/>
      <c r="D421" s="255"/>
      <c r="E421" s="261"/>
      <c r="F421" s="261"/>
      <c r="G421" s="262"/>
      <c r="H421" s="156"/>
      <c r="I421" s="263"/>
      <c r="J421" s="264"/>
    </row>
    <row r="422" spans="2:10">
      <c r="B422" s="156"/>
      <c r="C422" s="255"/>
      <c r="D422" s="255"/>
      <c r="E422" s="261"/>
      <c r="F422" s="261"/>
      <c r="G422" s="262"/>
      <c r="H422" s="156"/>
      <c r="I422" s="263"/>
      <c r="J422" s="264"/>
    </row>
    <row r="423" spans="2:10">
      <c r="B423" s="156"/>
      <c r="C423" s="255"/>
      <c r="D423" s="255"/>
      <c r="E423" s="261"/>
      <c r="F423" s="261"/>
      <c r="G423" s="262"/>
      <c r="H423" s="156"/>
      <c r="I423" s="263"/>
      <c r="J423" s="264"/>
    </row>
    <row r="424" spans="2:10">
      <c r="B424" s="156"/>
      <c r="C424" s="255"/>
      <c r="D424" s="255"/>
      <c r="E424" s="261"/>
      <c r="F424" s="261"/>
      <c r="G424" s="262"/>
      <c r="H424" s="156"/>
      <c r="I424" s="263"/>
      <c r="J424" s="264"/>
    </row>
    <row r="425" spans="2:10">
      <c r="B425" s="156"/>
      <c r="C425" s="255"/>
      <c r="D425" s="255"/>
      <c r="E425" s="261"/>
      <c r="F425" s="261"/>
      <c r="G425" s="262"/>
      <c r="H425" s="156"/>
      <c r="I425" s="263"/>
      <c r="J425" s="264"/>
    </row>
    <row r="426" spans="2:10">
      <c r="B426" s="156"/>
      <c r="C426" s="255"/>
      <c r="D426" s="255"/>
      <c r="E426" s="261"/>
      <c r="F426" s="261"/>
      <c r="G426" s="262"/>
      <c r="H426" s="255"/>
      <c r="I426" s="254"/>
      <c r="J426" s="264"/>
    </row>
    <row r="427" spans="2:10">
      <c r="B427" s="156"/>
      <c r="C427" s="255"/>
      <c r="D427" s="255"/>
      <c r="E427" s="261"/>
      <c r="F427" s="261"/>
      <c r="G427" s="262"/>
      <c r="H427" s="255"/>
      <c r="I427" s="254"/>
      <c r="J427" s="264"/>
    </row>
    <row r="428" spans="2:10">
      <c r="B428" s="156"/>
      <c r="C428" s="255"/>
      <c r="D428" s="255"/>
      <c r="E428" s="261"/>
      <c r="F428" s="261"/>
      <c r="G428" s="262"/>
      <c r="H428" s="255"/>
      <c r="I428" s="254"/>
      <c r="J428" s="264"/>
    </row>
    <row r="429" spans="2:10">
      <c r="B429" s="156"/>
      <c r="C429" s="255"/>
      <c r="D429" s="255"/>
      <c r="E429" s="261"/>
      <c r="F429" s="261"/>
      <c r="G429" s="262"/>
      <c r="H429" s="255"/>
      <c r="I429" s="254"/>
      <c r="J429" s="264"/>
    </row>
    <row r="430" spans="2:10">
      <c r="B430" s="156"/>
      <c r="C430" s="255"/>
      <c r="D430" s="255"/>
      <c r="E430" s="261"/>
      <c r="F430" s="261"/>
      <c r="G430" s="262"/>
      <c r="H430" s="255"/>
      <c r="I430" s="254"/>
      <c r="J430" s="264"/>
    </row>
    <row r="431" spans="2:10">
      <c r="B431" s="156"/>
      <c r="C431" s="255"/>
      <c r="D431" s="255"/>
      <c r="E431" s="261"/>
      <c r="F431" s="261"/>
      <c r="G431" s="262"/>
      <c r="H431" s="255"/>
      <c r="I431" s="254"/>
      <c r="J431" s="264"/>
    </row>
    <row r="432" spans="2:10">
      <c r="C432" s="255"/>
      <c r="D432" s="255"/>
      <c r="E432" s="261"/>
      <c r="F432" s="261"/>
      <c r="G432" s="262"/>
    </row>
    <row r="433" spans="3:7">
      <c r="C433" s="255"/>
      <c r="D433" s="255"/>
      <c r="E433" s="261"/>
      <c r="F433" s="261"/>
      <c r="G433" s="262"/>
    </row>
    <row r="434" spans="3:7">
      <c r="C434" s="255"/>
      <c r="D434" s="255"/>
      <c r="E434" s="261"/>
      <c r="F434" s="261"/>
      <c r="G434" s="262"/>
    </row>
    <row r="435" spans="3:7">
      <c r="C435" s="255"/>
      <c r="D435" s="255"/>
      <c r="E435" s="261"/>
      <c r="F435" s="261"/>
      <c r="G435" s="262"/>
    </row>
    <row r="436" spans="3:7">
      <c r="C436" s="255"/>
      <c r="D436" s="255"/>
      <c r="E436" s="261"/>
      <c r="F436" s="261"/>
      <c r="G436" s="262"/>
    </row>
    <row r="437" spans="3:7">
      <c r="C437" s="255"/>
      <c r="D437" s="255"/>
      <c r="E437" s="261"/>
      <c r="F437" s="261"/>
      <c r="G437" s="262"/>
    </row>
    <row r="438" spans="3:7">
      <c r="C438" s="255"/>
      <c r="D438" s="255"/>
      <c r="E438" s="261"/>
      <c r="F438" s="261"/>
      <c r="G438" s="262"/>
    </row>
    <row r="439" spans="3:7">
      <c r="C439" s="255"/>
      <c r="D439" s="255"/>
      <c r="E439" s="261"/>
      <c r="F439" s="261"/>
      <c r="G439" s="262"/>
    </row>
    <row r="440" spans="3:7">
      <c r="C440" s="255"/>
      <c r="D440" s="255"/>
      <c r="E440" s="261"/>
      <c r="F440" s="261"/>
      <c r="G440" s="262"/>
    </row>
    <row r="441" spans="3:7">
      <c r="C441" s="255"/>
      <c r="D441" s="255"/>
      <c r="E441" s="261"/>
      <c r="F441" s="261"/>
      <c r="G441" s="262"/>
    </row>
    <row r="442" spans="3:7">
      <c r="C442" s="255"/>
      <c r="D442" s="255"/>
      <c r="E442" s="261"/>
      <c r="F442" s="261"/>
      <c r="G442" s="262"/>
    </row>
    <row r="443" spans="3:7">
      <c r="C443" s="255"/>
      <c r="D443" s="255"/>
      <c r="E443" s="261"/>
      <c r="F443" s="261"/>
      <c r="G443" s="262"/>
    </row>
    <row r="444" spans="3:7">
      <c r="C444" s="255"/>
      <c r="D444" s="255"/>
      <c r="E444" s="261"/>
      <c r="F444" s="261"/>
      <c r="G444" s="262"/>
    </row>
    <row r="445" spans="3:7">
      <c r="C445" s="255"/>
      <c r="D445" s="255"/>
      <c r="E445" s="261"/>
      <c r="F445" s="261"/>
      <c r="G445" s="262"/>
    </row>
    <row r="446" spans="3:7">
      <c r="C446" s="255"/>
      <c r="D446" s="255"/>
      <c r="E446" s="261"/>
      <c r="F446" s="261"/>
      <c r="G446" s="262"/>
    </row>
    <row r="447" spans="3:7">
      <c r="C447" s="255"/>
      <c r="D447" s="255"/>
      <c r="E447" s="261"/>
      <c r="F447" s="261"/>
      <c r="G447" s="262"/>
    </row>
    <row r="448" spans="3:7">
      <c r="C448" s="255"/>
      <c r="D448" s="255"/>
      <c r="E448" s="261"/>
      <c r="F448" s="261"/>
      <c r="G448" s="262"/>
    </row>
    <row r="449" spans="3:7">
      <c r="C449" s="255"/>
      <c r="D449" s="255"/>
      <c r="E449" s="261"/>
      <c r="F449" s="261"/>
      <c r="G449" s="2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634</v>
      </c>
    </row>
    <row r="2" spans="1:2">
      <c r="A2" t="s">
        <v>629</v>
      </c>
    </row>
    <row r="3" spans="1:2">
      <c r="A3" t="s">
        <v>627</v>
      </c>
    </row>
    <row r="4" spans="1:2">
      <c r="A4" t="s">
        <v>631</v>
      </c>
    </row>
    <row r="5" spans="1:2">
      <c r="A5" t="s">
        <v>633</v>
      </c>
    </row>
    <row r="6" spans="1:2">
      <c r="A6" t="s">
        <v>632</v>
      </c>
    </row>
    <row r="7" spans="1:2">
      <c r="A7" t="s">
        <v>630</v>
      </c>
    </row>
    <row r="8" spans="1:2">
      <c r="A8" t="s">
        <v>626</v>
      </c>
    </row>
    <row r="9" spans="1:2">
      <c r="A9" t="s">
        <v>614</v>
      </c>
    </row>
    <row r="10" spans="1:2">
      <c r="A10" t="s">
        <v>635</v>
      </c>
    </row>
    <row r="11" spans="1:2">
      <c r="A11" t="s">
        <v>621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76"/>
  <sheetViews>
    <sheetView showGridLines="0" topLeftCell="A31" zoomScale="90" zoomScaleNormal="90" workbookViewId="0">
      <selection activeCell="R58" sqref="R58"/>
    </sheetView>
  </sheetViews>
  <sheetFormatPr baseColWidth="10" defaultColWidth="11.42578125" defaultRowHeight="11.25"/>
  <cols>
    <col min="1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7" t="s">
        <v>36</v>
      </c>
      <c r="G3" s="347"/>
      <c r="H3" s="347"/>
      <c r="I3" s="255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09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2">
        <f t="shared" ref="I5:I52" si="0">D5/E5*100</f>
        <v>60.56540077983302</v>
      </c>
      <c r="J5" s="121"/>
      <c r="P5" s="307"/>
      <c r="Q5" s="307"/>
      <c r="R5" s="307"/>
      <c r="S5" s="307"/>
      <c r="T5" s="307"/>
      <c r="U5" s="307"/>
      <c r="V5" s="307"/>
    </row>
    <row r="6" spans="2:22">
      <c r="B6" s="311" t="e">
        <f>#REF!</f>
        <v>#REF!</v>
      </c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2">
        <f t="shared" si="0"/>
        <v>65.088966473372551</v>
      </c>
      <c r="J6" s="121"/>
      <c r="P6" s="307"/>
      <c r="Q6" s="307"/>
      <c r="R6" s="307"/>
      <c r="S6" s="307"/>
      <c r="T6" s="307"/>
    </row>
    <row r="7" spans="2:22">
      <c r="B7" s="311" t="e">
        <f>#REF!</f>
        <v>#REF!</v>
      </c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2">
        <f t="shared" si="0"/>
        <v>66.382612748651155</v>
      </c>
      <c r="J7" s="121"/>
      <c r="P7" s="307"/>
      <c r="Q7" s="307"/>
      <c r="R7" s="307"/>
      <c r="S7" s="307"/>
      <c r="T7" s="307"/>
    </row>
    <row r="8" spans="2:22">
      <c r="B8" s="311" t="e">
        <f>#REF!</f>
        <v>#REF!</v>
      </c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2">
        <f t="shared" si="0"/>
        <v>71.094599443491191</v>
      </c>
      <c r="J8" s="121"/>
      <c r="P8" s="307"/>
      <c r="Q8" s="307"/>
      <c r="R8" s="307"/>
      <c r="S8" s="307"/>
      <c r="T8" s="307"/>
    </row>
    <row r="9" spans="2:22">
      <c r="B9" s="311" t="e">
        <f>#REF!</f>
        <v>#REF!</v>
      </c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2">
        <f t="shared" si="0"/>
        <v>73.241399685004978</v>
      </c>
      <c r="J9" s="121"/>
      <c r="P9" s="307"/>
      <c r="Q9" s="307"/>
      <c r="R9" s="307"/>
      <c r="S9" s="307"/>
      <c r="T9" s="307"/>
    </row>
    <row r="10" spans="2:22">
      <c r="B10" s="311" t="e">
        <f>#REF!</f>
        <v>#REF!</v>
      </c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2">
        <f t="shared" si="0"/>
        <v>68.782969155744425</v>
      </c>
      <c r="J10" s="121"/>
      <c r="P10" s="307"/>
      <c r="Q10" s="307"/>
      <c r="R10" s="307"/>
      <c r="S10" s="307"/>
      <c r="T10" s="307"/>
    </row>
    <row r="11" spans="2:22">
      <c r="B11" s="311" t="e">
        <f>#REF!</f>
        <v>#REF!</v>
      </c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2">
        <f t="shared" si="0"/>
        <v>61.499105548792002</v>
      </c>
      <c r="J11" s="121"/>
      <c r="P11" s="307"/>
      <c r="Q11" s="307"/>
      <c r="R11" s="307"/>
      <c r="S11" s="307"/>
      <c r="T11" s="307"/>
    </row>
    <row r="12" spans="2:22">
      <c r="B12" s="311" t="e">
        <f>#REF!</f>
        <v>#REF!</v>
      </c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2">
        <f t="shared" si="0"/>
        <v>52.469605731901659</v>
      </c>
      <c r="J12" s="121"/>
      <c r="P12" s="307"/>
      <c r="Q12" s="307"/>
      <c r="R12" s="307"/>
      <c r="S12" s="307"/>
      <c r="T12" s="307"/>
    </row>
    <row r="13" spans="2:22">
      <c r="B13" s="311" t="e">
        <f>#REF!</f>
        <v>#REF!</v>
      </c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2">
        <f t="shared" si="0"/>
        <v>46.083535849010396</v>
      </c>
      <c r="J13" s="121"/>
      <c r="P13" s="307"/>
      <c r="Q13" s="307"/>
      <c r="R13" s="307"/>
      <c r="S13" s="307"/>
      <c r="T13" s="307"/>
    </row>
    <row r="14" spans="2:22">
      <c r="B14" s="311" t="e">
        <f>#REF!</f>
        <v>#REF!</v>
      </c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2">
        <f t="shared" si="0"/>
        <v>41.210020492423396</v>
      </c>
      <c r="J14" s="121"/>
      <c r="P14" s="307"/>
      <c r="Q14" s="307"/>
      <c r="R14" s="307"/>
      <c r="S14" s="307"/>
      <c r="T14" s="307"/>
    </row>
    <row r="15" spans="2:22">
      <c r="B15" s="311" t="e">
        <f>#REF!</f>
        <v>#REF!</v>
      </c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2">
        <f t="shared" si="0"/>
        <v>41.740549790752226</v>
      </c>
      <c r="J15" s="121"/>
      <c r="P15" s="307"/>
      <c r="Q15" s="307"/>
      <c r="R15" s="307"/>
      <c r="S15" s="307"/>
      <c r="T15" s="307"/>
    </row>
    <row r="16" spans="2:22">
      <c r="B16" s="311" t="e">
        <f>#REF!</f>
        <v>#REF!</v>
      </c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2">
        <f t="shared" si="0"/>
        <v>39.226865653929153</v>
      </c>
      <c r="J16" s="121"/>
      <c r="P16" s="307"/>
      <c r="Q16" s="307"/>
      <c r="R16" s="307"/>
      <c r="S16" s="307"/>
      <c r="T16" s="307"/>
    </row>
    <row r="17" spans="2:20">
      <c r="B17" s="309"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2">
        <f t="shared" si="0"/>
        <v>34.266770523211392</v>
      </c>
      <c r="J17" s="121"/>
      <c r="P17" s="307"/>
      <c r="Q17" s="307"/>
      <c r="R17" s="307"/>
      <c r="S17" s="307"/>
      <c r="T17" s="307"/>
    </row>
    <row r="18" spans="2:20">
      <c r="B18" s="311" t="e">
        <f>#REF!</f>
        <v>#REF!</v>
      </c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2">
        <f t="shared" si="0"/>
        <v>44.241559496670391</v>
      </c>
      <c r="J18" s="121"/>
      <c r="P18" s="307"/>
      <c r="Q18" s="307"/>
      <c r="R18" s="307"/>
      <c r="S18" s="307"/>
      <c r="T18" s="307"/>
    </row>
    <row r="19" spans="2:20">
      <c r="B19" s="311" t="e">
        <f>#REF!</f>
        <v>#REF!</v>
      </c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2">
        <f t="shared" si="0"/>
        <v>44.078424243816954</v>
      </c>
      <c r="J19" s="121"/>
      <c r="P19" s="307"/>
      <c r="Q19" s="307"/>
      <c r="R19" s="307"/>
      <c r="S19" s="307"/>
      <c r="T19" s="307"/>
    </row>
    <row r="20" spans="2:20">
      <c r="B20" s="311" t="e">
        <f>#REF!</f>
        <v>#REF!</v>
      </c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2">
        <f t="shared" si="0"/>
        <v>43.167805059113221</v>
      </c>
      <c r="J20" s="121"/>
      <c r="P20" s="307"/>
      <c r="Q20" s="307"/>
      <c r="R20" s="307"/>
      <c r="S20" s="307"/>
      <c r="T20" s="307"/>
    </row>
    <row r="21" spans="2:20">
      <c r="B21" s="311" t="e">
        <f>#REF!</f>
        <v>#REF!</v>
      </c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2">
        <f t="shared" si="0"/>
        <v>43.523138146358377</v>
      </c>
      <c r="J21" s="121"/>
      <c r="P21" s="307"/>
      <c r="Q21" s="307"/>
      <c r="R21" s="307"/>
      <c r="S21" s="307"/>
      <c r="T21" s="307"/>
    </row>
    <row r="22" spans="2:20">
      <c r="B22" s="311" t="e">
        <f>#REF!</f>
        <v>#REF!</v>
      </c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2">
        <f t="shared" si="0"/>
        <v>40.482495384767923</v>
      </c>
      <c r="J22" s="121"/>
      <c r="P22" s="307"/>
      <c r="Q22" s="307"/>
      <c r="R22" s="307"/>
      <c r="S22" s="307"/>
      <c r="T22" s="307"/>
    </row>
    <row r="23" spans="2:20">
      <c r="B23" s="311" t="e">
        <f>#REF!</f>
        <v>#REF!</v>
      </c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2">
        <f t="shared" si="0"/>
        <v>37.05218568857569</v>
      </c>
      <c r="J23" s="121"/>
      <c r="P23" s="307"/>
      <c r="Q23" s="307"/>
      <c r="R23" s="307"/>
      <c r="S23" s="307"/>
      <c r="T23" s="307"/>
    </row>
    <row r="24" spans="2:20">
      <c r="B24" s="311" t="e">
        <f>#REF!</f>
        <v>#REF!</v>
      </c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2">
        <f t="shared" si="0"/>
        <v>32.561662095263308</v>
      </c>
      <c r="J24" s="121"/>
      <c r="P24" s="307"/>
      <c r="Q24" s="307"/>
      <c r="R24" s="307"/>
      <c r="S24" s="307"/>
      <c r="T24" s="307"/>
    </row>
    <row r="25" spans="2:20">
      <c r="B25" s="311" t="e">
        <f>#REF!</f>
        <v>#REF!</v>
      </c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2">
        <f t="shared" si="0"/>
        <v>27.702503847352833</v>
      </c>
      <c r="J25" s="121"/>
      <c r="P25" s="307"/>
      <c r="Q25" s="307"/>
      <c r="R25" s="307"/>
      <c r="S25" s="307"/>
      <c r="T25" s="307"/>
    </row>
    <row r="26" spans="2:20">
      <c r="B26" s="311" t="e">
        <f>#REF!</f>
        <v>#REF!</v>
      </c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2">
        <f t="shared" si="0"/>
        <v>25.396591231094106</v>
      </c>
      <c r="J26" s="121"/>
      <c r="P26" s="307"/>
      <c r="Q26" s="307"/>
      <c r="R26" s="307"/>
      <c r="S26" s="307"/>
      <c r="T26" s="307"/>
    </row>
    <row r="27" spans="2:20">
      <c r="B27" s="311" t="e">
        <f>#REF!</f>
        <v>#REF!</v>
      </c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2">
        <f t="shared" si="0"/>
        <v>23.755816454689381</v>
      </c>
      <c r="J27" s="121"/>
      <c r="P27" s="307"/>
      <c r="Q27" s="307"/>
      <c r="R27" s="307"/>
      <c r="S27" s="307"/>
      <c r="T27" s="307"/>
    </row>
    <row r="28" spans="2:20">
      <c r="B28" s="311" t="e">
        <f>#REF!</f>
        <v>#REF!</v>
      </c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2">
        <f t="shared" si="0"/>
        <v>26.342611299740948</v>
      </c>
      <c r="J28" s="121"/>
      <c r="P28" s="307"/>
      <c r="Q28" s="307"/>
      <c r="R28" s="307"/>
      <c r="S28" s="307"/>
      <c r="T28" s="307"/>
    </row>
    <row r="29" spans="2:20">
      <c r="B29" s="309"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2">
        <f t="shared" si="0"/>
        <v>29.11965349577094</v>
      </c>
      <c r="J29" s="121"/>
      <c r="P29" s="307"/>
      <c r="Q29" s="307"/>
      <c r="R29" s="307"/>
      <c r="S29" s="307"/>
      <c r="T29" s="307"/>
    </row>
    <row r="30" spans="2:20">
      <c r="B30" s="311" t="e">
        <f>#REF!</f>
        <v>#REF!</v>
      </c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2">
        <f t="shared" si="0"/>
        <v>30.296627556340678</v>
      </c>
      <c r="J30" s="121"/>
      <c r="P30" s="307"/>
      <c r="Q30" s="307"/>
      <c r="R30" s="307"/>
      <c r="S30" s="307"/>
      <c r="T30" s="307"/>
    </row>
    <row r="31" spans="2:20">
      <c r="B31" s="311" t="e">
        <f>#REF!</f>
        <v>#REF!</v>
      </c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2">
        <f t="shared" si="0"/>
        <v>52.321900930253207</v>
      </c>
      <c r="J31" s="121"/>
      <c r="P31" s="307"/>
      <c r="Q31" s="307"/>
      <c r="R31" s="307"/>
      <c r="S31" s="307"/>
      <c r="T31" s="307"/>
    </row>
    <row r="32" spans="2:20">
      <c r="B32" s="311" t="e">
        <f>#REF!</f>
        <v>#REF!</v>
      </c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2">
        <f t="shared" si="0"/>
        <v>64.178887075143905</v>
      </c>
      <c r="J32" s="121"/>
      <c r="P32" s="307"/>
      <c r="Q32" s="307"/>
      <c r="R32" s="307"/>
      <c r="S32" s="307"/>
      <c r="T32" s="307"/>
    </row>
    <row r="33" spans="2:20">
      <c r="B33" s="311" t="e">
        <f>#REF!</f>
        <v>#REF!</v>
      </c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2">
        <f t="shared" si="0"/>
        <v>65.248014461698844</v>
      </c>
      <c r="J33" s="121"/>
      <c r="P33" s="307"/>
      <c r="Q33" s="307"/>
      <c r="R33" s="307"/>
      <c r="S33" s="307"/>
      <c r="T33" s="307"/>
    </row>
    <row r="34" spans="2:20">
      <c r="B34" s="311" t="e">
        <f>#REF!</f>
        <v>#REF!</v>
      </c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2">
        <f t="shared" si="0"/>
        <v>64.064404856362884</v>
      </c>
      <c r="J34" s="121"/>
      <c r="P34" s="307"/>
      <c r="Q34" s="307"/>
      <c r="R34" s="307"/>
      <c r="S34" s="307"/>
      <c r="T34" s="307"/>
    </row>
    <row r="35" spans="2:20">
      <c r="B35" s="311" t="e">
        <f>#REF!</f>
        <v>#REF!</v>
      </c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2">
        <f t="shared" si="0"/>
        <v>55.272756847246953</v>
      </c>
      <c r="J35" s="121"/>
      <c r="P35" s="307"/>
      <c r="Q35" s="307"/>
      <c r="R35" s="307"/>
      <c r="S35" s="307"/>
      <c r="T35" s="307"/>
    </row>
    <row r="36" spans="2:20">
      <c r="B36" s="311" t="e">
        <f>#REF!</f>
        <v>#REF!</v>
      </c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2">
        <f t="shared" si="0"/>
        <v>50.24833230337039</v>
      </c>
      <c r="J36" s="121"/>
      <c r="P36" s="307"/>
      <c r="Q36" s="307"/>
      <c r="R36" s="307"/>
      <c r="S36" s="307"/>
      <c r="T36" s="307"/>
    </row>
    <row r="37" spans="2:20">
      <c r="B37" s="311" t="e">
        <f>#REF!</f>
        <v>#REF!</v>
      </c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2">
        <f t="shared" si="0"/>
        <v>44.195205491877687</v>
      </c>
      <c r="J37" s="121"/>
      <c r="P37" s="307"/>
      <c r="Q37" s="307"/>
      <c r="R37" s="307"/>
      <c r="S37" s="307"/>
      <c r="T37" s="307"/>
    </row>
    <row r="38" spans="2:20">
      <c r="B38" s="311" t="e">
        <f>#REF!</f>
        <v>#REF!</v>
      </c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2">
        <f t="shared" si="0"/>
        <v>41.151199282396519</v>
      </c>
      <c r="J38" s="121"/>
      <c r="P38" s="307"/>
      <c r="Q38" s="307"/>
      <c r="R38" s="307"/>
      <c r="S38" s="307"/>
      <c r="T38" s="307"/>
    </row>
    <row r="39" spans="2:20">
      <c r="B39" s="311" t="e">
        <f>#REF!</f>
        <v>#REF!</v>
      </c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2">
        <f t="shared" si="0"/>
        <v>43.202874896349378</v>
      </c>
      <c r="J39" s="121"/>
      <c r="P39" s="307"/>
      <c r="Q39" s="307"/>
      <c r="R39" s="307"/>
      <c r="S39" s="307"/>
      <c r="T39" s="307"/>
    </row>
    <row r="40" spans="2:20">
      <c r="B40" s="311" t="e">
        <f>#REF!</f>
        <v>#REF!</v>
      </c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2">
        <f t="shared" si="0"/>
        <v>44.083442278851507</v>
      </c>
      <c r="J40" s="121"/>
      <c r="P40" s="307"/>
      <c r="Q40" s="307"/>
      <c r="R40" s="307"/>
      <c r="S40" s="307"/>
      <c r="T40" s="307"/>
    </row>
    <row r="41" spans="2:20">
      <c r="B41" s="309"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2">
        <f t="shared" si="0"/>
        <v>43.538300722274641</v>
      </c>
      <c r="J41" s="121"/>
      <c r="P41" s="307"/>
      <c r="Q41" s="307"/>
      <c r="R41" s="307"/>
      <c r="S41" s="307"/>
      <c r="T41" s="307"/>
    </row>
    <row r="42" spans="2:20">
      <c r="B42" s="311" t="e">
        <f>#REF!</f>
        <v>#REF!</v>
      </c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2">
        <f t="shared" si="0"/>
        <v>47.828359907801087</v>
      </c>
      <c r="J42" s="121"/>
      <c r="P42" s="307"/>
      <c r="Q42" s="307"/>
      <c r="R42" s="307"/>
      <c r="S42" s="307"/>
      <c r="T42" s="307"/>
    </row>
    <row r="43" spans="2:20">
      <c r="B43" s="311" t="e">
        <f>#REF!</f>
        <v>#REF!</v>
      </c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2">
        <f t="shared" si="0"/>
        <v>48.506383217619621</v>
      </c>
      <c r="J43" s="121"/>
      <c r="P43" s="307"/>
      <c r="Q43" s="307"/>
      <c r="R43" s="307"/>
      <c r="S43" s="307"/>
      <c r="T43" s="307"/>
    </row>
    <row r="44" spans="2:20">
      <c r="B44" s="311" t="e">
        <f>#REF!</f>
        <v>#REF!</v>
      </c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2">
        <f t="shared" si="0"/>
        <v>51.467426212881392</v>
      </c>
      <c r="J44" s="121"/>
      <c r="P44" s="307"/>
      <c r="Q44" s="307"/>
      <c r="R44" s="307"/>
      <c r="S44" s="307"/>
      <c r="T44" s="307"/>
    </row>
    <row r="45" spans="2:20">
      <c r="B45" s="311" t="e">
        <f>#REF!</f>
        <v>#REF!</v>
      </c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2">
        <f t="shared" si="0"/>
        <v>53.306551719571146</v>
      </c>
      <c r="J45" s="121"/>
      <c r="P45" s="307"/>
      <c r="Q45" s="307"/>
      <c r="R45" s="307"/>
      <c r="S45" s="307"/>
      <c r="T45" s="307"/>
    </row>
    <row r="46" spans="2:20">
      <c r="B46" s="311" t="e">
        <f>#REF!</f>
        <v>#REF!</v>
      </c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2">
        <f t="shared" si="0"/>
        <v>50.315777986750398</v>
      </c>
      <c r="J46" s="121"/>
      <c r="P46" s="307"/>
      <c r="Q46" s="307"/>
      <c r="R46" s="307"/>
      <c r="S46" s="307"/>
      <c r="T46" s="307"/>
    </row>
    <row r="47" spans="2:20">
      <c r="B47" s="311" t="e">
        <f>#REF!</f>
        <v>#REF!</v>
      </c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2">
        <f t="shared" si="0"/>
        <v>44.022028578778936</v>
      </c>
      <c r="J47" s="121"/>
      <c r="P47" s="307"/>
      <c r="Q47" s="307"/>
      <c r="R47" s="307"/>
      <c r="S47" s="307"/>
      <c r="T47" s="307"/>
    </row>
    <row r="48" spans="2:20">
      <c r="B48" s="311" t="e">
        <f>#REF!</f>
        <v>#REF!</v>
      </c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2">
        <f t="shared" si="0"/>
        <v>39.182452615476933</v>
      </c>
      <c r="J48" s="121"/>
      <c r="P48" s="307"/>
      <c r="Q48" s="307"/>
      <c r="R48" s="307"/>
      <c r="S48" s="307"/>
      <c r="T48" s="307"/>
    </row>
    <row r="49" spans="2:20">
      <c r="B49" s="311" t="e">
        <f>#REF!</f>
        <v>#REF!</v>
      </c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2">
        <f t="shared" si="0"/>
        <v>34.881367865337658</v>
      </c>
      <c r="J49" s="121"/>
      <c r="P49" s="307"/>
      <c r="Q49" s="307"/>
      <c r="R49" s="307"/>
      <c r="S49" s="307"/>
      <c r="T49" s="307"/>
    </row>
    <row r="50" spans="2:20">
      <c r="B50" s="311" t="e">
        <f>#REF!</f>
        <v>#REF!</v>
      </c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2">
        <f t="shared" si="0"/>
        <v>34.29721911637845</v>
      </c>
      <c r="J50" s="121"/>
      <c r="P50" s="307"/>
      <c r="Q50" s="307"/>
      <c r="R50" s="307"/>
      <c r="S50" s="307"/>
      <c r="T50" s="307"/>
    </row>
    <row r="51" spans="2:20">
      <c r="B51" s="311" t="e">
        <f>#REF!</f>
        <v>#REF!</v>
      </c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2">
        <f t="shared" si="0"/>
        <v>42.119738625367766</v>
      </c>
      <c r="J51" s="121"/>
      <c r="P51" s="307"/>
      <c r="Q51" s="307"/>
      <c r="R51" s="307"/>
      <c r="S51" s="307"/>
      <c r="T51" s="307"/>
    </row>
    <row r="52" spans="2:20">
      <c r="B52" s="311" t="e">
        <f>#REF!</f>
        <v>#REF!</v>
      </c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2">
        <f t="shared" si="0"/>
        <v>50.986604410821059</v>
      </c>
      <c r="J52" s="310"/>
      <c r="P52" s="307"/>
      <c r="Q52" s="307"/>
      <c r="R52" s="307"/>
      <c r="S52" s="307"/>
      <c r="T52" s="307"/>
    </row>
    <row r="53" spans="2:20">
      <c r="B53" s="309"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2">
        <f t="shared" ref="I53" si="1">D53/E53*100</f>
        <v>55.042640853161586</v>
      </c>
      <c r="J53" s="310"/>
      <c r="K53" s="287"/>
    </row>
    <row r="54" spans="2:20">
      <c r="B54" s="311" t="e">
        <f>#REF!</f>
        <v>#REF!</v>
      </c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2">
        <f t="shared" ref="I54:I64" si="2">D54/E54*100</f>
        <v>55.52746896161257</v>
      </c>
      <c r="J54" s="310"/>
    </row>
    <row r="55" spans="2:20">
      <c r="B55" s="311" t="e">
        <f>#REF!</f>
        <v>#REF!</v>
      </c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2">
        <f t="shared" si="2"/>
        <v>58.919090912210883</v>
      </c>
    </row>
    <row r="56" spans="2:20">
      <c r="B56" s="311" t="e">
        <f>#REF!</f>
        <v>#REF!</v>
      </c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2">
        <f t="shared" si="2"/>
        <v>67.336916337072509</v>
      </c>
    </row>
    <row r="57" spans="2:20">
      <c r="B57" s="311" t="e">
        <f>#REF!</f>
        <v>#REF!</v>
      </c>
      <c r="C57" s="165" t="s">
        <v>87</v>
      </c>
      <c r="D57" s="160">
        <v>12968.344471210001</v>
      </c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2">
        <f t="shared" si="2"/>
        <v>69.955199066882429</v>
      </c>
      <c r="J57" s="310">
        <f>I58-I57</f>
        <v>-3.6902941761357084</v>
      </c>
    </row>
    <row r="58" spans="2:20">
      <c r="B58" s="311" t="e">
        <f>#REF!</f>
        <v>#REF!</v>
      </c>
      <c r="C58" s="165" t="s">
        <v>89</v>
      </c>
      <c r="D58" s="160">
        <v>12284.2351167291</v>
      </c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2">
        <f t="shared" si="2"/>
        <v>66.26490489074672</v>
      </c>
      <c r="J58" s="310">
        <f>I58-I46</f>
        <v>15.949126903996323</v>
      </c>
    </row>
    <row r="59" spans="2:20">
      <c r="B59" s="311" t="e">
        <f>#REF!</f>
        <v>#REF!</v>
      </c>
      <c r="C59" s="165" t="s">
        <v>89</v>
      </c>
      <c r="D59" s="160"/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2">
        <f t="shared" si="2"/>
        <v>0</v>
      </c>
    </row>
    <row r="60" spans="2:20">
      <c r="B60" s="311" t="e">
        <f>#REF!</f>
        <v>#REF!</v>
      </c>
      <c r="C60" s="165" t="s">
        <v>88</v>
      </c>
      <c r="D60" s="160"/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2">
        <f t="shared" si="2"/>
        <v>0</v>
      </c>
    </row>
    <row r="61" spans="2:20">
      <c r="B61" s="311" t="e">
        <f>#REF!</f>
        <v>#REF!</v>
      </c>
      <c r="C61" s="165" t="s">
        <v>90</v>
      </c>
      <c r="D61" s="160"/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2">
        <f t="shared" si="2"/>
        <v>0</v>
      </c>
    </row>
    <row r="62" spans="2:20">
      <c r="B62" s="311" t="e">
        <f>#REF!</f>
        <v>#REF!</v>
      </c>
      <c r="C62" s="165" t="s">
        <v>91</v>
      </c>
      <c r="D62" s="160"/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2">
        <f t="shared" si="2"/>
        <v>0</v>
      </c>
    </row>
    <row r="63" spans="2:20">
      <c r="B63" s="311" t="e">
        <f>#REF!</f>
        <v>#REF!</v>
      </c>
      <c r="C63" s="165" t="s">
        <v>92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2">
        <f t="shared" si="2"/>
        <v>0</v>
      </c>
    </row>
    <row r="64" spans="2:20">
      <c r="B64" s="311" t="e">
        <f>#REF!</f>
        <v>#REF!</v>
      </c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2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70" t="s">
        <v>623</v>
      </c>
      <c r="C67" s="271"/>
      <c r="D67" s="271"/>
      <c r="E67" s="271"/>
      <c r="F67" s="271"/>
      <c r="G67" s="120"/>
      <c r="H67" s="120"/>
      <c r="I67" s="121"/>
      <c r="J67" s="121"/>
    </row>
    <row r="68" spans="2:11">
      <c r="B68" s="122"/>
      <c r="C68" s="346" t="s">
        <v>53</v>
      </c>
      <c r="D68" s="346" t="s">
        <v>53</v>
      </c>
      <c r="E68" s="122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2">
        <v>5204.4719067636097</v>
      </c>
      <c r="F70" s="273">
        <f>G70/C70</f>
        <v>0.67658160771223141</v>
      </c>
      <c r="G70" s="127">
        <v>1723.13021699045</v>
      </c>
      <c r="H70" s="273">
        <f t="shared" ref="H70:H76" si="3">I70/D70</f>
        <v>0.88888888888889095</v>
      </c>
      <c r="I70" s="127">
        <v>808.42311111111303</v>
      </c>
      <c r="J70" s="152">
        <f>K70/SUM(C70:D70)</f>
        <v>0.73244733466006162</v>
      </c>
      <c r="K70" s="127">
        <f t="shared" ref="K70:K75" si="4">SUM(G70,I70)</f>
        <v>2531.5533281015632</v>
      </c>
    </row>
    <row r="71" spans="2:11">
      <c r="B71" s="126" t="s">
        <v>47</v>
      </c>
      <c r="C71" s="127">
        <v>1681</v>
      </c>
      <c r="D71" s="127">
        <v>3120.6</v>
      </c>
      <c r="E71" s="272">
        <v>3968.2132952293318</v>
      </c>
      <c r="F71" s="273">
        <f>G71/C71</f>
        <v>0.79206225486494353</v>
      </c>
      <c r="G71" s="127">
        <v>1331.4566504279701</v>
      </c>
      <c r="H71" s="273">
        <f t="shared" si="3"/>
        <v>0.85894440544056594</v>
      </c>
      <c r="I71" s="127">
        <v>2680.4219116178301</v>
      </c>
      <c r="J71" s="152">
        <f t="shared" ref="J71:J76" si="5">K71/SUM(C71:D71)</f>
        <v>0.83552952391823554</v>
      </c>
      <c r="K71" s="127">
        <f t="shared" si="4"/>
        <v>4011.8785620458002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2">
        <v>3618.5651686053225</v>
      </c>
      <c r="F72" s="273">
        <f>G72/C72</f>
        <v>0.74876657131654911</v>
      </c>
      <c r="G72" s="127">
        <v>1815.70128041664</v>
      </c>
      <c r="H72" s="273">
        <f t="shared" si="3"/>
        <v>0.37286084817659454</v>
      </c>
      <c r="I72" s="127">
        <v>1413.8406100970799</v>
      </c>
      <c r="J72" s="152">
        <f t="shared" si="5"/>
        <v>0.51948663105566772</v>
      </c>
      <c r="K72" s="127">
        <f t="shared" si="4"/>
        <v>3229.5418905137199</v>
      </c>
    </row>
    <row r="73" spans="2:11">
      <c r="B73" s="126" t="s">
        <v>49</v>
      </c>
      <c r="C73" s="127"/>
      <c r="D73" s="127">
        <v>835.14400000000001</v>
      </c>
      <c r="E73" s="272">
        <v>241.15919611927043</v>
      </c>
      <c r="F73" s="273" t="s">
        <v>18</v>
      </c>
      <c r="G73" s="127" t="s">
        <v>18</v>
      </c>
      <c r="H73" s="273">
        <f t="shared" si="3"/>
        <v>0.240023349199744</v>
      </c>
      <c r="I73" s="127">
        <v>200.45405994407099</v>
      </c>
      <c r="J73" s="152">
        <f t="shared" si="5"/>
        <v>0.240023349199744</v>
      </c>
      <c r="K73" s="127">
        <f t="shared" si="4"/>
        <v>200.45405994407099</v>
      </c>
    </row>
    <row r="74" spans="2:11">
      <c r="B74" s="126" t="s">
        <v>50</v>
      </c>
      <c r="C74" s="127">
        <v>180.3</v>
      </c>
      <c r="D74" s="127">
        <v>669.1</v>
      </c>
      <c r="E74" s="272">
        <v>569.24482711132248</v>
      </c>
      <c r="F74" s="273">
        <f>G74/C74</f>
        <v>0.81790945192549624</v>
      </c>
      <c r="G74" s="127">
        <v>147.46907418216699</v>
      </c>
      <c r="H74" s="273">
        <f t="shared" si="3"/>
        <v>0.4050144758870512</v>
      </c>
      <c r="I74" s="127">
        <v>270.99518581602598</v>
      </c>
      <c r="J74" s="152">
        <f t="shared" si="5"/>
        <v>0.49265865316481389</v>
      </c>
      <c r="K74" s="127">
        <f t="shared" si="4"/>
        <v>418.46425999819297</v>
      </c>
    </row>
    <row r="75" spans="2:11">
      <c r="B75" s="126" t="s">
        <v>51</v>
      </c>
      <c r="C75" s="127">
        <v>2133.8380000000002</v>
      </c>
      <c r="D75" s="127">
        <v>245</v>
      </c>
      <c r="E75" s="272">
        <v>3445.1482361711401</v>
      </c>
      <c r="F75" s="273">
        <f>G75/C75</f>
        <v>0.83743580754630387</v>
      </c>
      <c r="G75" s="127">
        <v>1786.9523487029901</v>
      </c>
      <c r="H75" s="273">
        <f t="shared" si="3"/>
        <v>0.43016598948074286</v>
      </c>
      <c r="I75" s="127">
        <v>105.390667422782</v>
      </c>
      <c r="J75" s="152">
        <f t="shared" si="5"/>
        <v>0.79549049415125028</v>
      </c>
      <c r="K75" s="127">
        <f t="shared" si="4"/>
        <v>1892.343016125772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4">
        <f>G76/C76</f>
        <v>0.75887157289846519</v>
      </c>
      <c r="G76" s="128">
        <f>SUM(G70:G75)</f>
        <v>6804.709570720217</v>
      </c>
      <c r="H76" s="274">
        <f t="shared" si="3"/>
        <v>0.57250189380893213</v>
      </c>
      <c r="I76" s="128">
        <f>SUM(I70:I75)</f>
        <v>5479.5255460089011</v>
      </c>
      <c r="J76" s="153">
        <f t="shared" si="5"/>
        <v>0.66264904890746823</v>
      </c>
      <c r="K76" s="128">
        <f>SUM(K70:K75)</f>
        <v>12284.23511672912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N26" sqref="N26"/>
    </sheetView>
  </sheetViews>
  <sheetFormatPr baseColWidth="10" defaultColWidth="11.42578125" defaultRowHeight="15"/>
  <cols>
    <col min="1" max="1" width="11.42578125" style="301"/>
    <col min="2" max="2" width="12.7109375" style="301" bestFit="1" customWidth="1"/>
    <col min="3" max="7" width="11.42578125" style="301"/>
    <col min="8" max="8" width="11.85546875" style="301" bestFit="1" customWidth="1"/>
    <col min="9" max="21" width="11.42578125" style="301"/>
    <col min="22" max="22" width="11.42578125" style="301" customWidth="1"/>
    <col min="23" max="28" width="11.42578125" style="301"/>
    <col min="29" max="29" width="11.85546875" style="301" bestFit="1" customWidth="1"/>
    <col min="30" max="16384" width="11.42578125" style="301"/>
  </cols>
  <sheetData>
    <row r="1" spans="1:9" ht="60">
      <c r="B1" s="300" t="s">
        <v>148</v>
      </c>
      <c r="C1" s="300" t="s">
        <v>610</v>
      </c>
      <c r="D1" s="300" t="s">
        <v>611</v>
      </c>
    </row>
    <row r="2" spans="1:9">
      <c r="A2" s="301">
        <v>0</v>
      </c>
      <c r="B2" s="302">
        <v>43617</v>
      </c>
      <c r="C2" s="303">
        <v>75.255207999999996</v>
      </c>
      <c r="D2" s="304">
        <v>107.28147974146131</v>
      </c>
      <c r="E2" s="303">
        <f>IF(C2&gt;D2,D2,C2)</f>
        <v>75.255207999999996</v>
      </c>
      <c r="F2" s="306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5" t="str">
        <f>IF(DAY($B2)=15,TEXT(D2,"#,0"),"")</f>
        <v/>
      </c>
      <c r="I2" s="306"/>
    </row>
    <row r="3" spans="1:9">
      <c r="A3" s="301">
        <v>1</v>
      </c>
      <c r="B3" s="302">
        <v>43618</v>
      </c>
      <c r="C3" s="303">
        <v>93.191675000000004</v>
      </c>
      <c r="D3" s="304">
        <v>107.28147974146131</v>
      </c>
      <c r="E3" s="303">
        <f t="shared" ref="E3:E66" si="0">IF(C3&gt;D3,D3,C3)</f>
        <v>93.191675000000004</v>
      </c>
      <c r="F3" s="313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5" t="str">
        <f t="shared" ref="H3:H66" si="2">IF(DAY($B3)=15,TEXT(D3,"#,0"),"")</f>
        <v/>
      </c>
      <c r="I3" s="306"/>
    </row>
    <row r="4" spans="1:9">
      <c r="A4" s="301">
        <v>2</v>
      </c>
      <c r="B4" s="302">
        <v>43619</v>
      </c>
      <c r="C4" s="303">
        <v>84.89735300000001</v>
      </c>
      <c r="D4" s="304">
        <v>107.28147974146131</v>
      </c>
      <c r="E4" s="303">
        <f t="shared" si="0"/>
        <v>84.89735300000001</v>
      </c>
      <c r="F4" s="313"/>
      <c r="G4" s="208" t="str">
        <f t="shared" si="1"/>
        <v/>
      </c>
      <c r="H4" s="305" t="str">
        <f t="shared" si="2"/>
        <v/>
      </c>
      <c r="I4" s="306"/>
    </row>
    <row r="5" spans="1:9">
      <c r="A5" s="301">
        <v>3</v>
      </c>
      <c r="B5" s="302">
        <v>43620</v>
      </c>
      <c r="C5" s="303">
        <v>167.34461899999999</v>
      </c>
      <c r="D5" s="304">
        <v>107.28147974146131</v>
      </c>
      <c r="E5" s="303">
        <f t="shared" si="0"/>
        <v>107.28147974146131</v>
      </c>
      <c r="F5" s="313"/>
      <c r="G5" s="208" t="str">
        <f t="shared" si="1"/>
        <v/>
      </c>
      <c r="H5" s="305" t="str">
        <f t="shared" si="2"/>
        <v/>
      </c>
      <c r="I5" s="306"/>
    </row>
    <row r="6" spans="1:9">
      <c r="A6" s="301">
        <v>4</v>
      </c>
      <c r="B6" s="302">
        <v>43621</v>
      </c>
      <c r="C6" s="303">
        <v>180.35898999999998</v>
      </c>
      <c r="D6" s="304">
        <v>107.28147974146131</v>
      </c>
      <c r="E6" s="303">
        <f t="shared" si="0"/>
        <v>107.28147974146131</v>
      </c>
      <c r="F6" s="313"/>
      <c r="G6" s="208" t="str">
        <f t="shared" si="1"/>
        <v/>
      </c>
      <c r="H6" s="305" t="str">
        <f t="shared" si="2"/>
        <v/>
      </c>
      <c r="I6" s="306"/>
    </row>
    <row r="7" spans="1:9">
      <c r="A7" s="301">
        <v>5</v>
      </c>
      <c r="B7" s="302">
        <v>43622</v>
      </c>
      <c r="C7" s="303">
        <v>179.09233099999997</v>
      </c>
      <c r="D7" s="304">
        <v>107.28147974146131</v>
      </c>
      <c r="E7" s="303">
        <f t="shared" si="0"/>
        <v>107.28147974146131</v>
      </c>
      <c r="F7" s="313"/>
      <c r="G7" s="208" t="str">
        <f t="shared" si="1"/>
        <v/>
      </c>
      <c r="H7" s="305" t="str">
        <f t="shared" si="2"/>
        <v/>
      </c>
      <c r="I7" s="306"/>
    </row>
    <row r="8" spans="1:9">
      <c r="A8" s="301">
        <v>6</v>
      </c>
      <c r="B8" s="302">
        <v>43623</v>
      </c>
      <c r="C8" s="303">
        <v>177.716566</v>
      </c>
      <c r="D8" s="304">
        <v>107.28147974146131</v>
      </c>
      <c r="E8" s="303">
        <f t="shared" si="0"/>
        <v>107.28147974146131</v>
      </c>
      <c r="F8" s="313"/>
      <c r="G8" s="208" t="str">
        <f t="shared" si="1"/>
        <v/>
      </c>
      <c r="H8" s="305" t="str">
        <f t="shared" si="2"/>
        <v/>
      </c>
      <c r="I8" s="306"/>
    </row>
    <row r="9" spans="1:9">
      <c r="A9" s="301">
        <v>7</v>
      </c>
      <c r="B9" s="302">
        <v>43624</v>
      </c>
      <c r="C9" s="303">
        <v>107.69246200000001</v>
      </c>
      <c r="D9" s="304">
        <v>107.28147974146131</v>
      </c>
      <c r="E9" s="303">
        <f t="shared" si="0"/>
        <v>107.28147974146131</v>
      </c>
      <c r="F9" s="313"/>
      <c r="G9" s="208" t="str">
        <f t="shared" si="1"/>
        <v/>
      </c>
      <c r="H9" s="305" t="str">
        <f t="shared" si="2"/>
        <v/>
      </c>
      <c r="I9" s="306"/>
    </row>
    <row r="10" spans="1:9">
      <c r="A10" s="301">
        <v>8</v>
      </c>
      <c r="B10" s="302">
        <v>43625</v>
      </c>
      <c r="C10" s="303">
        <v>89.505182000000005</v>
      </c>
      <c r="D10" s="304">
        <v>107.28147974146131</v>
      </c>
      <c r="E10" s="303">
        <f t="shared" si="0"/>
        <v>89.505182000000005</v>
      </c>
      <c r="F10" s="313"/>
      <c r="G10" s="208" t="str">
        <f t="shared" si="1"/>
        <v/>
      </c>
      <c r="H10" s="305" t="str">
        <f t="shared" si="2"/>
        <v/>
      </c>
      <c r="I10" s="306"/>
    </row>
    <row r="11" spans="1:9">
      <c r="A11" s="301">
        <v>9</v>
      </c>
      <c r="B11" s="302">
        <v>43626</v>
      </c>
      <c r="C11" s="303">
        <v>122.00797100000001</v>
      </c>
      <c r="D11" s="304">
        <v>107.28147974146131</v>
      </c>
      <c r="E11" s="303">
        <f t="shared" si="0"/>
        <v>107.28147974146131</v>
      </c>
      <c r="F11" s="313"/>
      <c r="G11" s="208" t="str">
        <f t="shared" si="1"/>
        <v/>
      </c>
      <c r="H11" s="305" t="str">
        <f t="shared" si="2"/>
        <v/>
      </c>
      <c r="I11" s="306"/>
    </row>
    <row r="12" spans="1:9">
      <c r="A12" s="301">
        <v>10</v>
      </c>
      <c r="B12" s="302">
        <v>43627</v>
      </c>
      <c r="C12" s="303">
        <v>133.97547299999999</v>
      </c>
      <c r="D12" s="304">
        <v>107.28147974146131</v>
      </c>
      <c r="E12" s="303">
        <f t="shared" si="0"/>
        <v>107.28147974146131</v>
      </c>
      <c r="F12" s="313"/>
      <c r="G12" s="208" t="str">
        <f t="shared" si="1"/>
        <v/>
      </c>
      <c r="H12" s="305" t="str">
        <f t="shared" si="2"/>
        <v/>
      </c>
      <c r="I12" s="306"/>
    </row>
    <row r="13" spans="1:9">
      <c r="A13" s="301">
        <v>11</v>
      </c>
      <c r="B13" s="302">
        <v>43628</v>
      </c>
      <c r="C13" s="303">
        <v>79.767346000000003</v>
      </c>
      <c r="D13" s="304">
        <v>107.28147974146131</v>
      </c>
      <c r="E13" s="303">
        <f t="shared" si="0"/>
        <v>79.767346000000003</v>
      </c>
      <c r="F13" s="313"/>
      <c r="G13" s="208" t="str">
        <f t="shared" si="1"/>
        <v/>
      </c>
      <c r="H13" s="305" t="str">
        <f t="shared" si="2"/>
        <v/>
      </c>
      <c r="I13" s="306"/>
    </row>
    <row r="14" spans="1:9">
      <c r="A14" s="301">
        <v>12</v>
      </c>
      <c r="B14" s="302">
        <v>43629</v>
      </c>
      <c r="C14" s="303">
        <v>120.43603200000001</v>
      </c>
      <c r="D14" s="304">
        <v>107.28147974146131</v>
      </c>
      <c r="E14" s="303">
        <f t="shared" si="0"/>
        <v>107.28147974146131</v>
      </c>
      <c r="F14" s="313"/>
      <c r="G14" s="208" t="str">
        <f t="shared" si="1"/>
        <v/>
      </c>
      <c r="H14" s="305" t="str">
        <f t="shared" si="2"/>
        <v/>
      </c>
      <c r="I14" s="306"/>
    </row>
    <row r="15" spans="1:9">
      <c r="A15" s="301">
        <v>13</v>
      </c>
      <c r="B15" s="302">
        <v>43630</v>
      </c>
      <c r="C15" s="303">
        <v>107.029398</v>
      </c>
      <c r="D15" s="304">
        <v>107.28147974146131</v>
      </c>
      <c r="E15" s="303">
        <f t="shared" si="0"/>
        <v>107.029398</v>
      </c>
      <c r="F15" s="313"/>
      <c r="G15" s="208" t="str">
        <f t="shared" si="1"/>
        <v/>
      </c>
      <c r="H15" s="305" t="str">
        <f t="shared" si="2"/>
        <v/>
      </c>
      <c r="I15" s="306"/>
    </row>
    <row r="16" spans="1:9">
      <c r="A16" s="301">
        <v>14</v>
      </c>
      <c r="B16" s="302">
        <v>43631</v>
      </c>
      <c r="C16" s="303">
        <v>84.974616999999995</v>
      </c>
      <c r="D16" s="304">
        <v>107.28147974146131</v>
      </c>
      <c r="E16" s="303">
        <f t="shared" si="0"/>
        <v>84.974616999999995</v>
      </c>
      <c r="F16" s="313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J</v>
      </c>
      <c r="H16" s="305" t="str">
        <f t="shared" si="2"/>
        <v>107,3</v>
      </c>
      <c r="I16" s="306"/>
    </row>
    <row r="17" spans="1:9">
      <c r="A17" s="301">
        <v>15</v>
      </c>
      <c r="B17" s="302">
        <v>43632</v>
      </c>
      <c r="C17" s="303">
        <v>53.384005999999999</v>
      </c>
      <c r="D17" s="304">
        <v>107.28147974146131</v>
      </c>
      <c r="E17" s="303">
        <f t="shared" si="0"/>
        <v>53.384005999999999</v>
      </c>
      <c r="F17" s="313"/>
      <c r="G17" s="208" t="str">
        <f t="shared" si="1"/>
        <v/>
      </c>
      <c r="H17" s="305" t="str">
        <f t="shared" si="2"/>
        <v/>
      </c>
      <c r="I17" s="208"/>
    </row>
    <row r="18" spans="1:9">
      <c r="A18" s="301">
        <v>16</v>
      </c>
      <c r="B18" s="302">
        <v>43633</v>
      </c>
      <c r="C18" s="303">
        <v>52.711660000000002</v>
      </c>
      <c r="D18" s="304">
        <v>107.28147974146131</v>
      </c>
      <c r="E18" s="303">
        <f t="shared" si="0"/>
        <v>52.711660000000002</v>
      </c>
      <c r="F18" s="313"/>
      <c r="G18" s="208" t="str">
        <f t="shared" si="1"/>
        <v/>
      </c>
      <c r="H18" s="305" t="str">
        <f t="shared" si="2"/>
        <v/>
      </c>
      <c r="I18" s="306"/>
    </row>
    <row r="19" spans="1:9">
      <c r="A19" s="301">
        <v>17</v>
      </c>
      <c r="B19" s="302">
        <v>43634</v>
      </c>
      <c r="C19" s="303">
        <v>157.68767499999998</v>
      </c>
      <c r="D19" s="304">
        <v>107.28147974146131</v>
      </c>
      <c r="E19" s="303">
        <f t="shared" si="0"/>
        <v>107.28147974146131</v>
      </c>
      <c r="F19" s="313"/>
      <c r="G19" s="208" t="str">
        <f t="shared" si="1"/>
        <v/>
      </c>
      <c r="H19" s="305" t="str">
        <f t="shared" si="2"/>
        <v/>
      </c>
      <c r="I19" s="306"/>
    </row>
    <row r="20" spans="1:9">
      <c r="A20" s="301">
        <v>18</v>
      </c>
      <c r="B20" s="302">
        <v>43635</v>
      </c>
      <c r="C20" s="303">
        <v>89.913594000000003</v>
      </c>
      <c r="D20" s="304">
        <v>107.28147974146131</v>
      </c>
      <c r="E20" s="303">
        <f t="shared" si="0"/>
        <v>89.913594000000003</v>
      </c>
      <c r="F20" s="313"/>
      <c r="G20" s="208" t="str">
        <f t="shared" si="1"/>
        <v/>
      </c>
      <c r="H20" s="305" t="str">
        <f t="shared" si="2"/>
        <v/>
      </c>
      <c r="I20" s="306"/>
    </row>
    <row r="21" spans="1:9">
      <c r="A21" s="301">
        <v>19</v>
      </c>
      <c r="B21" s="302">
        <v>43636</v>
      </c>
      <c r="C21" s="303">
        <v>90.846999999999994</v>
      </c>
      <c r="D21" s="304">
        <v>107.28147974146131</v>
      </c>
      <c r="E21" s="303">
        <f t="shared" si="0"/>
        <v>90.846999999999994</v>
      </c>
      <c r="F21" s="313"/>
      <c r="G21" s="208" t="str">
        <f t="shared" si="1"/>
        <v/>
      </c>
      <c r="H21" s="305" t="str">
        <f t="shared" si="2"/>
        <v/>
      </c>
      <c r="I21" s="306"/>
    </row>
    <row r="22" spans="1:9">
      <c r="A22" s="301">
        <v>20</v>
      </c>
      <c r="B22" s="302">
        <v>43637</v>
      </c>
      <c r="C22" s="303">
        <v>83.858829999999998</v>
      </c>
      <c r="D22" s="304">
        <v>107.28147974146131</v>
      </c>
      <c r="E22" s="303">
        <f t="shared" si="0"/>
        <v>83.858829999999998</v>
      </c>
      <c r="F22" s="313"/>
      <c r="G22" s="208" t="str">
        <f t="shared" si="1"/>
        <v/>
      </c>
      <c r="H22" s="305" t="str">
        <f t="shared" si="2"/>
        <v/>
      </c>
      <c r="I22" s="306"/>
    </row>
    <row r="23" spans="1:9">
      <c r="A23" s="301">
        <v>21</v>
      </c>
      <c r="B23" s="302">
        <v>43638</v>
      </c>
      <c r="C23" s="303">
        <v>82.499785999999986</v>
      </c>
      <c r="D23" s="304">
        <v>107.28147974146131</v>
      </c>
      <c r="E23" s="303">
        <f t="shared" si="0"/>
        <v>82.499785999999986</v>
      </c>
      <c r="F23" s="313"/>
      <c r="G23" s="208" t="str">
        <f t="shared" si="1"/>
        <v/>
      </c>
      <c r="H23" s="305" t="str">
        <f t="shared" si="2"/>
        <v/>
      </c>
      <c r="I23" s="306"/>
    </row>
    <row r="24" spans="1:9">
      <c r="A24" s="301">
        <v>22</v>
      </c>
      <c r="B24" s="302">
        <v>43639</v>
      </c>
      <c r="C24" s="303">
        <v>112.385998</v>
      </c>
      <c r="D24" s="304">
        <v>107.28147974146131</v>
      </c>
      <c r="E24" s="303">
        <f t="shared" si="0"/>
        <v>107.28147974146131</v>
      </c>
      <c r="F24" s="313"/>
      <c r="G24" s="208" t="str">
        <f t="shared" si="1"/>
        <v/>
      </c>
      <c r="H24" s="305" t="str">
        <f t="shared" si="2"/>
        <v/>
      </c>
      <c r="I24" s="306"/>
    </row>
    <row r="25" spans="1:9">
      <c r="A25" s="301">
        <v>23</v>
      </c>
      <c r="B25" s="302">
        <v>43640</v>
      </c>
      <c r="C25" s="303">
        <v>80.022929000000005</v>
      </c>
      <c r="D25" s="304">
        <v>107.28147974146131</v>
      </c>
      <c r="E25" s="303">
        <f t="shared" si="0"/>
        <v>80.022929000000005</v>
      </c>
      <c r="F25" s="313"/>
      <c r="G25" s="208" t="str">
        <f t="shared" si="1"/>
        <v/>
      </c>
      <c r="H25" s="305" t="str">
        <f t="shared" si="2"/>
        <v/>
      </c>
      <c r="I25" s="306"/>
    </row>
    <row r="26" spans="1:9">
      <c r="A26" s="301">
        <v>24</v>
      </c>
      <c r="B26" s="302">
        <v>43641</v>
      </c>
      <c r="C26" s="303">
        <v>60.699717</v>
      </c>
      <c r="D26" s="304">
        <v>107.28147974146131</v>
      </c>
      <c r="E26" s="303">
        <f t="shared" si="0"/>
        <v>60.699717</v>
      </c>
      <c r="F26" s="313"/>
      <c r="G26" s="208" t="str">
        <f t="shared" si="1"/>
        <v/>
      </c>
      <c r="H26" s="305" t="str">
        <f t="shared" si="2"/>
        <v/>
      </c>
      <c r="I26" s="306"/>
    </row>
    <row r="27" spans="1:9">
      <c r="A27" s="301">
        <v>25</v>
      </c>
      <c r="B27" s="302">
        <v>43642</v>
      </c>
      <c r="C27" s="303">
        <v>140.71645799999999</v>
      </c>
      <c r="D27" s="304">
        <v>107.28147974146131</v>
      </c>
      <c r="E27" s="303">
        <f t="shared" si="0"/>
        <v>107.28147974146131</v>
      </c>
      <c r="F27" s="313"/>
      <c r="G27" s="208" t="str">
        <f t="shared" si="1"/>
        <v/>
      </c>
      <c r="H27" s="305" t="str">
        <f t="shared" si="2"/>
        <v/>
      </c>
      <c r="I27" s="306"/>
    </row>
    <row r="28" spans="1:9">
      <c r="A28" s="301">
        <v>26</v>
      </c>
      <c r="B28" s="302">
        <v>43643</v>
      </c>
      <c r="C28" s="303">
        <v>168.42622</v>
      </c>
      <c r="D28" s="304">
        <v>107.28147974146131</v>
      </c>
      <c r="E28" s="303">
        <f t="shared" si="0"/>
        <v>107.28147974146131</v>
      </c>
      <c r="F28" s="313"/>
      <c r="G28" s="208" t="str">
        <f t="shared" si="1"/>
        <v/>
      </c>
      <c r="H28" s="305" t="str">
        <f t="shared" si="2"/>
        <v/>
      </c>
      <c r="I28" s="306"/>
    </row>
    <row r="29" spans="1:9">
      <c r="A29" s="301">
        <v>27</v>
      </c>
      <c r="B29" s="302">
        <v>43644</v>
      </c>
      <c r="C29" s="303">
        <v>83.919637000000009</v>
      </c>
      <c r="D29" s="304">
        <v>107.28147974146131</v>
      </c>
      <c r="E29" s="303">
        <f t="shared" si="0"/>
        <v>83.919637000000009</v>
      </c>
      <c r="F29" s="313"/>
      <c r="G29" s="208" t="str">
        <f t="shared" si="1"/>
        <v/>
      </c>
      <c r="H29" s="305" t="str">
        <f t="shared" si="2"/>
        <v/>
      </c>
      <c r="I29" s="306"/>
    </row>
    <row r="30" spans="1:9">
      <c r="A30" s="301">
        <v>28</v>
      </c>
      <c r="B30" s="302">
        <v>43645</v>
      </c>
      <c r="C30" s="303">
        <v>63.880876999999998</v>
      </c>
      <c r="D30" s="304">
        <v>107.28147974146131</v>
      </c>
      <c r="E30" s="303">
        <f t="shared" si="0"/>
        <v>63.880876999999998</v>
      </c>
      <c r="F30" s="313"/>
      <c r="G30" s="208" t="str">
        <f t="shared" si="1"/>
        <v/>
      </c>
      <c r="H30" s="305" t="str">
        <f t="shared" si="2"/>
        <v/>
      </c>
      <c r="I30" s="306"/>
    </row>
    <row r="31" spans="1:9">
      <c r="A31" s="301">
        <v>29</v>
      </c>
      <c r="B31" s="302">
        <v>43646</v>
      </c>
      <c r="C31" s="303">
        <v>88.834611999999993</v>
      </c>
      <c r="D31" s="304">
        <v>107.28147974146131</v>
      </c>
      <c r="E31" s="303">
        <f t="shared" si="0"/>
        <v>88.834611999999993</v>
      </c>
      <c r="F31" s="313"/>
      <c r="G31" s="208" t="str">
        <f t="shared" si="1"/>
        <v/>
      </c>
      <c r="H31" s="305" t="str">
        <f t="shared" si="2"/>
        <v/>
      </c>
      <c r="I31" s="306"/>
    </row>
    <row r="32" spans="1:9">
      <c r="A32" s="301">
        <v>30</v>
      </c>
      <c r="B32" s="302">
        <v>43647</v>
      </c>
      <c r="C32" s="303">
        <v>135.105165</v>
      </c>
      <c r="D32" s="304">
        <v>103.61614705848899</v>
      </c>
      <c r="E32" s="303">
        <f t="shared" si="0"/>
        <v>103.61614705848899</v>
      </c>
      <c r="F32" s="313"/>
      <c r="G32" s="208" t="str">
        <f t="shared" si="1"/>
        <v/>
      </c>
      <c r="H32" s="305" t="str">
        <f t="shared" si="2"/>
        <v/>
      </c>
      <c r="I32" s="306"/>
    </row>
    <row r="33" spans="1:9">
      <c r="A33" s="301">
        <v>31</v>
      </c>
      <c r="B33" s="302">
        <v>43648</v>
      </c>
      <c r="C33" s="303">
        <v>129.971214</v>
      </c>
      <c r="D33" s="304">
        <v>103.61614705848899</v>
      </c>
      <c r="E33" s="303">
        <f t="shared" si="0"/>
        <v>103.61614705848899</v>
      </c>
      <c r="F33" s="313"/>
      <c r="G33" s="208" t="str">
        <f t="shared" si="1"/>
        <v/>
      </c>
      <c r="H33" s="305" t="str">
        <f t="shared" si="2"/>
        <v/>
      </c>
      <c r="I33" s="306"/>
    </row>
    <row r="34" spans="1:9">
      <c r="A34" s="301">
        <v>32</v>
      </c>
      <c r="B34" s="302">
        <v>43649</v>
      </c>
      <c r="C34" s="303">
        <v>104.586901</v>
      </c>
      <c r="D34" s="304">
        <v>103.61614705848899</v>
      </c>
      <c r="E34" s="303">
        <f t="shared" si="0"/>
        <v>103.61614705848899</v>
      </c>
      <c r="F34" s="313"/>
      <c r="G34" s="208" t="str">
        <f t="shared" si="1"/>
        <v/>
      </c>
      <c r="H34" s="305" t="str">
        <f t="shared" si="2"/>
        <v/>
      </c>
      <c r="I34" s="306"/>
    </row>
    <row r="35" spans="1:9">
      <c r="A35" s="301">
        <v>33</v>
      </c>
      <c r="B35" s="302">
        <v>43650</v>
      </c>
      <c r="C35" s="303">
        <v>97.685996000000003</v>
      </c>
      <c r="D35" s="304">
        <v>103.61614705848899</v>
      </c>
      <c r="E35" s="303">
        <f t="shared" si="0"/>
        <v>97.685996000000003</v>
      </c>
      <c r="F35" s="313"/>
      <c r="G35" s="208" t="str">
        <f t="shared" si="1"/>
        <v/>
      </c>
      <c r="H35" s="305" t="str">
        <f t="shared" si="2"/>
        <v/>
      </c>
      <c r="I35" s="306"/>
    </row>
    <row r="36" spans="1:9">
      <c r="A36" s="301">
        <v>34</v>
      </c>
      <c r="B36" s="302">
        <v>43651</v>
      </c>
      <c r="C36" s="303">
        <v>59.052302000000005</v>
      </c>
      <c r="D36" s="304">
        <v>103.61614705848899</v>
      </c>
      <c r="E36" s="303">
        <f t="shared" si="0"/>
        <v>59.052302000000005</v>
      </c>
      <c r="F36" s="313"/>
      <c r="G36" s="208" t="str">
        <f t="shared" si="1"/>
        <v/>
      </c>
      <c r="H36" s="305" t="str">
        <f t="shared" si="2"/>
        <v/>
      </c>
      <c r="I36" s="306"/>
    </row>
    <row r="37" spans="1:9">
      <c r="A37" s="301">
        <v>35</v>
      </c>
      <c r="B37" s="302">
        <v>43652</v>
      </c>
      <c r="C37" s="303">
        <v>66.342085000000012</v>
      </c>
      <c r="D37" s="304">
        <v>103.61614705848899</v>
      </c>
      <c r="E37" s="303">
        <f t="shared" si="0"/>
        <v>66.342085000000012</v>
      </c>
      <c r="F37" s="313"/>
      <c r="G37" s="208" t="str">
        <f t="shared" si="1"/>
        <v/>
      </c>
      <c r="H37" s="305" t="str">
        <f t="shared" si="2"/>
        <v/>
      </c>
      <c r="I37" s="306"/>
    </row>
    <row r="38" spans="1:9">
      <c r="A38" s="301">
        <v>36</v>
      </c>
      <c r="B38" s="302">
        <v>43653</v>
      </c>
      <c r="C38" s="303">
        <v>90.960764999999995</v>
      </c>
      <c r="D38" s="304">
        <v>103.61614705848899</v>
      </c>
      <c r="E38" s="303">
        <f t="shared" si="0"/>
        <v>90.960764999999995</v>
      </c>
      <c r="F38" s="313"/>
      <c r="G38" s="208" t="str">
        <f t="shared" si="1"/>
        <v/>
      </c>
      <c r="H38" s="305" t="str">
        <f t="shared" si="2"/>
        <v/>
      </c>
      <c r="I38" s="306"/>
    </row>
    <row r="39" spans="1:9">
      <c r="A39" s="301">
        <v>37</v>
      </c>
      <c r="B39" s="302">
        <v>43654</v>
      </c>
      <c r="C39" s="303">
        <v>139.578034</v>
      </c>
      <c r="D39" s="304">
        <v>103.61614705848899</v>
      </c>
      <c r="E39" s="303">
        <f t="shared" si="0"/>
        <v>103.61614705848899</v>
      </c>
      <c r="F39" s="313"/>
      <c r="G39" s="208" t="str">
        <f t="shared" si="1"/>
        <v/>
      </c>
      <c r="H39" s="305" t="str">
        <f t="shared" si="2"/>
        <v/>
      </c>
      <c r="I39" s="306"/>
    </row>
    <row r="40" spans="1:9">
      <c r="A40" s="301">
        <v>38</v>
      </c>
      <c r="B40" s="302">
        <v>43655</v>
      </c>
      <c r="C40" s="303">
        <v>107.43433999999999</v>
      </c>
      <c r="D40" s="304">
        <v>103.61614705848899</v>
      </c>
      <c r="E40" s="303">
        <f t="shared" si="0"/>
        <v>103.61614705848899</v>
      </c>
      <c r="F40" s="313"/>
      <c r="G40" s="208" t="str">
        <f t="shared" si="1"/>
        <v/>
      </c>
      <c r="H40" s="305" t="str">
        <f t="shared" si="2"/>
        <v/>
      </c>
      <c r="I40" s="306"/>
    </row>
    <row r="41" spans="1:9">
      <c r="A41" s="301">
        <v>39</v>
      </c>
      <c r="B41" s="302">
        <v>43656</v>
      </c>
      <c r="C41" s="303">
        <v>72.834372999999999</v>
      </c>
      <c r="D41" s="304">
        <v>103.61614705848899</v>
      </c>
      <c r="E41" s="303">
        <f t="shared" si="0"/>
        <v>72.834372999999999</v>
      </c>
      <c r="F41" s="313"/>
      <c r="G41" s="208" t="str">
        <f t="shared" si="1"/>
        <v/>
      </c>
      <c r="H41" s="305" t="str">
        <f t="shared" si="2"/>
        <v/>
      </c>
      <c r="I41" s="306"/>
    </row>
    <row r="42" spans="1:9">
      <c r="A42" s="301">
        <v>40</v>
      </c>
      <c r="B42" s="302">
        <v>43657</v>
      </c>
      <c r="C42" s="303">
        <v>54.431428999999994</v>
      </c>
      <c r="D42" s="304">
        <v>103.61614705848899</v>
      </c>
      <c r="E42" s="303">
        <f t="shared" si="0"/>
        <v>54.431428999999994</v>
      </c>
      <c r="F42" s="313"/>
      <c r="G42" s="208" t="str">
        <f t="shared" si="1"/>
        <v/>
      </c>
      <c r="H42" s="305" t="str">
        <f t="shared" si="2"/>
        <v/>
      </c>
      <c r="I42" s="306"/>
    </row>
    <row r="43" spans="1:9">
      <c r="A43" s="301">
        <v>41</v>
      </c>
      <c r="B43" s="302">
        <v>43658</v>
      </c>
      <c r="C43" s="303">
        <v>58.835746</v>
      </c>
      <c r="D43" s="304">
        <v>103.61614705848899</v>
      </c>
      <c r="E43" s="303">
        <f t="shared" si="0"/>
        <v>58.835746</v>
      </c>
      <c r="F43" s="313"/>
      <c r="G43" s="208" t="str">
        <f t="shared" si="1"/>
        <v/>
      </c>
      <c r="H43" s="305" t="str">
        <f t="shared" si="2"/>
        <v/>
      </c>
      <c r="I43" s="306"/>
    </row>
    <row r="44" spans="1:9">
      <c r="A44" s="301">
        <v>42</v>
      </c>
      <c r="B44" s="302">
        <v>43659</v>
      </c>
      <c r="C44" s="303">
        <v>124.905764</v>
      </c>
      <c r="D44" s="304">
        <v>103.61614705848899</v>
      </c>
      <c r="E44" s="303">
        <f t="shared" si="0"/>
        <v>103.61614705848899</v>
      </c>
      <c r="F44" s="313"/>
      <c r="G44" s="208" t="str">
        <f t="shared" si="1"/>
        <v/>
      </c>
      <c r="H44" s="305" t="str">
        <f t="shared" si="2"/>
        <v/>
      </c>
      <c r="I44" s="306"/>
    </row>
    <row r="45" spans="1:9">
      <c r="A45" s="301">
        <v>43</v>
      </c>
      <c r="B45" s="302">
        <v>43660</v>
      </c>
      <c r="C45" s="303">
        <v>127.996726</v>
      </c>
      <c r="D45" s="304">
        <v>103.61614705848899</v>
      </c>
      <c r="E45" s="303">
        <f t="shared" si="0"/>
        <v>103.61614705848899</v>
      </c>
      <c r="F45" s="313"/>
      <c r="G45" s="208" t="str">
        <f t="shared" si="1"/>
        <v/>
      </c>
      <c r="H45" s="305" t="str">
        <f t="shared" si="2"/>
        <v/>
      </c>
      <c r="I45" s="306"/>
    </row>
    <row r="46" spans="1:9">
      <c r="A46" s="301">
        <v>44</v>
      </c>
      <c r="B46" s="302">
        <v>43661</v>
      </c>
      <c r="C46" s="303">
        <v>131.20280300000002</v>
      </c>
      <c r="D46" s="304">
        <v>103.61614705848899</v>
      </c>
      <c r="E46" s="303">
        <f t="shared" si="0"/>
        <v>103.61614705848899</v>
      </c>
      <c r="F46" s="313"/>
      <c r="G46" s="208" t="str">
        <f t="shared" si="1"/>
        <v>J</v>
      </c>
      <c r="H46" s="305" t="str">
        <f t="shared" si="2"/>
        <v>103,6</v>
      </c>
      <c r="I46" s="306"/>
    </row>
    <row r="47" spans="1:9">
      <c r="A47" s="301">
        <v>45</v>
      </c>
      <c r="B47" s="302">
        <v>43662</v>
      </c>
      <c r="C47" s="303">
        <v>116.281373</v>
      </c>
      <c r="D47" s="304">
        <v>103.61614705848899</v>
      </c>
      <c r="E47" s="303">
        <f t="shared" si="0"/>
        <v>103.61614705848899</v>
      </c>
      <c r="F47" s="313"/>
      <c r="G47" s="208" t="str">
        <f t="shared" si="1"/>
        <v/>
      </c>
      <c r="H47" s="305" t="str">
        <f t="shared" si="2"/>
        <v/>
      </c>
      <c r="I47" s="306"/>
    </row>
    <row r="48" spans="1:9">
      <c r="A48" s="301">
        <v>46</v>
      </c>
      <c r="B48" s="302">
        <v>43663</v>
      </c>
      <c r="C48" s="303">
        <v>105.91152700000001</v>
      </c>
      <c r="D48" s="304">
        <v>103.61614705848899</v>
      </c>
      <c r="E48" s="303">
        <f t="shared" si="0"/>
        <v>103.61614705848899</v>
      </c>
      <c r="F48" s="313"/>
      <c r="G48" s="208" t="str">
        <f t="shared" si="1"/>
        <v/>
      </c>
      <c r="H48" s="305" t="str">
        <f t="shared" si="2"/>
        <v/>
      </c>
      <c r="I48" s="306"/>
    </row>
    <row r="49" spans="1:9">
      <c r="A49" s="301">
        <v>47</v>
      </c>
      <c r="B49" s="302">
        <v>43664</v>
      </c>
      <c r="C49" s="303">
        <v>81.670012</v>
      </c>
      <c r="D49" s="304">
        <v>103.61614705848899</v>
      </c>
      <c r="E49" s="303">
        <f t="shared" si="0"/>
        <v>81.670012</v>
      </c>
      <c r="F49" s="313"/>
      <c r="G49" s="208" t="str">
        <f t="shared" si="1"/>
        <v/>
      </c>
      <c r="H49" s="305" t="str">
        <f t="shared" si="2"/>
        <v/>
      </c>
      <c r="I49" s="306"/>
    </row>
    <row r="50" spans="1:9">
      <c r="A50" s="301">
        <v>48</v>
      </c>
      <c r="B50" s="302">
        <v>43665</v>
      </c>
      <c r="C50" s="303">
        <v>91.059771999999995</v>
      </c>
      <c r="D50" s="304">
        <v>103.61614705848899</v>
      </c>
      <c r="E50" s="303">
        <f t="shared" si="0"/>
        <v>91.059771999999995</v>
      </c>
      <c r="F50" s="313"/>
      <c r="G50" s="208" t="str">
        <f t="shared" si="1"/>
        <v/>
      </c>
      <c r="H50" s="305" t="str">
        <f t="shared" si="2"/>
        <v/>
      </c>
      <c r="I50" s="306"/>
    </row>
    <row r="51" spans="1:9">
      <c r="A51" s="301">
        <v>49</v>
      </c>
      <c r="B51" s="302">
        <v>43666</v>
      </c>
      <c r="C51" s="303">
        <v>96.312916999999999</v>
      </c>
      <c r="D51" s="304">
        <v>103.61614705848899</v>
      </c>
      <c r="E51" s="303">
        <f t="shared" si="0"/>
        <v>96.312916999999999</v>
      </c>
      <c r="F51" s="313"/>
      <c r="G51" s="208" t="str">
        <f t="shared" si="1"/>
        <v/>
      </c>
      <c r="H51" s="305" t="str">
        <f t="shared" si="2"/>
        <v/>
      </c>
      <c r="I51" s="306"/>
    </row>
    <row r="52" spans="1:9">
      <c r="A52" s="301">
        <v>50</v>
      </c>
      <c r="B52" s="302">
        <v>43667</v>
      </c>
      <c r="C52" s="303">
        <v>101.89939099999999</v>
      </c>
      <c r="D52" s="304">
        <v>103.61614705848899</v>
      </c>
      <c r="E52" s="303">
        <f t="shared" si="0"/>
        <v>101.89939099999999</v>
      </c>
      <c r="F52" s="313"/>
      <c r="G52" s="208" t="str">
        <f t="shared" si="1"/>
        <v/>
      </c>
      <c r="H52" s="305" t="str">
        <f t="shared" si="2"/>
        <v/>
      </c>
      <c r="I52" s="306"/>
    </row>
    <row r="53" spans="1:9">
      <c r="A53" s="301">
        <v>51</v>
      </c>
      <c r="B53" s="302">
        <v>43668</v>
      </c>
      <c r="C53" s="303">
        <v>137.10335899999998</v>
      </c>
      <c r="D53" s="304">
        <v>103.61614705848899</v>
      </c>
      <c r="E53" s="303">
        <f t="shared" si="0"/>
        <v>103.61614705848899</v>
      </c>
      <c r="F53" s="313"/>
      <c r="G53" s="208" t="str">
        <f t="shared" si="1"/>
        <v/>
      </c>
      <c r="H53" s="305" t="str">
        <f t="shared" si="2"/>
        <v/>
      </c>
      <c r="I53" s="306"/>
    </row>
    <row r="54" spans="1:9">
      <c r="A54" s="301">
        <v>52</v>
      </c>
      <c r="B54" s="302">
        <v>43669</v>
      </c>
      <c r="C54" s="303">
        <v>118.32955199999999</v>
      </c>
      <c r="D54" s="304">
        <v>103.61614705848899</v>
      </c>
      <c r="E54" s="303">
        <f t="shared" si="0"/>
        <v>103.61614705848899</v>
      </c>
      <c r="F54" s="313"/>
      <c r="G54" s="208" t="str">
        <f t="shared" si="1"/>
        <v/>
      </c>
      <c r="H54" s="305" t="str">
        <f t="shared" si="2"/>
        <v/>
      </c>
      <c r="I54" s="306"/>
    </row>
    <row r="55" spans="1:9">
      <c r="A55" s="301">
        <v>53</v>
      </c>
      <c r="B55" s="302">
        <v>43670</v>
      </c>
      <c r="C55" s="303">
        <v>83.225479000000007</v>
      </c>
      <c r="D55" s="304">
        <v>103.61614705848899</v>
      </c>
      <c r="E55" s="303">
        <f t="shared" si="0"/>
        <v>83.225479000000007</v>
      </c>
      <c r="F55" s="313"/>
      <c r="G55" s="208" t="str">
        <f t="shared" si="1"/>
        <v/>
      </c>
      <c r="H55" s="305" t="str">
        <f t="shared" si="2"/>
        <v/>
      </c>
      <c r="I55" s="306"/>
    </row>
    <row r="56" spans="1:9">
      <c r="A56" s="301">
        <v>54</v>
      </c>
      <c r="B56" s="302">
        <v>43671</v>
      </c>
      <c r="C56" s="303">
        <v>122.12699600000001</v>
      </c>
      <c r="D56" s="304">
        <v>103.61614705848899</v>
      </c>
      <c r="E56" s="303">
        <f t="shared" si="0"/>
        <v>103.61614705848899</v>
      </c>
      <c r="F56" s="313"/>
      <c r="G56" s="208" t="str">
        <f t="shared" si="1"/>
        <v/>
      </c>
      <c r="H56" s="305" t="str">
        <f t="shared" si="2"/>
        <v/>
      </c>
      <c r="I56" s="306"/>
    </row>
    <row r="57" spans="1:9">
      <c r="A57" s="301">
        <v>55</v>
      </c>
      <c r="B57" s="302">
        <v>43672</v>
      </c>
      <c r="C57" s="303">
        <v>103.991049</v>
      </c>
      <c r="D57" s="304">
        <v>103.61614705848899</v>
      </c>
      <c r="E57" s="303">
        <f t="shared" si="0"/>
        <v>103.61614705848899</v>
      </c>
      <c r="F57" s="313"/>
      <c r="G57" s="208" t="str">
        <f t="shared" si="1"/>
        <v/>
      </c>
      <c r="H57" s="305" t="str">
        <f t="shared" si="2"/>
        <v/>
      </c>
      <c r="I57" s="306"/>
    </row>
    <row r="58" spans="1:9">
      <c r="A58" s="301">
        <v>56</v>
      </c>
      <c r="B58" s="302">
        <v>43673</v>
      </c>
      <c r="C58" s="303">
        <v>169.98884700000002</v>
      </c>
      <c r="D58" s="304">
        <v>103.61614705848899</v>
      </c>
      <c r="E58" s="303">
        <f t="shared" si="0"/>
        <v>103.61614705848899</v>
      </c>
      <c r="F58" s="313"/>
      <c r="G58" s="208" t="str">
        <f t="shared" si="1"/>
        <v/>
      </c>
      <c r="H58" s="305" t="str">
        <f t="shared" si="2"/>
        <v/>
      </c>
      <c r="I58" s="306"/>
    </row>
    <row r="59" spans="1:9">
      <c r="A59" s="301">
        <v>57</v>
      </c>
      <c r="B59" s="302">
        <v>43674</v>
      </c>
      <c r="C59" s="303">
        <v>89.185971000000009</v>
      </c>
      <c r="D59" s="304">
        <v>103.61614705848899</v>
      </c>
      <c r="E59" s="303">
        <f t="shared" si="0"/>
        <v>89.185971000000009</v>
      </c>
      <c r="F59" s="313"/>
      <c r="G59" s="208" t="str">
        <f t="shared" si="1"/>
        <v/>
      </c>
      <c r="H59" s="305" t="str">
        <f t="shared" si="2"/>
        <v/>
      </c>
      <c r="I59" s="306"/>
    </row>
    <row r="60" spans="1:9">
      <c r="A60" s="301">
        <v>58</v>
      </c>
      <c r="B60" s="302">
        <v>43675</v>
      </c>
      <c r="C60" s="303">
        <v>108.64397100000001</v>
      </c>
      <c r="D60" s="304">
        <v>103.61614705848899</v>
      </c>
      <c r="E60" s="303">
        <f t="shared" si="0"/>
        <v>103.61614705848899</v>
      </c>
      <c r="F60" s="313"/>
      <c r="G60" s="208" t="str">
        <f t="shared" si="1"/>
        <v/>
      </c>
      <c r="H60" s="305" t="str">
        <f t="shared" si="2"/>
        <v/>
      </c>
      <c r="I60" s="306"/>
    </row>
    <row r="61" spans="1:9">
      <c r="A61" s="301">
        <v>59</v>
      </c>
      <c r="B61" s="302">
        <v>43676</v>
      </c>
      <c r="C61" s="303">
        <v>114.79355</v>
      </c>
      <c r="D61" s="304">
        <v>103.61614705848899</v>
      </c>
      <c r="E61" s="303">
        <f t="shared" si="0"/>
        <v>103.61614705848899</v>
      </c>
      <c r="F61" s="313"/>
      <c r="G61" s="208" t="str">
        <f t="shared" si="1"/>
        <v/>
      </c>
      <c r="H61" s="305" t="str">
        <f t="shared" si="2"/>
        <v/>
      </c>
      <c r="I61" s="306"/>
    </row>
    <row r="62" spans="1:9">
      <c r="A62" s="301">
        <v>60</v>
      </c>
      <c r="B62" s="302">
        <v>43677</v>
      </c>
      <c r="C62" s="303">
        <v>142.508306</v>
      </c>
      <c r="D62" s="304">
        <v>103.61614705848899</v>
      </c>
      <c r="E62" s="303">
        <f t="shared" si="0"/>
        <v>103.61614705848899</v>
      </c>
      <c r="F62" s="313"/>
      <c r="G62" s="208" t="str">
        <f t="shared" si="1"/>
        <v/>
      </c>
      <c r="H62" s="305" t="str">
        <f t="shared" si="2"/>
        <v/>
      </c>
      <c r="I62" s="306"/>
    </row>
    <row r="63" spans="1:9">
      <c r="A63" s="301">
        <v>61</v>
      </c>
      <c r="B63" s="302">
        <v>43678</v>
      </c>
      <c r="C63" s="303">
        <v>93.588239000000002</v>
      </c>
      <c r="D63" s="304">
        <v>103.85802139327508</v>
      </c>
      <c r="E63" s="303">
        <f t="shared" si="0"/>
        <v>93.588239000000002</v>
      </c>
      <c r="F63" s="313"/>
      <c r="G63" s="208" t="str">
        <f t="shared" si="1"/>
        <v/>
      </c>
      <c r="H63" s="305" t="str">
        <f t="shared" si="2"/>
        <v/>
      </c>
      <c r="I63" s="306"/>
    </row>
    <row r="64" spans="1:9">
      <c r="A64" s="301">
        <v>62</v>
      </c>
      <c r="B64" s="302">
        <v>43679</v>
      </c>
      <c r="C64" s="303">
        <v>59.687374000000005</v>
      </c>
      <c r="D64" s="304">
        <v>103.85802139327508</v>
      </c>
      <c r="E64" s="303">
        <f t="shared" si="0"/>
        <v>59.687374000000005</v>
      </c>
      <c r="F64" s="313"/>
      <c r="G64" s="208" t="str">
        <f t="shared" si="1"/>
        <v/>
      </c>
      <c r="H64" s="305" t="str">
        <f t="shared" si="2"/>
        <v/>
      </c>
      <c r="I64" s="306"/>
    </row>
    <row r="65" spans="1:9">
      <c r="A65" s="301">
        <v>63</v>
      </c>
      <c r="B65" s="302">
        <v>43680</v>
      </c>
      <c r="C65" s="303">
        <v>54.264406999999999</v>
      </c>
      <c r="D65" s="304">
        <v>103.85802139327508</v>
      </c>
      <c r="E65" s="303">
        <f t="shared" si="0"/>
        <v>54.264406999999999</v>
      </c>
      <c r="F65" s="313"/>
      <c r="G65" s="208" t="str">
        <f t="shared" si="1"/>
        <v/>
      </c>
      <c r="H65" s="305" t="str">
        <f t="shared" si="2"/>
        <v/>
      </c>
      <c r="I65" s="306"/>
    </row>
    <row r="66" spans="1:9">
      <c r="A66" s="301">
        <v>64</v>
      </c>
      <c r="B66" s="302">
        <v>43681</v>
      </c>
      <c r="C66" s="303">
        <v>58.230099000000003</v>
      </c>
      <c r="D66" s="304">
        <v>103.85802139327508</v>
      </c>
      <c r="E66" s="303">
        <f t="shared" si="0"/>
        <v>58.230099000000003</v>
      </c>
      <c r="F66" s="313"/>
      <c r="G66" s="208" t="str">
        <f t="shared" si="1"/>
        <v/>
      </c>
      <c r="H66" s="305" t="str">
        <f t="shared" si="2"/>
        <v/>
      </c>
      <c r="I66" s="306"/>
    </row>
    <row r="67" spans="1:9">
      <c r="A67" s="301">
        <v>65</v>
      </c>
      <c r="B67" s="302">
        <v>43682</v>
      </c>
      <c r="C67" s="303">
        <v>54.752099000000001</v>
      </c>
      <c r="D67" s="304">
        <v>103.85802139327508</v>
      </c>
      <c r="E67" s="303">
        <f t="shared" ref="E67:E130" si="3">IF(C67&gt;D67,D67,C67)</f>
        <v>54.752099000000001</v>
      </c>
      <c r="F67" s="313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5" t="str">
        <f t="shared" ref="H67:H130" si="5">IF(DAY($B67)=15,TEXT(D67,"#,0"),"")</f>
        <v/>
      </c>
      <c r="I67" s="306"/>
    </row>
    <row r="68" spans="1:9">
      <c r="A68" s="301">
        <v>66</v>
      </c>
      <c r="B68" s="302">
        <v>43683</v>
      </c>
      <c r="C68" s="303">
        <v>63.142616000000004</v>
      </c>
      <c r="D68" s="304">
        <v>103.85802139327508</v>
      </c>
      <c r="E68" s="303">
        <f t="shared" si="3"/>
        <v>63.142616000000004</v>
      </c>
      <c r="F68" s="313"/>
      <c r="G68" s="208" t="str">
        <f t="shared" si="4"/>
        <v/>
      </c>
      <c r="H68" s="305" t="str">
        <f t="shared" si="5"/>
        <v/>
      </c>
      <c r="I68" s="306"/>
    </row>
    <row r="69" spans="1:9">
      <c r="A69" s="301">
        <v>67</v>
      </c>
      <c r="B69" s="302">
        <v>43684</v>
      </c>
      <c r="C69" s="303">
        <v>93.789354000000003</v>
      </c>
      <c r="D69" s="304">
        <v>103.85802139327508</v>
      </c>
      <c r="E69" s="303">
        <f t="shared" si="3"/>
        <v>93.789354000000003</v>
      </c>
      <c r="F69" s="313"/>
      <c r="G69" s="208" t="str">
        <f t="shared" si="4"/>
        <v/>
      </c>
      <c r="H69" s="305" t="str">
        <f t="shared" si="5"/>
        <v/>
      </c>
      <c r="I69" s="306"/>
    </row>
    <row r="70" spans="1:9">
      <c r="A70" s="301">
        <v>68</v>
      </c>
      <c r="B70" s="302">
        <v>43685</v>
      </c>
      <c r="C70" s="303">
        <v>138.09226000000001</v>
      </c>
      <c r="D70" s="304">
        <v>103.85802139327508</v>
      </c>
      <c r="E70" s="303">
        <f t="shared" si="3"/>
        <v>103.85802139327508</v>
      </c>
      <c r="F70" s="313"/>
      <c r="G70" s="208" t="str">
        <f t="shared" si="4"/>
        <v/>
      </c>
      <c r="H70" s="305" t="str">
        <f t="shared" si="5"/>
        <v/>
      </c>
      <c r="I70" s="306"/>
    </row>
    <row r="71" spans="1:9">
      <c r="A71" s="301">
        <v>69</v>
      </c>
      <c r="B71" s="302">
        <v>43686</v>
      </c>
      <c r="C71" s="303">
        <v>197.77098900000001</v>
      </c>
      <c r="D71" s="304">
        <v>103.85802139327508</v>
      </c>
      <c r="E71" s="303">
        <f t="shared" si="3"/>
        <v>103.85802139327508</v>
      </c>
      <c r="F71" s="313"/>
      <c r="G71" s="208" t="str">
        <f t="shared" si="4"/>
        <v/>
      </c>
      <c r="H71" s="305" t="str">
        <f t="shared" si="5"/>
        <v/>
      </c>
      <c r="I71" s="306"/>
    </row>
    <row r="72" spans="1:9">
      <c r="A72" s="301">
        <v>70</v>
      </c>
      <c r="B72" s="302">
        <v>43687</v>
      </c>
      <c r="C72" s="303">
        <v>72.200203000000002</v>
      </c>
      <c r="D72" s="304">
        <v>103.85802139327508</v>
      </c>
      <c r="E72" s="303">
        <f t="shared" si="3"/>
        <v>72.200203000000002</v>
      </c>
      <c r="F72" s="313"/>
      <c r="G72" s="208" t="str">
        <f t="shared" si="4"/>
        <v/>
      </c>
      <c r="H72" s="305" t="str">
        <f t="shared" si="5"/>
        <v/>
      </c>
      <c r="I72" s="306"/>
    </row>
    <row r="73" spans="1:9">
      <c r="A73" s="301">
        <v>71</v>
      </c>
      <c r="B73" s="302">
        <v>43688</v>
      </c>
      <c r="C73" s="303">
        <v>103.08261</v>
      </c>
      <c r="D73" s="304">
        <v>103.85802139327508</v>
      </c>
      <c r="E73" s="303">
        <f t="shared" si="3"/>
        <v>103.08261</v>
      </c>
      <c r="F73" s="313"/>
      <c r="G73" s="208" t="str">
        <f t="shared" si="4"/>
        <v/>
      </c>
      <c r="H73" s="305" t="str">
        <f t="shared" si="5"/>
        <v/>
      </c>
      <c r="I73" s="306"/>
    </row>
    <row r="74" spans="1:9">
      <c r="A74" s="301">
        <v>72</v>
      </c>
      <c r="B74" s="302">
        <v>43689</v>
      </c>
      <c r="C74" s="303">
        <v>135.18901399999999</v>
      </c>
      <c r="D74" s="304">
        <v>103.85802139327508</v>
      </c>
      <c r="E74" s="303">
        <f t="shared" si="3"/>
        <v>103.85802139327508</v>
      </c>
      <c r="F74" s="313"/>
      <c r="G74" s="208" t="str">
        <f t="shared" si="4"/>
        <v/>
      </c>
      <c r="H74" s="305" t="str">
        <f t="shared" si="5"/>
        <v/>
      </c>
      <c r="I74" s="306"/>
    </row>
    <row r="75" spans="1:9">
      <c r="A75" s="301">
        <v>73</v>
      </c>
      <c r="B75" s="302">
        <v>43690</v>
      </c>
      <c r="C75" s="303">
        <v>98.556506999999996</v>
      </c>
      <c r="D75" s="304">
        <v>103.85802139327508</v>
      </c>
      <c r="E75" s="303">
        <f t="shared" si="3"/>
        <v>98.556506999999996</v>
      </c>
      <c r="F75" s="313"/>
      <c r="G75" s="208" t="str">
        <f t="shared" si="4"/>
        <v/>
      </c>
      <c r="H75" s="305" t="str">
        <f t="shared" si="5"/>
        <v/>
      </c>
      <c r="I75" s="306"/>
    </row>
    <row r="76" spans="1:9">
      <c r="A76" s="301">
        <v>74</v>
      </c>
      <c r="B76" s="302">
        <v>43691</v>
      </c>
      <c r="C76" s="303">
        <v>63.658560999999999</v>
      </c>
      <c r="D76" s="304">
        <v>103.85802139327508</v>
      </c>
      <c r="E76" s="303">
        <f t="shared" si="3"/>
        <v>63.658560999999999</v>
      </c>
      <c r="F76" s="313"/>
      <c r="G76" s="208" t="str">
        <f t="shared" si="4"/>
        <v/>
      </c>
      <c r="H76" s="305" t="str">
        <f t="shared" si="5"/>
        <v/>
      </c>
      <c r="I76" s="306"/>
    </row>
    <row r="77" spans="1:9">
      <c r="A77" s="301">
        <v>75</v>
      </c>
      <c r="B77" s="302">
        <v>43692</v>
      </c>
      <c r="C77" s="303">
        <v>78.229511000000002</v>
      </c>
      <c r="D77" s="304">
        <v>103.85802139327508</v>
      </c>
      <c r="E77" s="303">
        <f t="shared" si="3"/>
        <v>78.229511000000002</v>
      </c>
      <c r="F77" s="313"/>
      <c r="G77" s="208" t="str">
        <f t="shared" si="4"/>
        <v>A</v>
      </c>
      <c r="H77" s="305" t="str">
        <f t="shared" si="5"/>
        <v>103,9</v>
      </c>
      <c r="I77" s="306"/>
    </row>
    <row r="78" spans="1:9">
      <c r="A78" s="301">
        <v>76</v>
      </c>
      <c r="B78" s="302">
        <v>43693</v>
      </c>
      <c r="C78" s="303">
        <v>56.800855000000006</v>
      </c>
      <c r="D78" s="304">
        <v>103.85802139327508</v>
      </c>
      <c r="E78" s="303">
        <f t="shared" si="3"/>
        <v>56.800855000000006</v>
      </c>
      <c r="F78" s="313"/>
      <c r="G78" s="208" t="str">
        <f t="shared" si="4"/>
        <v/>
      </c>
      <c r="H78" s="305" t="str">
        <f t="shared" si="5"/>
        <v/>
      </c>
      <c r="I78" s="306"/>
    </row>
    <row r="79" spans="1:9">
      <c r="A79" s="301">
        <v>77</v>
      </c>
      <c r="B79" s="302">
        <v>43694</v>
      </c>
      <c r="C79" s="303">
        <v>94.802976999999998</v>
      </c>
      <c r="D79" s="304">
        <v>103.85802139327508</v>
      </c>
      <c r="E79" s="303">
        <f t="shared" si="3"/>
        <v>94.802976999999998</v>
      </c>
      <c r="F79" s="313"/>
      <c r="G79" s="208" t="str">
        <f t="shared" si="4"/>
        <v/>
      </c>
      <c r="H79" s="305" t="str">
        <f t="shared" si="5"/>
        <v/>
      </c>
      <c r="I79" s="306"/>
    </row>
    <row r="80" spans="1:9">
      <c r="A80" s="301">
        <v>78</v>
      </c>
      <c r="B80" s="302">
        <v>43695</v>
      </c>
      <c r="C80" s="303">
        <v>111.169729</v>
      </c>
      <c r="D80" s="304">
        <v>103.85802139327508</v>
      </c>
      <c r="E80" s="303">
        <f t="shared" si="3"/>
        <v>103.85802139327508</v>
      </c>
      <c r="F80" s="313"/>
      <c r="G80" s="208" t="str">
        <f t="shared" si="4"/>
        <v/>
      </c>
      <c r="H80" s="305" t="str">
        <f t="shared" si="5"/>
        <v/>
      </c>
      <c r="I80" s="306"/>
    </row>
    <row r="81" spans="1:9">
      <c r="A81" s="301">
        <v>79</v>
      </c>
      <c r="B81" s="302">
        <v>43696</v>
      </c>
      <c r="C81" s="303">
        <v>124.86436</v>
      </c>
      <c r="D81" s="304">
        <v>103.85802139327508</v>
      </c>
      <c r="E81" s="303">
        <f t="shared" si="3"/>
        <v>103.85802139327508</v>
      </c>
      <c r="F81" s="313"/>
      <c r="G81" s="208" t="str">
        <f t="shared" si="4"/>
        <v/>
      </c>
      <c r="H81" s="305" t="str">
        <f t="shared" si="5"/>
        <v/>
      </c>
      <c r="I81" s="306"/>
    </row>
    <row r="82" spans="1:9">
      <c r="A82" s="301">
        <v>80</v>
      </c>
      <c r="B82" s="302">
        <v>43697</v>
      </c>
      <c r="C82" s="303">
        <v>151.76837400000002</v>
      </c>
      <c r="D82" s="304">
        <v>103.85802139327508</v>
      </c>
      <c r="E82" s="303">
        <f t="shared" si="3"/>
        <v>103.85802139327508</v>
      </c>
      <c r="F82" s="313"/>
      <c r="G82" s="208" t="str">
        <f t="shared" si="4"/>
        <v/>
      </c>
      <c r="H82" s="305" t="str">
        <f t="shared" si="5"/>
        <v/>
      </c>
      <c r="I82" s="306"/>
    </row>
    <row r="83" spans="1:9">
      <c r="A83" s="301">
        <v>81</v>
      </c>
      <c r="B83" s="302">
        <v>43698</v>
      </c>
      <c r="C83" s="303">
        <v>127.378496</v>
      </c>
      <c r="D83" s="304">
        <v>103.85802139327508</v>
      </c>
      <c r="E83" s="303">
        <f t="shared" si="3"/>
        <v>103.85802139327508</v>
      </c>
      <c r="F83" s="313"/>
      <c r="G83" s="208" t="str">
        <f t="shared" si="4"/>
        <v/>
      </c>
      <c r="H83" s="305" t="str">
        <f t="shared" si="5"/>
        <v/>
      </c>
      <c r="I83" s="306"/>
    </row>
    <row r="84" spans="1:9">
      <c r="A84" s="301">
        <v>82</v>
      </c>
      <c r="B84" s="302">
        <v>43699</v>
      </c>
      <c r="C84" s="303">
        <v>107.892602</v>
      </c>
      <c r="D84" s="304">
        <v>103.85802139327508</v>
      </c>
      <c r="E84" s="303">
        <f t="shared" si="3"/>
        <v>103.85802139327508</v>
      </c>
      <c r="F84" s="313"/>
      <c r="G84" s="208" t="str">
        <f t="shared" si="4"/>
        <v/>
      </c>
      <c r="H84" s="305" t="str">
        <f t="shared" si="5"/>
        <v/>
      </c>
      <c r="I84" s="306"/>
    </row>
    <row r="85" spans="1:9">
      <c r="A85" s="301">
        <v>83</v>
      </c>
      <c r="B85" s="302">
        <v>43700</v>
      </c>
      <c r="C85" s="303">
        <v>85.492512000000005</v>
      </c>
      <c r="D85" s="304">
        <v>103.85802139327508</v>
      </c>
      <c r="E85" s="303">
        <f t="shared" si="3"/>
        <v>85.492512000000005</v>
      </c>
      <c r="F85" s="313"/>
      <c r="G85" s="208" t="str">
        <f t="shared" si="4"/>
        <v/>
      </c>
      <c r="H85" s="305" t="str">
        <f t="shared" si="5"/>
        <v/>
      </c>
      <c r="I85" s="306"/>
    </row>
    <row r="86" spans="1:9">
      <c r="A86" s="301">
        <v>84</v>
      </c>
      <c r="B86" s="302">
        <v>43701</v>
      </c>
      <c r="C86" s="303">
        <v>65.305668999999995</v>
      </c>
      <c r="D86" s="304">
        <v>103.85802139327508</v>
      </c>
      <c r="E86" s="303">
        <f t="shared" si="3"/>
        <v>65.305668999999995</v>
      </c>
      <c r="F86" s="313"/>
      <c r="G86" s="208" t="str">
        <f t="shared" si="4"/>
        <v/>
      </c>
      <c r="H86" s="305" t="str">
        <f t="shared" si="5"/>
        <v/>
      </c>
      <c r="I86" s="306"/>
    </row>
    <row r="87" spans="1:9">
      <c r="A87" s="301">
        <v>85</v>
      </c>
      <c r="B87" s="302">
        <v>43702</v>
      </c>
      <c r="C87" s="303">
        <v>121.01041099999999</v>
      </c>
      <c r="D87" s="304">
        <v>103.85802139327508</v>
      </c>
      <c r="E87" s="303">
        <f t="shared" si="3"/>
        <v>103.85802139327508</v>
      </c>
      <c r="F87" s="313"/>
      <c r="G87" s="208" t="str">
        <f t="shared" si="4"/>
        <v/>
      </c>
      <c r="H87" s="305" t="str">
        <f t="shared" si="5"/>
        <v/>
      </c>
      <c r="I87" s="306"/>
    </row>
    <row r="88" spans="1:9">
      <c r="A88" s="301">
        <v>86</v>
      </c>
      <c r="B88" s="302">
        <v>43703</v>
      </c>
      <c r="C88" s="303">
        <v>119.197209</v>
      </c>
      <c r="D88" s="304">
        <v>103.85802139327508</v>
      </c>
      <c r="E88" s="303">
        <f t="shared" si="3"/>
        <v>103.85802139327508</v>
      </c>
      <c r="F88" s="313"/>
      <c r="G88" s="208" t="str">
        <f t="shared" si="4"/>
        <v/>
      </c>
      <c r="H88" s="305" t="str">
        <f t="shared" si="5"/>
        <v/>
      </c>
      <c r="I88" s="306"/>
    </row>
    <row r="89" spans="1:9">
      <c r="A89" s="301">
        <v>87</v>
      </c>
      <c r="B89" s="302">
        <v>43704</v>
      </c>
      <c r="C89" s="303">
        <v>28.541407</v>
      </c>
      <c r="D89" s="304">
        <v>103.85802139327508</v>
      </c>
      <c r="E89" s="303">
        <f t="shared" si="3"/>
        <v>28.541407</v>
      </c>
      <c r="F89" s="313"/>
      <c r="G89" s="208" t="str">
        <f t="shared" si="4"/>
        <v/>
      </c>
      <c r="H89" s="305" t="str">
        <f t="shared" si="5"/>
        <v/>
      </c>
      <c r="I89" s="306"/>
    </row>
    <row r="90" spans="1:9">
      <c r="A90" s="301">
        <v>88</v>
      </c>
      <c r="B90" s="302">
        <v>43705</v>
      </c>
      <c r="C90" s="303">
        <v>18.682870999999999</v>
      </c>
      <c r="D90" s="304">
        <v>103.85802139327508</v>
      </c>
      <c r="E90" s="303">
        <f t="shared" si="3"/>
        <v>18.682870999999999</v>
      </c>
      <c r="F90" s="313"/>
      <c r="G90" s="208" t="str">
        <f t="shared" si="4"/>
        <v/>
      </c>
      <c r="H90" s="305" t="str">
        <f t="shared" si="5"/>
        <v/>
      </c>
      <c r="I90" s="306"/>
    </row>
    <row r="91" spans="1:9">
      <c r="A91" s="301">
        <v>89</v>
      </c>
      <c r="B91" s="302">
        <v>43706</v>
      </c>
      <c r="C91" s="303">
        <v>58.289442000000001</v>
      </c>
      <c r="D91" s="304">
        <v>103.85802139327508</v>
      </c>
      <c r="E91" s="303">
        <f t="shared" si="3"/>
        <v>58.289442000000001</v>
      </c>
      <c r="F91" s="313"/>
      <c r="G91" s="208" t="str">
        <f t="shared" si="4"/>
        <v/>
      </c>
      <c r="H91" s="305" t="str">
        <f t="shared" si="5"/>
        <v/>
      </c>
      <c r="I91" s="306"/>
    </row>
    <row r="92" spans="1:9">
      <c r="A92" s="301">
        <v>90</v>
      </c>
      <c r="B92" s="302">
        <v>43707</v>
      </c>
      <c r="C92" s="303">
        <v>55.152144</v>
      </c>
      <c r="D92" s="304">
        <v>103.85802139327508</v>
      </c>
      <c r="E92" s="303">
        <f t="shared" si="3"/>
        <v>55.152144</v>
      </c>
      <c r="F92" s="313"/>
      <c r="G92" s="208" t="str">
        <f t="shared" si="4"/>
        <v/>
      </c>
      <c r="H92" s="305" t="str">
        <f t="shared" si="5"/>
        <v/>
      </c>
      <c r="I92" s="306"/>
    </row>
    <row r="93" spans="1:9">
      <c r="A93" s="301">
        <v>91</v>
      </c>
      <c r="B93" s="302">
        <v>43708</v>
      </c>
      <c r="C93" s="303">
        <v>44.095667999999996</v>
      </c>
      <c r="D93" s="304">
        <v>103.85802139327508</v>
      </c>
      <c r="E93" s="303">
        <f t="shared" si="3"/>
        <v>44.095667999999996</v>
      </c>
      <c r="F93" s="313"/>
      <c r="G93" s="208" t="str">
        <f t="shared" si="4"/>
        <v/>
      </c>
      <c r="H93" s="305" t="str">
        <f t="shared" si="5"/>
        <v/>
      </c>
      <c r="I93" s="306"/>
    </row>
    <row r="94" spans="1:9">
      <c r="A94" s="301">
        <v>92</v>
      </c>
      <c r="B94" s="302">
        <v>43709</v>
      </c>
      <c r="C94" s="303">
        <v>123.17209200000001</v>
      </c>
      <c r="D94" s="304">
        <v>96.210437992794866</v>
      </c>
      <c r="E94" s="303">
        <f t="shared" si="3"/>
        <v>96.210437992794866</v>
      </c>
      <c r="F94" s="313"/>
      <c r="G94" s="208" t="str">
        <f t="shared" si="4"/>
        <v/>
      </c>
      <c r="H94" s="305" t="str">
        <f t="shared" si="5"/>
        <v/>
      </c>
      <c r="I94" s="306"/>
    </row>
    <row r="95" spans="1:9">
      <c r="A95" s="301">
        <v>93</v>
      </c>
      <c r="B95" s="302">
        <v>43710</v>
      </c>
      <c r="C95" s="303">
        <v>221.38080399999998</v>
      </c>
      <c r="D95" s="304">
        <v>96.210437992794866</v>
      </c>
      <c r="E95" s="303">
        <f t="shared" si="3"/>
        <v>96.210437992794866</v>
      </c>
      <c r="F95" s="313"/>
      <c r="G95" s="208" t="str">
        <f t="shared" si="4"/>
        <v/>
      </c>
      <c r="H95" s="305" t="str">
        <f t="shared" si="5"/>
        <v/>
      </c>
      <c r="I95" s="306"/>
    </row>
    <row r="96" spans="1:9">
      <c r="A96" s="301">
        <v>94</v>
      </c>
      <c r="B96" s="302">
        <v>43711</v>
      </c>
      <c r="C96" s="303">
        <v>95.662532000000013</v>
      </c>
      <c r="D96" s="304">
        <v>96.210437992794866</v>
      </c>
      <c r="E96" s="303">
        <f t="shared" si="3"/>
        <v>95.662532000000013</v>
      </c>
      <c r="F96" s="313"/>
      <c r="G96" s="208" t="str">
        <f t="shared" si="4"/>
        <v/>
      </c>
      <c r="H96" s="305" t="str">
        <f t="shared" si="5"/>
        <v/>
      </c>
      <c r="I96" s="306"/>
    </row>
    <row r="97" spans="1:9">
      <c r="A97" s="301">
        <v>95</v>
      </c>
      <c r="B97" s="302">
        <v>43712</v>
      </c>
      <c r="C97" s="303">
        <v>104.89559</v>
      </c>
      <c r="D97" s="304">
        <v>96.210437992794866</v>
      </c>
      <c r="E97" s="303">
        <f t="shared" si="3"/>
        <v>96.210437992794866</v>
      </c>
      <c r="F97" s="313"/>
      <c r="G97" s="208" t="str">
        <f t="shared" si="4"/>
        <v/>
      </c>
      <c r="H97" s="305" t="str">
        <f t="shared" si="5"/>
        <v/>
      </c>
      <c r="I97" s="306"/>
    </row>
    <row r="98" spans="1:9">
      <c r="A98" s="301">
        <v>96</v>
      </c>
      <c r="B98" s="302">
        <v>43713</v>
      </c>
      <c r="C98" s="303">
        <v>234.003253</v>
      </c>
      <c r="D98" s="304">
        <v>96.210437992794866</v>
      </c>
      <c r="E98" s="303">
        <f t="shared" si="3"/>
        <v>96.210437992794866</v>
      </c>
      <c r="F98" s="313"/>
      <c r="G98" s="208" t="str">
        <f t="shared" si="4"/>
        <v/>
      </c>
      <c r="H98" s="305" t="str">
        <f t="shared" si="5"/>
        <v/>
      </c>
      <c r="I98" s="306"/>
    </row>
    <row r="99" spans="1:9">
      <c r="A99" s="301">
        <v>97</v>
      </c>
      <c r="B99" s="302">
        <v>43714</v>
      </c>
      <c r="C99" s="303">
        <v>248.76780600000001</v>
      </c>
      <c r="D99" s="304">
        <v>96.210437992794866</v>
      </c>
      <c r="E99" s="303">
        <f t="shared" si="3"/>
        <v>96.210437992794866</v>
      </c>
      <c r="F99" s="313"/>
      <c r="G99" s="208" t="str">
        <f t="shared" si="4"/>
        <v/>
      </c>
      <c r="H99" s="305" t="str">
        <f t="shared" si="5"/>
        <v/>
      </c>
      <c r="I99" s="306"/>
    </row>
    <row r="100" spans="1:9">
      <c r="A100" s="301">
        <v>98</v>
      </c>
      <c r="B100" s="302">
        <v>43715</v>
      </c>
      <c r="C100" s="303">
        <v>214.60368199999999</v>
      </c>
      <c r="D100" s="304">
        <v>96.210437992794866</v>
      </c>
      <c r="E100" s="303">
        <f t="shared" si="3"/>
        <v>96.210437992794866</v>
      </c>
      <c r="F100" s="313"/>
      <c r="G100" s="208" t="str">
        <f t="shared" si="4"/>
        <v/>
      </c>
      <c r="H100" s="305" t="str">
        <f t="shared" si="5"/>
        <v/>
      </c>
      <c r="I100" s="306"/>
    </row>
    <row r="101" spans="1:9">
      <c r="A101" s="301">
        <v>99</v>
      </c>
      <c r="B101" s="302">
        <v>43716</v>
      </c>
      <c r="C101" s="303">
        <v>125.77710400000001</v>
      </c>
      <c r="D101" s="304">
        <v>96.210437992794866</v>
      </c>
      <c r="E101" s="303">
        <f t="shared" si="3"/>
        <v>96.210437992794866</v>
      </c>
      <c r="F101" s="313"/>
      <c r="G101" s="208" t="str">
        <f t="shared" si="4"/>
        <v/>
      </c>
      <c r="H101" s="305" t="str">
        <f t="shared" si="5"/>
        <v/>
      </c>
      <c r="I101" s="306"/>
    </row>
    <row r="102" spans="1:9">
      <c r="A102" s="301">
        <v>100</v>
      </c>
      <c r="B102" s="302">
        <v>43717</v>
      </c>
      <c r="C102" s="303">
        <v>88.600934999999993</v>
      </c>
      <c r="D102" s="304">
        <v>96.210437992794866</v>
      </c>
      <c r="E102" s="303">
        <f t="shared" si="3"/>
        <v>88.600934999999993</v>
      </c>
      <c r="F102" s="313"/>
      <c r="G102" s="208" t="str">
        <f t="shared" si="4"/>
        <v/>
      </c>
      <c r="H102" s="305" t="str">
        <f t="shared" si="5"/>
        <v/>
      </c>
      <c r="I102" s="306"/>
    </row>
    <row r="103" spans="1:9">
      <c r="A103" s="301">
        <v>101</v>
      </c>
      <c r="B103" s="302">
        <v>43718</v>
      </c>
      <c r="C103" s="303">
        <v>285.581255</v>
      </c>
      <c r="D103" s="304">
        <v>96.210437992794866</v>
      </c>
      <c r="E103" s="303">
        <f t="shared" si="3"/>
        <v>96.210437992794866</v>
      </c>
      <c r="F103" s="313"/>
      <c r="G103" s="208" t="str">
        <f t="shared" si="4"/>
        <v/>
      </c>
      <c r="H103" s="305" t="str">
        <f t="shared" si="5"/>
        <v/>
      </c>
      <c r="I103" s="306"/>
    </row>
    <row r="104" spans="1:9">
      <c r="A104" s="301">
        <v>102</v>
      </c>
      <c r="B104" s="302">
        <v>43719</v>
      </c>
      <c r="C104" s="303">
        <v>255.06726999999998</v>
      </c>
      <c r="D104" s="304">
        <v>96.210437992794866</v>
      </c>
      <c r="E104" s="303">
        <f t="shared" si="3"/>
        <v>96.210437992794866</v>
      </c>
      <c r="F104" s="313"/>
      <c r="G104" s="208" t="str">
        <f t="shared" si="4"/>
        <v/>
      </c>
      <c r="H104" s="305" t="str">
        <f t="shared" si="5"/>
        <v/>
      </c>
      <c r="I104" s="306"/>
    </row>
    <row r="105" spans="1:9">
      <c r="A105" s="301">
        <v>103</v>
      </c>
      <c r="B105" s="302">
        <v>43720</v>
      </c>
      <c r="C105" s="303">
        <v>152.80404099999998</v>
      </c>
      <c r="D105" s="304">
        <v>96.210437992794866</v>
      </c>
      <c r="E105" s="303">
        <f t="shared" si="3"/>
        <v>96.210437992794866</v>
      </c>
      <c r="F105" s="313"/>
      <c r="G105" s="208" t="str">
        <f t="shared" si="4"/>
        <v/>
      </c>
      <c r="H105" s="305" t="str">
        <f t="shared" si="5"/>
        <v/>
      </c>
      <c r="I105" s="306"/>
    </row>
    <row r="106" spans="1:9">
      <c r="A106" s="301">
        <v>104</v>
      </c>
      <c r="B106" s="302">
        <v>43721</v>
      </c>
      <c r="C106" s="303">
        <v>167.375316</v>
      </c>
      <c r="D106" s="304">
        <v>96.210437992794866</v>
      </c>
      <c r="E106" s="303">
        <f t="shared" si="3"/>
        <v>96.210437992794866</v>
      </c>
      <c r="F106" s="313"/>
      <c r="G106" s="208" t="str">
        <f t="shared" si="4"/>
        <v/>
      </c>
      <c r="H106" s="305" t="str">
        <f t="shared" si="5"/>
        <v/>
      </c>
      <c r="I106" s="306"/>
    </row>
    <row r="107" spans="1:9">
      <c r="A107" s="301">
        <v>105</v>
      </c>
      <c r="B107" s="302">
        <v>43722</v>
      </c>
      <c r="C107" s="303">
        <v>157.94118799999998</v>
      </c>
      <c r="D107" s="304">
        <v>96.210437992794866</v>
      </c>
      <c r="E107" s="303">
        <f t="shared" si="3"/>
        <v>96.210437992794866</v>
      </c>
      <c r="F107" s="313"/>
      <c r="G107" s="208" t="str">
        <f t="shared" si="4"/>
        <v/>
      </c>
      <c r="H107" s="305" t="str">
        <f t="shared" si="5"/>
        <v/>
      </c>
      <c r="I107" s="306"/>
    </row>
    <row r="108" spans="1:9">
      <c r="A108" s="301">
        <v>106</v>
      </c>
      <c r="B108" s="302">
        <v>43723</v>
      </c>
      <c r="C108" s="303">
        <v>104.288706</v>
      </c>
      <c r="D108" s="304">
        <v>96.210437992794866</v>
      </c>
      <c r="E108" s="303">
        <f t="shared" si="3"/>
        <v>96.210437992794866</v>
      </c>
      <c r="F108" s="313"/>
      <c r="G108" s="208" t="str">
        <f t="shared" si="4"/>
        <v>S</v>
      </c>
      <c r="H108" s="305" t="str">
        <f t="shared" si="5"/>
        <v>96,2</v>
      </c>
      <c r="I108" s="306"/>
    </row>
    <row r="109" spans="1:9">
      <c r="A109" s="301">
        <v>107</v>
      </c>
      <c r="B109" s="302">
        <v>43724</v>
      </c>
      <c r="C109" s="303">
        <v>36.019993999999997</v>
      </c>
      <c r="D109" s="304">
        <v>96.210437992794866</v>
      </c>
      <c r="E109" s="303">
        <f t="shared" si="3"/>
        <v>36.019993999999997</v>
      </c>
      <c r="F109" s="313"/>
      <c r="G109" s="208" t="str">
        <f t="shared" si="4"/>
        <v/>
      </c>
      <c r="H109" s="305" t="str">
        <f t="shared" si="5"/>
        <v/>
      </c>
      <c r="I109" s="306"/>
    </row>
    <row r="110" spans="1:9">
      <c r="A110" s="301">
        <v>108</v>
      </c>
      <c r="B110" s="302">
        <v>43725</v>
      </c>
      <c r="C110" s="303">
        <v>36.641493000000004</v>
      </c>
      <c r="D110" s="304">
        <v>96.210437992794866</v>
      </c>
      <c r="E110" s="303">
        <f t="shared" si="3"/>
        <v>36.641493000000004</v>
      </c>
      <c r="F110" s="313"/>
      <c r="G110" s="208" t="str">
        <f t="shared" si="4"/>
        <v/>
      </c>
      <c r="H110" s="305" t="str">
        <f t="shared" si="5"/>
        <v/>
      </c>
      <c r="I110" s="306"/>
    </row>
    <row r="111" spans="1:9">
      <c r="A111" s="301">
        <v>109</v>
      </c>
      <c r="B111" s="302">
        <v>43726</v>
      </c>
      <c r="C111" s="303">
        <v>31.951511</v>
      </c>
      <c r="D111" s="304">
        <v>96.210437992794866</v>
      </c>
      <c r="E111" s="303">
        <f t="shared" si="3"/>
        <v>31.951511</v>
      </c>
      <c r="F111" s="313"/>
      <c r="G111" s="208" t="str">
        <f t="shared" si="4"/>
        <v/>
      </c>
      <c r="H111" s="305" t="str">
        <f t="shared" si="5"/>
        <v/>
      </c>
      <c r="I111" s="306"/>
    </row>
    <row r="112" spans="1:9">
      <c r="A112" s="301">
        <v>110</v>
      </c>
      <c r="B112" s="302">
        <v>43727</v>
      </c>
      <c r="C112" s="303">
        <v>34.625415999999994</v>
      </c>
      <c r="D112" s="304">
        <v>96.210437992794866</v>
      </c>
      <c r="E112" s="303">
        <f t="shared" si="3"/>
        <v>34.625415999999994</v>
      </c>
      <c r="F112" s="313"/>
      <c r="G112" s="208" t="str">
        <f t="shared" si="4"/>
        <v/>
      </c>
      <c r="H112" s="305" t="str">
        <f t="shared" si="5"/>
        <v/>
      </c>
      <c r="I112" s="306"/>
    </row>
    <row r="113" spans="1:9">
      <c r="A113" s="301">
        <v>111</v>
      </c>
      <c r="B113" s="302">
        <v>43728</v>
      </c>
      <c r="C113" s="303">
        <v>116.823841</v>
      </c>
      <c r="D113" s="304">
        <v>96.210437992794866</v>
      </c>
      <c r="E113" s="303">
        <f t="shared" si="3"/>
        <v>96.210437992794866</v>
      </c>
      <c r="F113" s="313"/>
      <c r="G113" s="208" t="str">
        <f t="shared" si="4"/>
        <v/>
      </c>
      <c r="H113" s="305" t="str">
        <f t="shared" si="5"/>
        <v/>
      </c>
      <c r="I113" s="306"/>
    </row>
    <row r="114" spans="1:9">
      <c r="A114" s="301">
        <v>112</v>
      </c>
      <c r="B114" s="302">
        <v>43729</v>
      </c>
      <c r="C114" s="303">
        <v>151.32453399999997</v>
      </c>
      <c r="D114" s="304">
        <v>96.210437992794866</v>
      </c>
      <c r="E114" s="303">
        <f t="shared" si="3"/>
        <v>96.210437992794866</v>
      </c>
      <c r="F114" s="313"/>
      <c r="G114" s="208" t="str">
        <f t="shared" si="4"/>
        <v/>
      </c>
      <c r="H114" s="305" t="str">
        <f t="shared" si="5"/>
        <v/>
      </c>
      <c r="I114" s="306"/>
    </row>
    <row r="115" spans="1:9">
      <c r="A115" s="301">
        <v>113</v>
      </c>
      <c r="B115" s="302">
        <v>43730</v>
      </c>
      <c r="C115" s="303">
        <v>147.45970399999999</v>
      </c>
      <c r="D115" s="304">
        <v>96.210437992794866</v>
      </c>
      <c r="E115" s="303">
        <f t="shared" si="3"/>
        <v>96.210437992794866</v>
      </c>
      <c r="F115" s="313"/>
      <c r="G115" s="208" t="str">
        <f t="shared" si="4"/>
        <v/>
      </c>
      <c r="H115" s="305" t="str">
        <f t="shared" si="5"/>
        <v/>
      </c>
      <c r="I115" s="306"/>
    </row>
    <row r="116" spans="1:9">
      <c r="A116" s="301">
        <v>114</v>
      </c>
      <c r="B116" s="302">
        <v>43731</v>
      </c>
      <c r="C116" s="303">
        <v>105.64954700000001</v>
      </c>
      <c r="D116" s="304">
        <v>96.210437992794866</v>
      </c>
      <c r="E116" s="303">
        <f t="shared" si="3"/>
        <v>96.210437992794866</v>
      </c>
      <c r="F116" s="313"/>
      <c r="G116" s="208" t="str">
        <f t="shared" si="4"/>
        <v/>
      </c>
      <c r="H116" s="305" t="str">
        <f t="shared" si="5"/>
        <v/>
      </c>
      <c r="I116" s="306"/>
    </row>
    <row r="117" spans="1:9">
      <c r="A117" s="301">
        <v>115</v>
      </c>
      <c r="B117" s="302">
        <v>43732</v>
      </c>
      <c r="C117" s="303">
        <v>160.52439299999998</v>
      </c>
      <c r="D117" s="304">
        <v>96.210437992794866</v>
      </c>
      <c r="E117" s="303">
        <f t="shared" si="3"/>
        <v>96.210437992794866</v>
      </c>
      <c r="F117" s="313"/>
      <c r="G117" s="208" t="str">
        <f t="shared" si="4"/>
        <v/>
      </c>
      <c r="H117" s="305" t="str">
        <f t="shared" si="5"/>
        <v/>
      </c>
      <c r="I117" s="306"/>
    </row>
    <row r="118" spans="1:9">
      <c r="A118" s="301">
        <v>116</v>
      </c>
      <c r="B118" s="302">
        <v>43733</v>
      </c>
      <c r="C118" s="303">
        <v>102.20869999999999</v>
      </c>
      <c r="D118" s="304">
        <v>96.210437992794866</v>
      </c>
      <c r="E118" s="303">
        <f t="shared" si="3"/>
        <v>96.210437992794866</v>
      </c>
      <c r="F118" s="313"/>
      <c r="G118" s="208" t="str">
        <f t="shared" si="4"/>
        <v/>
      </c>
      <c r="H118" s="305" t="str">
        <f t="shared" si="5"/>
        <v/>
      </c>
      <c r="I118" s="306"/>
    </row>
    <row r="119" spans="1:9">
      <c r="A119" s="301">
        <v>117</v>
      </c>
      <c r="B119" s="302">
        <v>43734</v>
      </c>
      <c r="C119" s="303">
        <v>61.352178000000002</v>
      </c>
      <c r="D119" s="304">
        <v>96.210437992794866</v>
      </c>
      <c r="E119" s="303">
        <f t="shared" si="3"/>
        <v>61.352178000000002</v>
      </c>
      <c r="F119" s="313"/>
      <c r="G119" s="208" t="str">
        <f t="shared" si="4"/>
        <v/>
      </c>
      <c r="H119" s="305" t="str">
        <f t="shared" si="5"/>
        <v/>
      </c>
      <c r="I119" s="306"/>
    </row>
    <row r="120" spans="1:9">
      <c r="A120" s="301">
        <v>118</v>
      </c>
      <c r="B120" s="302">
        <v>43735</v>
      </c>
      <c r="C120" s="303">
        <v>53.340119000000001</v>
      </c>
      <c r="D120" s="304">
        <v>96.210437992794866</v>
      </c>
      <c r="E120" s="303">
        <f t="shared" si="3"/>
        <v>53.340119000000001</v>
      </c>
      <c r="F120" s="313"/>
      <c r="G120" s="208" t="str">
        <f t="shared" si="4"/>
        <v/>
      </c>
      <c r="H120" s="305" t="str">
        <f t="shared" si="5"/>
        <v/>
      </c>
      <c r="I120" s="306"/>
    </row>
    <row r="121" spans="1:9">
      <c r="A121" s="301">
        <v>119</v>
      </c>
      <c r="B121" s="302">
        <v>43736</v>
      </c>
      <c r="C121" s="303">
        <v>38.507182</v>
      </c>
      <c r="D121" s="304">
        <v>96.210437992794866</v>
      </c>
      <c r="E121" s="303">
        <f t="shared" si="3"/>
        <v>38.507182</v>
      </c>
      <c r="F121" s="313"/>
      <c r="G121" s="208" t="str">
        <f t="shared" si="4"/>
        <v/>
      </c>
      <c r="H121" s="305" t="str">
        <f t="shared" si="5"/>
        <v/>
      </c>
      <c r="I121" s="306"/>
    </row>
    <row r="122" spans="1:9">
      <c r="A122" s="301">
        <v>120</v>
      </c>
      <c r="B122" s="302">
        <v>43737</v>
      </c>
      <c r="C122" s="303">
        <v>104.09197500000001</v>
      </c>
      <c r="D122" s="304">
        <v>96.210437992794866</v>
      </c>
      <c r="E122" s="303">
        <f t="shared" si="3"/>
        <v>96.210437992794866</v>
      </c>
      <c r="F122" s="313"/>
      <c r="G122" s="208" t="str">
        <f t="shared" si="4"/>
        <v/>
      </c>
      <c r="H122" s="305" t="str">
        <f t="shared" si="5"/>
        <v/>
      </c>
      <c r="I122" s="306"/>
    </row>
    <row r="123" spans="1:9">
      <c r="A123" s="301">
        <v>121</v>
      </c>
      <c r="B123" s="302">
        <v>43738</v>
      </c>
      <c r="C123" s="303">
        <v>51.832574999999999</v>
      </c>
      <c r="D123" s="304">
        <v>96.210437992794866</v>
      </c>
      <c r="E123" s="303">
        <f t="shared" si="3"/>
        <v>51.832574999999999</v>
      </c>
      <c r="F123" s="313"/>
      <c r="G123" s="208" t="str">
        <f t="shared" si="4"/>
        <v/>
      </c>
      <c r="H123" s="305" t="str">
        <f t="shared" si="5"/>
        <v/>
      </c>
      <c r="I123" s="306"/>
    </row>
    <row r="124" spans="1:9">
      <c r="A124" s="301">
        <v>122</v>
      </c>
      <c r="B124" s="302">
        <v>43739</v>
      </c>
      <c r="C124" s="303">
        <v>140.98248900000002</v>
      </c>
      <c r="D124" s="304">
        <v>117.65967431856234</v>
      </c>
      <c r="E124" s="303">
        <f t="shared" si="3"/>
        <v>117.65967431856234</v>
      </c>
      <c r="F124" s="313"/>
      <c r="G124" s="208" t="str">
        <f t="shared" si="4"/>
        <v/>
      </c>
      <c r="H124" s="305" t="str">
        <f t="shared" si="5"/>
        <v/>
      </c>
      <c r="I124" s="306"/>
    </row>
    <row r="125" spans="1:9">
      <c r="A125" s="301">
        <v>123</v>
      </c>
      <c r="B125" s="302">
        <v>43740</v>
      </c>
      <c r="C125" s="303">
        <v>162.64238800000001</v>
      </c>
      <c r="D125" s="304">
        <v>117.65967431856234</v>
      </c>
      <c r="E125" s="303">
        <f t="shared" si="3"/>
        <v>117.65967431856234</v>
      </c>
      <c r="F125" s="313"/>
      <c r="G125" s="208" t="str">
        <f t="shared" si="4"/>
        <v/>
      </c>
      <c r="H125" s="305" t="str">
        <f t="shared" si="5"/>
        <v/>
      </c>
      <c r="I125" s="306"/>
    </row>
    <row r="126" spans="1:9">
      <c r="A126" s="301">
        <v>124</v>
      </c>
      <c r="B126" s="302">
        <v>43741</v>
      </c>
      <c r="C126" s="303">
        <v>110.34991599999999</v>
      </c>
      <c r="D126" s="304">
        <v>117.65967431856234</v>
      </c>
      <c r="E126" s="303">
        <f t="shared" si="3"/>
        <v>110.34991599999999</v>
      </c>
      <c r="F126" s="313"/>
      <c r="G126" s="208" t="str">
        <f t="shared" si="4"/>
        <v/>
      </c>
      <c r="H126" s="305" t="str">
        <f t="shared" si="5"/>
        <v/>
      </c>
      <c r="I126" s="306"/>
    </row>
    <row r="127" spans="1:9">
      <c r="A127" s="301">
        <v>125</v>
      </c>
      <c r="B127" s="302">
        <v>43742</v>
      </c>
      <c r="C127" s="303">
        <v>49.789268999999997</v>
      </c>
      <c r="D127" s="304">
        <v>117.65967431856234</v>
      </c>
      <c r="E127" s="303">
        <f t="shared" si="3"/>
        <v>49.789268999999997</v>
      </c>
      <c r="F127" s="313"/>
      <c r="G127" s="208" t="str">
        <f t="shared" si="4"/>
        <v/>
      </c>
      <c r="H127" s="305" t="str">
        <f t="shared" si="5"/>
        <v/>
      </c>
      <c r="I127" s="306"/>
    </row>
    <row r="128" spans="1:9">
      <c r="A128" s="301">
        <v>126</v>
      </c>
      <c r="B128" s="302">
        <v>43743</v>
      </c>
      <c r="C128" s="303">
        <v>47.233865999999999</v>
      </c>
      <c r="D128" s="304">
        <v>117.65967431856234</v>
      </c>
      <c r="E128" s="303">
        <f t="shared" si="3"/>
        <v>47.233865999999999</v>
      </c>
      <c r="F128" s="313"/>
      <c r="G128" s="208" t="str">
        <f t="shared" si="4"/>
        <v/>
      </c>
      <c r="H128" s="305" t="str">
        <f t="shared" si="5"/>
        <v/>
      </c>
      <c r="I128" s="306"/>
    </row>
    <row r="129" spans="1:9">
      <c r="A129" s="301">
        <v>127</v>
      </c>
      <c r="B129" s="302">
        <v>43744</v>
      </c>
      <c r="C129" s="303">
        <v>83.371409</v>
      </c>
      <c r="D129" s="304">
        <v>117.65967431856234</v>
      </c>
      <c r="E129" s="303">
        <f t="shared" si="3"/>
        <v>83.371409</v>
      </c>
      <c r="F129" s="313"/>
      <c r="G129" s="208" t="str">
        <f t="shared" si="4"/>
        <v/>
      </c>
      <c r="H129" s="305" t="str">
        <f t="shared" si="5"/>
        <v/>
      </c>
      <c r="I129" s="306"/>
    </row>
    <row r="130" spans="1:9">
      <c r="A130" s="301">
        <v>128</v>
      </c>
      <c r="B130" s="302">
        <v>43745</v>
      </c>
      <c r="C130" s="303">
        <v>109.77317599999999</v>
      </c>
      <c r="D130" s="304">
        <v>117.65967431856234</v>
      </c>
      <c r="E130" s="303">
        <f t="shared" si="3"/>
        <v>109.77317599999999</v>
      </c>
      <c r="F130" s="313"/>
      <c r="G130" s="208" t="str">
        <f t="shared" si="4"/>
        <v/>
      </c>
      <c r="H130" s="305" t="str">
        <f t="shared" si="5"/>
        <v/>
      </c>
      <c r="I130" s="306"/>
    </row>
    <row r="131" spans="1:9">
      <c r="A131" s="301">
        <v>129</v>
      </c>
      <c r="B131" s="302">
        <v>43746</v>
      </c>
      <c r="C131" s="303">
        <v>68.990971000000002</v>
      </c>
      <c r="D131" s="304">
        <v>117.65967431856234</v>
      </c>
      <c r="E131" s="303">
        <f t="shared" ref="E131:E194" si="6">IF(C131&gt;D131,D131,C131)</f>
        <v>68.990971000000002</v>
      </c>
      <c r="F131" s="313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5" t="str">
        <f t="shared" ref="H131:H194" si="8">IF(DAY($B131)=15,TEXT(D131,"#,0"),"")</f>
        <v/>
      </c>
      <c r="I131" s="306"/>
    </row>
    <row r="132" spans="1:9">
      <c r="A132" s="301">
        <v>130</v>
      </c>
      <c r="B132" s="302">
        <v>43747</v>
      </c>
      <c r="C132" s="303">
        <v>78.874635999999995</v>
      </c>
      <c r="D132" s="304">
        <v>117.65967431856234</v>
      </c>
      <c r="E132" s="303">
        <f t="shared" si="6"/>
        <v>78.874635999999995</v>
      </c>
      <c r="F132" s="313"/>
      <c r="G132" s="208" t="str">
        <f t="shared" si="7"/>
        <v/>
      </c>
      <c r="H132" s="305" t="str">
        <f t="shared" si="8"/>
        <v/>
      </c>
      <c r="I132" s="306"/>
    </row>
    <row r="133" spans="1:9">
      <c r="A133" s="301">
        <v>131</v>
      </c>
      <c r="B133" s="302">
        <v>43748</v>
      </c>
      <c r="C133" s="303">
        <v>90.500077999999988</v>
      </c>
      <c r="D133" s="304">
        <v>117.65967431856234</v>
      </c>
      <c r="E133" s="303">
        <f t="shared" si="6"/>
        <v>90.500077999999988</v>
      </c>
      <c r="F133" s="313"/>
      <c r="G133" s="208" t="str">
        <f t="shared" si="7"/>
        <v/>
      </c>
      <c r="H133" s="305" t="str">
        <f t="shared" si="8"/>
        <v/>
      </c>
      <c r="I133" s="306"/>
    </row>
    <row r="134" spans="1:9">
      <c r="A134" s="301">
        <v>132</v>
      </c>
      <c r="B134" s="302">
        <v>43749</v>
      </c>
      <c r="C134" s="303">
        <v>119.58362099999999</v>
      </c>
      <c r="D134" s="304">
        <v>117.65967431856234</v>
      </c>
      <c r="E134" s="303">
        <f t="shared" si="6"/>
        <v>117.65967431856234</v>
      </c>
      <c r="F134" s="313"/>
      <c r="G134" s="208" t="str">
        <f t="shared" si="7"/>
        <v/>
      </c>
      <c r="H134" s="305" t="str">
        <f t="shared" si="8"/>
        <v/>
      </c>
      <c r="I134" s="306"/>
    </row>
    <row r="135" spans="1:9">
      <c r="A135" s="301">
        <v>133</v>
      </c>
      <c r="B135" s="302">
        <v>43750</v>
      </c>
      <c r="C135" s="303">
        <v>202.45939100000001</v>
      </c>
      <c r="D135" s="304">
        <v>117.65967431856234</v>
      </c>
      <c r="E135" s="303">
        <f t="shared" si="6"/>
        <v>117.65967431856234</v>
      </c>
      <c r="F135" s="313"/>
      <c r="G135" s="208" t="str">
        <f t="shared" si="7"/>
        <v/>
      </c>
      <c r="H135" s="305" t="str">
        <f t="shared" si="8"/>
        <v/>
      </c>
      <c r="I135" s="306"/>
    </row>
    <row r="136" spans="1:9">
      <c r="A136" s="301">
        <v>134</v>
      </c>
      <c r="B136" s="302">
        <v>43751</v>
      </c>
      <c r="C136" s="303">
        <v>194.21317000000002</v>
      </c>
      <c r="D136" s="304">
        <v>117.65967431856234</v>
      </c>
      <c r="E136" s="303">
        <f t="shared" si="6"/>
        <v>117.65967431856234</v>
      </c>
      <c r="F136" s="313"/>
      <c r="G136" s="208" t="str">
        <f t="shared" si="7"/>
        <v/>
      </c>
      <c r="H136" s="305" t="str">
        <f t="shared" si="8"/>
        <v/>
      </c>
      <c r="I136" s="306"/>
    </row>
    <row r="137" spans="1:9">
      <c r="A137" s="301">
        <v>135</v>
      </c>
      <c r="B137" s="302">
        <v>43752</v>
      </c>
      <c r="C137" s="303">
        <v>261.07820900000002</v>
      </c>
      <c r="D137" s="304">
        <v>117.65967431856234</v>
      </c>
      <c r="E137" s="303">
        <f t="shared" si="6"/>
        <v>117.65967431856234</v>
      </c>
      <c r="F137" s="313"/>
      <c r="G137" s="208" t="str">
        <f t="shared" si="7"/>
        <v/>
      </c>
      <c r="H137" s="305" t="str">
        <f t="shared" si="8"/>
        <v/>
      </c>
      <c r="I137" s="306"/>
    </row>
    <row r="138" spans="1:9">
      <c r="A138" s="301">
        <v>136</v>
      </c>
      <c r="B138" s="302">
        <v>43753</v>
      </c>
      <c r="C138" s="303">
        <v>202.74864400000001</v>
      </c>
      <c r="D138" s="304">
        <v>117.65967431856234</v>
      </c>
      <c r="E138" s="303">
        <f t="shared" si="6"/>
        <v>117.65967431856234</v>
      </c>
      <c r="F138" s="313"/>
      <c r="G138" s="208" t="str">
        <f t="shared" si="7"/>
        <v>O</v>
      </c>
      <c r="H138" s="305" t="str">
        <f t="shared" si="8"/>
        <v>117,7</v>
      </c>
      <c r="I138" s="306"/>
    </row>
    <row r="139" spans="1:9">
      <c r="A139" s="301">
        <v>137</v>
      </c>
      <c r="B139" s="302">
        <v>43754</v>
      </c>
      <c r="C139" s="303">
        <v>150.26917800000001</v>
      </c>
      <c r="D139" s="304">
        <v>117.65967431856234</v>
      </c>
      <c r="E139" s="303">
        <f t="shared" si="6"/>
        <v>117.65967431856234</v>
      </c>
      <c r="F139" s="313"/>
      <c r="G139" s="208" t="str">
        <f t="shared" si="7"/>
        <v/>
      </c>
      <c r="H139" s="305" t="str">
        <f t="shared" si="8"/>
        <v/>
      </c>
      <c r="I139" s="306"/>
    </row>
    <row r="140" spans="1:9">
      <c r="A140" s="301">
        <v>138</v>
      </c>
      <c r="B140" s="302">
        <v>43755</v>
      </c>
      <c r="C140" s="303">
        <v>130.97950299999999</v>
      </c>
      <c r="D140" s="304">
        <v>117.65967431856234</v>
      </c>
      <c r="E140" s="303">
        <f t="shared" si="6"/>
        <v>117.65967431856234</v>
      </c>
      <c r="F140" s="313"/>
      <c r="G140" s="208" t="str">
        <f t="shared" si="7"/>
        <v/>
      </c>
      <c r="H140" s="305" t="str">
        <f t="shared" si="8"/>
        <v/>
      </c>
      <c r="I140" s="306"/>
    </row>
    <row r="141" spans="1:9">
      <c r="A141" s="301">
        <v>139</v>
      </c>
      <c r="B141" s="302">
        <v>43756</v>
      </c>
      <c r="C141" s="303">
        <v>123.728887</v>
      </c>
      <c r="D141" s="304">
        <v>117.65967431856234</v>
      </c>
      <c r="E141" s="303">
        <f t="shared" si="6"/>
        <v>117.65967431856234</v>
      </c>
      <c r="F141" s="313"/>
      <c r="G141" s="208" t="str">
        <f t="shared" si="7"/>
        <v/>
      </c>
      <c r="H141" s="305" t="str">
        <f t="shared" si="8"/>
        <v/>
      </c>
      <c r="I141" s="306"/>
    </row>
    <row r="142" spans="1:9">
      <c r="A142" s="301">
        <v>140</v>
      </c>
      <c r="B142" s="302">
        <v>43757</v>
      </c>
      <c r="C142" s="303">
        <v>146.17308</v>
      </c>
      <c r="D142" s="304">
        <v>117.65967431856234</v>
      </c>
      <c r="E142" s="303">
        <f t="shared" si="6"/>
        <v>117.65967431856234</v>
      </c>
      <c r="F142" s="313"/>
      <c r="G142" s="208" t="str">
        <f t="shared" si="7"/>
        <v/>
      </c>
      <c r="H142" s="305" t="str">
        <f t="shared" si="8"/>
        <v/>
      </c>
      <c r="I142" s="306"/>
    </row>
    <row r="143" spans="1:9">
      <c r="A143" s="301">
        <v>141</v>
      </c>
      <c r="B143" s="302">
        <v>43758</v>
      </c>
      <c r="C143" s="303">
        <v>126.513661</v>
      </c>
      <c r="D143" s="304">
        <v>117.65967431856234</v>
      </c>
      <c r="E143" s="303">
        <f t="shared" si="6"/>
        <v>117.65967431856234</v>
      </c>
      <c r="F143" s="313"/>
      <c r="G143" s="208" t="str">
        <f t="shared" si="7"/>
        <v/>
      </c>
      <c r="H143" s="305" t="str">
        <f t="shared" si="8"/>
        <v/>
      </c>
      <c r="I143" s="306"/>
    </row>
    <row r="144" spans="1:9">
      <c r="A144" s="301">
        <v>142</v>
      </c>
      <c r="B144" s="302">
        <v>43759</v>
      </c>
      <c r="C144" s="303">
        <v>22.593836000000003</v>
      </c>
      <c r="D144" s="304">
        <v>117.65967431856234</v>
      </c>
      <c r="E144" s="303">
        <f t="shared" si="6"/>
        <v>22.593836000000003</v>
      </c>
      <c r="F144" s="313"/>
      <c r="G144" s="208" t="str">
        <f t="shared" si="7"/>
        <v/>
      </c>
      <c r="H144" s="305" t="str">
        <f t="shared" si="8"/>
        <v/>
      </c>
      <c r="I144" s="306"/>
    </row>
    <row r="145" spans="1:9">
      <c r="A145" s="301">
        <v>143</v>
      </c>
      <c r="B145" s="302">
        <v>43760</v>
      </c>
      <c r="C145" s="303">
        <v>133.397875</v>
      </c>
      <c r="D145" s="304">
        <v>117.65967431856234</v>
      </c>
      <c r="E145" s="303">
        <f t="shared" si="6"/>
        <v>117.65967431856234</v>
      </c>
      <c r="F145" s="313"/>
      <c r="G145" s="208" t="str">
        <f t="shared" si="7"/>
        <v/>
      </c>
      <c r="H145" s="305" t="str">
        <f t="shared" si="8"/>
        <v/>
      </c>
      <c r="I145" s="306"/>
    </row>
    <row r="146" spans="1:9">
      <c r="A146" s="301">
        <v>144</v>
      </c>
      <c r="B146" s="302">
        <v>43761</v>
      </c>
      <c r="C146" s="303">
        <v>138.62161499999999</v>
      </c>
      <c r="D146" s="304">
        <v>117.65967431856234</v>
      </c>
      <c r="E146" s="303">
        <f t="shared" si="6"/>
        <v>117.65967431856234</v>
      </c>
      <c r="F146" s="313"/>
      <c r="G146" s="208" t="str">
        <f t="shared" si="7"/>
        <v/>
      </c>
      <c r="H146" s="305" t="str">
        <f t="shared" si="8"/>
        <v/>
      </c>
      <c r="I146" s="306"/>
    </row>
    <row r="147" spans="1:9">
      <c r="A147" s="301">
        <v>145</v>
      </c>
      <c r="B147" s="302">
        <v>43762</v>
      </c>
      <c r="C147" s="303">
        <v>169.59914600000002</v>
      </c>
      <c r="D147" s="304">
        <v>117.65967431856234</v>
      </c>
      <c r="E147" s="303">
        <f t="shared" si="6"/>
        <v>117.65967431856234</v>
      </c>
      <c r="F147" s="313"/>
      <c r="G147" s="208" t="str">
        <f t="shared" si="7"/>
        <v/>
      </c>
      <c r="H147" s="305" t="str">
        <f t="shared" si="8"/>
        <v/>
      </c>
      <c r="I147" s="306"/>
    </row>
    <row r="148" spans="1:9">
      <c r="A148" s="301">
        <v>146</v>
      </c>
      <c r="B148" s="302">
        <v>43763</v>
      </c>
      <c r="C148" s="303">
        <v>115.17270300000001</v>
      </c>
      <c r="D148" s="304">
        <v>117.65967431856234</v>
      </c>
      <c r="E148" s="303">
        <f t="shared" si="6"/>
        <v>115.17270300000001</v>
      </c>
      <c r="F148" s="313"/>
      <c r="G148" s="208" t="str">
        <f t="shared" si="7"/>
        <v/>
      </c>
      <c r="H148" s="305" t="str">
        <f t="shared" si="8"/>
        <v/>
      </c>
      <c r="I148" s="306"/>
    </row>
    <row r="149" spans="1:9">
      <c r="A149" s="301">
        <v>147</v>
      </c>
      <c r="B149" s="302">
        <v>43764</v>
      </c>
      <c r="C149" s="303">
        <v>101.656307</v>
      </c>
      <c r="D149" s="304">
        <v>117.65967431856234</v>
      </c>
      <c r="E149" s="303">
        <f t="shared" si="6"/>
        <v>101.656307</v>
      </c>
      <c r="F149" s="313"/>
      <c r="G149" s="208" t="str">
        <f t="shared" si="7"/>
        <v/>
      </c>
      <c r="H149" s="305" t="str">
        <f t="shared" si="8"/>
        <v/>
      </c>
      <c r="I149" s="306"/>
    </row>
    <row r="150" spans="1:9">
      <c r="A150" s="301">
        <v>148</v>
      </c>
      <c r="B150" s="302">
        <v>43765</v>
      </c>
      <c r="C150" s="303">
        <v>59.577652999999998</v>
      </c>
      <c r="D150" s="304">
        <v>117.65967431856234</v>
      </c>
      <c r="E150" s="303">
        <f t="shared" si="6"/>
        <v>59.577652999999998</v>
      </c>
      <c r="F150" s="313"/>
      <c r="G150" s="208" t="str">
        <f t="shared" si="7"/>
        <v/>
      </c>
      <c r="H150" s="305" t="str">
        <f t="shared" si="8"/>
        <v/>
      </c>
      <c r="I150" s="306"/>
    </row>
    <row r="151" spans="1:9">
      <c r="A151" s="301">
        <v>149</v>
      </c>
      <c r="B151" s="302">
        <v>43766</v>
      </c>
      <c r="C151" s="303">
        <v>64.976430999999991</v>
      </c>
      <c r="D151" s="304">
        <v>117.65967431856234</v>
      </c>
      <c r="E151" s="303">
        <f t="shared" si="6"/>
        <v>64.976430999999991</v>
      </c>
      <c r="F151" s="313"/>
      <c r="G151" s="208" t="str">
        <f t="shared" si="7"/>
        <v/>
      </c>
      <c r="H151" s="305" t="str">
        <f t="shared" si="8"/>
        <v/>
      </c>
      <c r="I151" s="306"/>
    </row>
    <row r="152" spans="1:9">
      <c r="A152" s="301">
        <v>150</v>
      </c>
      <c r="B152" s="302">
        <v>43767</v>
      </c>
      <c r="C152" s="303">
        <v>72.134840999999994</v>
      </c>
      <c r="D152" s="304">
        <v>117.65967431856234</v>
      </c>
      <c r="E152" s="303">
        <f t="shared" si="6"/>
        <v>72.134840999999994</v>
      </c>
      <c r="F152" s="313"/>
      <c r="G152" s="208" t="str">
        <f t="shared" si="7"/>
        <v/>
      </c>
      <c r="H152" s="305" t="str">
        <f t="shared" si="8"/>
        <v/>
      </c>
      <c r="I152" s="306"/>
    </row>
    <row r="153" spans="1:9">
      <c r="A153" s="301">
        <v>151</v>
      </c>
      <c r="B153" s="302">
        <v>43768</v>
      </c>
      <c r="C153" s="303">
        <v>96.363099000000005</v>
      </c>
      <c r="D153" s="304">
        <v>117.65967431856234</v>
      </c>
      <c r="E153" s="303">
        <f t="shared" si="6"/>
        <v>96.363099000000005</v>
      </c>
      <c r="F153" s="313"/>
      <c r="G153" s="208" t="str">
        <f t="shared" si="7"/>
        <v/>
      </c>
      <c r="H153" s="305" t="str">
        <f t="shared" si="8"/>
        <v/>
      </c>
      <c r="I153" s="306"/>
    </row>
    <row r="154" spans="1:9">
      <c r="A154" s="301">
        <v>152</v>
      </c>
      <c r="B154" s="302">
        <v>43769</v>
      </c>
      <c r="C154" s="303">
        <v>153.456063</v>
      </c>
      <c r="D154" s="304">
        <v>117.65967431856234</v>
      </c>
      <c r="E154" s="303">
        <f t="shared" si="6"/>
        <v>117.65967431856234</v>
      </c>
      <c r="F154" s="313"/>
      <c r="G154" s="208" t="str">
        <f t="shared" si="7"/>
        <v/>
      </c>
      <c r="H154" s="305" t="str">
        <f t="shared" si="8"/>
        <v/>
      </c>
      <c r="I154" s="306"/>
    </row>
    <row r="155" spans="1:9">
      <c r="A155" s="301">
        <v>153</v>
      </c>
      <c r="B155" s="302">
        <v>43770</v>
      </c>
      <c r="C155" s="303">
        <v>266.96188900000004</v>
      </c>
      <c r="D155" s="304">
        <v>158.32114495501099</v>
      </c>
      <c r="E155" s="303">
        <f t="shared" si="6"/>
        <v>158.32114495501099</v>
      </c>
      <c r="F155" s="313"/>
      <c r="G155" s="208" t="str">
        <f t="shared" si="7"/>
        <v/>
      </c>
      <c r="H155" s="305" t="str">
        <f t="shared" si="8"/>
        <v/>
      </c>
      <c r="I155" s="306"/>
    </row>
    <row r="156" spans="1:9">
      <c r="A156" s="301">
        <v>154</v>
      </c>
      <c r="B156" s="302">
        <v>43771</v>
      </c>
      <c r="C156" s="303">
        <v>317.64266900000001</v>
      </c>
      <c r="D156" s="304">
        <v>158.32114495501099</v>
      </c>
      <c r="E156" s="303">
        <f t="shared" si="6"/>
        <v>158.32114495501099</v>
      </c>
      <c r="F156" s="313"/>
      <c r="G156" s="208" t="str">
        <f t="shared" si="7"/>
        <v/>
      </c>
      <c r="H156" s="305" t="str">
        <f t="shared" si="8"/>
        <v/>
      </c>
      <c r="I156" s="306"/>
    </row>
    <row r="157" spans="1:9">
      <c r="A157" s="301">
        <v>155</v>
      </c>
      <c r="B157" s="302">
        <v>43772</v>
      </c>
      <c r="C157" s="303">
        <v>349.04719699999998</v>
      </c>
      <c r="D157" s="304">
        <v>158.32114495501099</v>
      </c>
      <c r="E157" s="303">
        <f t="shared" si="6"/>
        <v>158.32114495501099</v>
      </c>
      <c r="F157" s="313"/>
      <c r="G157" s="208" t="str">
        <f t="shared" si="7"/>
        <v/>
      </c>
      <c r="H157" s="305" t="str">
        <f t="shared" si="8"/>
        <v/>
      </c>
      <c r="I157" s="306"/>
    </row>
    <row r="158" spans="1:9">
      <c r="A158" s="301">
        <v>156</v>
      </c>
      <c r="B158" s="302">
        <v>43773</v>
      </c>
      <c r="C158" s="303">
        <v>347.30126200000007</v>
      </c>
      <c r="D158" s="304">
        <v>158.32114495501099</v>
      </c>
      <c r="E158" s="303">
        <f t="shared" si="6"/>
        <v>158.32114495501099</v>
      </c>
      <c r="F158" s="313"/>
      <c r="G158" s="208" t="str">
        <f t="shared" si="7"/>
        <v/>
      </c>
      <c r="H158" s="305" t="str">
        <f t="shared" si="8"/>
        <v/>
      </c>
      <c r="I158" s="306"/>
    </row>
    <row r="159" spans="1:9">
      <c r="A159" s="301">
        <v>157</v>
      </c>
      <c r="B159" s="302">
        <v>43774</v>
      </c>
      <c r="C159" s="303">
        <v>330.28262800000005</v>
      </c>
      <c r="D159" s="304">
        <v>158.32114495501099</v>
      </c>
      <c r="E159" s="303">
        <f t="shared" si="6"/>
        <v>158.32114495501099</v>
      </c>
      <c r="F159" s="313"/>
      <c r="G159" s="208" t="str">
        <f t="shared" si="7"/>
        <v/>
      </c>
      <c r="H159" s="305" t="str">
        <f t="shared" si="8"/>
        <v/>
      </c>
      <c r="I159" s="306"/>
    </row>
    <row r="160" spans="1:9">
      <c r="A160" s="301">
        <v>158</v>
      </c>
      <c r="B160" s="302">
        <v>43775</v>
      </c>
      <c r="C160" s="303">
        <v>213.847117</v>
      </c>
      <c r="D160" s="304">
        <v>158.32114495501099</v>
      </c>
      <c r="E160" s="303">
        <f t="shared" si="6"/>
        <v>158.32114495501099</v>
      </c>
      <c r="F160" s="313"/>
      <c r="G160" s="208" t="str">
        <f t="shared" si="7"/>
        <v/>
      </c>
      <c r="H160" s="305" t="str">
        <f t="shared" si="8"/>
        <v/>
      </c>
      <c r="I160" s="306"/>
    </row>
    <row r="161" spans="1:9">
      <c r="A161" s="301">
        <v>159</v>
      </c>
      <c r="B161" s="302">
        <v>43776</v>
      </c>
      <c r="C161" s="303">
        <v>246.386168</v>
      </c>
      <c r="D161" s="304">
        <v>158.32114495501099</v>
      </c>
      <c r="E161" s="303">
        <f t="shared" si="6"/>
        <v>158.32114495501099</v>
      </c>
      <c r="F161" s="313"/>
      <c r="G161" s="208" t="str">
        <f t="shared" si="7"/>
        <v/>
      </c>
      <c r="H161" s="305" t="str">
        <f t="shared" si="8"/>
        <v/>
      </c>
      <c r="I161" s="306"/>
    </row>
    <row r="162" spans="1:9">
      <c r="A162" s="301">
        <v>160</v>
      </c>
      <c r="B162" s="302">
        <v>43777</v>
      </c>
      <c r="C162" s="303">
        <v>303.51011299999999</v>
      </c>
      <c r="D162" s="304">
        <v>158.32114495501099</v>
      </c>
      <c r="E162" s="303">
        <f t="shared" si="6"/>
        <v>158.32114495501099</v>
      </c>
      <c r="F162" s="313"/>
      <c r="G162" s="208" t="str">
        <f t="shared" si="7"/>
        <v/>
      </c>
      <c r="H162" s="305" t="str">
        <f t="shared" si="8"/>
        <v/>
      </c>
      <c r="I162" s="306"/>
    </row>
    <row r="163" spans="1:9">
      <c r="A163" s="301">
        <v>161</v>
      </c>
      <c r="B163" s="302">
        <v>43778</v>
      </c>
      <c r="C163" s="303">
        <v>253.79981899999999</v>
      </c>
      <c r="D163" s="304">
        <v>158.32114495501099</v>
      </c>
      <c r="E163" s="303">
        <f t="shared" si="6"/>
        <v>158.32114495501099</v>
      </c>
      <c r="F163" s="313"/>
      <c r="G163" s="208" t="str">
        <f t="shared" si="7"/>
        <v/>
      </c>
      <c r="H163" s="305" t="str">
        <f t="shared" si="8"/>
        <v/>
      </c>
      <c r="I163" s="306"/>
    </row>
    <row r="164" spans="1:9">
      <c r="A164" s="301">
        <v>162</v>
      </c>
      <c r="B164" s="302">
        <v>43779</v>
      </c>
      <c r="C164" s="303">
        <v>287.63457199999999</v>
      </c>
      <c r="D164" s="304">
        <v>158.32114495501099</v>
      </c>
      <c r="E164" s="303">
        <f t="shared" si="6"/>
        <v>158.32114495501099</v>
      </c>
      <c r="F164" s="313"/>
      <c r="G164" s="208" t="str">
        <f t="shared" si="7"/>
        <v/>
      </c>
      <c r="H164" s="305" t="str">
        <f t="shared" si="8"/>
        <v/>
      </c>
      <c r="I164" s="306"/>
    </row>
    <row r="165" spans="1:9">
      <c r="A165" s="301">
        <v>163</v>
      </c>
      <c r="B165" s="302">
        <v>43780</v>
      </c>
      <c r="C165" s="303">
        <v>215.33249600000002</v>
      </c>
      <c r="D165" s="304">
        <v>158.32114495501099</v>
      </c>
      <c r="E165" s="303">
        <f t="shared" si="6"/>
        <v>158.32114495501099</v>
      </c>
      <c r="F165" s="313"/>
      <c r="G165" s="208" t="str">
        <f t="shared" si="7"/>
        <v/>
      </c>
      <c r="H165" s="305" t="str">
        <f t="shared" si="8"/>
        <v/>
      </c>
      <c r="I165" s="306"/>
    </row>
    <row r="166" spans="1:9">
      <c r="A166" s="301">
        <v>164</v>
      </c>
      <c r="B166" s="302">
        <v>43781</v>
      </c>
      <c r="C166" s="303">
        <v>224.703959</v>
      </c>
      <c r="D166" s="304">
        <v>158.32114495501099</v>
      </c>
      <c r="E166" s="303">
        <f t="shared" si="6"/>
        <v>158.32114495501099</v>
      </c>
      <c r="F166" s="313"/>
      <c r="G166" s="208" t="str">
        <f t="shared" si="7"/>
        <v/>
      </c>
      <c r="H166" s="305" t="str">
        <f t="shared" si="8"/>
        <v/>
      </c>
      <c r="I166" s="306"/>
    </row>
    <row r="167" spans="1:9">
      <c r="A167" s="301">
        <v>165</v>
      </c>
      <c r="B167" s="302">
        <v>43782</v>
      </c>
      <c r="C167" s="303">
        <v>248.30129199999999</v>
      </c>
      <c r="D167" s="304">
        <v>158.32114495501099</v>
      </c>
      <c r="E167" s="303">
        <f t="shared" si="6"/>
        <v>158.32114495501099</v>
      </c>
      <c r="F167" s="313"/>
      <c r="G167" s="208" t="str">
        <f t="shared" si="7"/>
        <v/>
      </c>
      <c r="H167" s="305" t="str">
        <f t="shared" si="8"/>
        <v/>
      </c>
      <c r="I167" s="306"/>
    </row>
    <row r="168" spans="1:9">
      <c r="A168" s="301">
        <v>166</v>
      </c>
      <c r="B168" s="302">
        <v>43783</v>
      </c>
      <c r="C168" s="303">
        <v>287.408703</v>
      </c>
      <c r="D168" s="304">
        <v>158.32114495501099</v>
      </c>
      <c r="E168" s="303">
        <f t="shared" si="6"/>
        <v>158.32114495501099</v>
      </c>
      <c r="F168" s="313"/>
      <c r="G168" s="208" t="str">
        <f t="shared" si="7"/>
        <v/>
      </c>
      <c r="H168" s="305" t="str">
        <f t="shared" si="8"/>
        <v/>
      </c>
      <c r="I168" s="306"/>
    </row>
    <row r="169" spans="1:9">
      <c r="A169" s="301">
        <v>167</v>
      </c>
      <c r="B169" s="302">
        <v>43784</v>
      </c>
      <c r="C169" s="303">
        <v>217.40760299999999</v>
      </c>
      <c r="D169" s="304">
        <v>158.32114495501099</v>
      </c>
      <c r="E169" s="303">
        <f t="shared" si="6"/>
        <v>158.32114495501099</v>
      </c>
      <c r="F169" s="313"/>
      <c r="G169" s="208" t="str">
        <f t="shared" si="7"/>
        <v>N</v>
      </c>
      <c r="H169" s="305" t="str">
        <f t="shared" si="8"/>
        <v>158,3</v>
      </c>
      <c r="I169" s="306"/>
    </row>
    <row r="170" spans="1:9">
      <c r="A170" s="301">
        <v>168</v>
      </c>
      <c r="B170" s="302">
        <v>43785</v>
      </c>
      <c r="C170" s="303">
        <v>153.56776600000001</v>
      </c>
      <c r="D170" s="304">
        <v>158.32114495501099</v>
      </c>
      <c r="E170" s="303">
        <f t="shared" si="6"/>
        <v>153.56776600000001</v>
      </c>
      <c r="F170" s="313"/>
      <c r="G170" s="208" t="str">
        <f t="shared" si="7"/>
        <v/>
      </c>
      <c r="H170" s="305" t="str">
        <f t="shared" si="8"/>
        <v/>
      </c>
      <c r="I170" s="306"/>
    </row>
    <row r="171" spans="1:9">
      <c r="A171" s="301">
        <v>169</v>
      </c>
      <c r="B171" s="302">
        <v>43786</v>
      </c>
      <c r="C171" s="303">
        <v>214.219965</v>
      </c>
      <c r="D171" s="304">
        <v>158.32114495501099</v>
      </c>
      <c r="E171" s="303">
        <f t="shared" si="6"/>
        <v>158.32114495501099</v>
      </c>
      <c r="F171" s="313"/>
      <c r="G171" s="208" t="str">
        <f t="shared" si="7"/>
        <v/>
      </c>
      <c r="H171" s="305" t="str">
        <f t="shared" si="8"/>
        <v/>
      </c>
      <c r="I171" s="306"/>
    </row>
    <row r="172" spans="1:9">
      <c r="A172" s="301">
        <v>170</v>
      </c>
      <c r="B172" s="302">
        <v>43787</v>
      </c>
      <c r="C172" s="303">
        <v>177.14007000000001</v>
      </c>
      <c r="D172" s="304">
        <v>158.32114495501099</v>
      </c>
      <c r="E172" s="303">
        <f t="shared" si="6"/>
        <v>158.32114495501099</v>
      </c>
      <c r="F172" s="313"/>
      <c r="G172" s="208" t="str">
        <f t="shared" si="7"/>
        <v/>
      </c>
      <c r="H172" s="305" t="str">
        <f t="shared" si="8"/>
        <v/>
      </c>
      <c r="I172" s="306"/>
    </row>
    <row r="173" spans="1:9">
      <c r="A173" s="301">
        <v>171</v>
      </c>
      <c r="B173" s="302">
        <v>43788</v>
      </c>
      <c r="C173" s="303">
        <v>96.379054999999994</v>
      </c>
      <c r="D173" s="304">
        <v>158.32114495501099</v>
      </c>
      <c r="E173" s="303">
        <f t="shared" si="6"/>
        <v>96.379054999999994</v>
      </c>
      <c r="F173" s="313"/>
      <c r="G173" s="208" t="str">
        <f t="shared" si="7"/>
        <v/>
      </c>
      <c r="H173" s="305" t="str">
        <f t="shared" si="8"/>
        <v/>
      </c>
      <c r="I173" s="306"/>
    </row>
    <row r="174" spans="1:9">
      <c r="A174" s="301">
        <v>172</v>
      </c>
      <c r="B174" s="302">
        <v>43789</v>
      </c>
      <c r="C174" s="303">
        <v>104.865495</v>
      </c>
      <c r="D174" s="304">
        <v>158.32114495501099</v>
      </c>
      <c r="E174" s="303">
        <f t="shared" si="6"/>
        <v>104.865495</v>
      </c>
      <c r="F174" s="313"/>
      <c r="G174" s="208" t="str">
        <f t="shared" si="7"/>
        <v/>
      </c>
      <c r="H174" s="305" t="str">
        <f t="shared" si="8"/>
        <v/>
      </c>
      <c r="I174" s="306"/>
    </row>
    <row r="175" spans="1:9">
      <c r="A175" s="301">
        <v>173</v>
      </c>
      <c r="B175" s="302">
        <v>43790</v>
      </c>
      <c r="C175" s="303">
        <v>136.17629300000002</v>
      </c>
      <c r="D175" s="304">
        <v>158.32114495501099</v>
      </c>
      <c r="E175" s="303">
        <f t="shared" si="6"/>
        <v>136.17629300000002</v>
      </c>
      <c r="F175" s="313"/>
      <c r="G175" s="208" t="str">
        <f t="shared" si="7"/>
        <v/>
      </c>
      <c r="H175" s="305" t="str">
        <f t="shared" si="8"/>
        <v/>
      </c>
      <c r="I175" s="306"/>
    </row>
    <row r="176" spans="1:9">
      <c r="A176" s="301">
        <v>174</v>
      </c>
      <c r="B176" s="302">
        <v>43791</v>
      </c>
      <c r="C176" s="303">
        <v>310.56678799999997</v>
      </c>
      <c r="D176" s="304">
        <v>158.32114495501099</v>
      </c>
      <c r="E176" s="303">
        <f t="shared" si="6"/>
        <v>158.32114495501099</v>
      </c>
      <c r="F176" s="313"/>
      <c r="G176" s="208" t="str">
        <f t="shared" si="7"/>
        <v/>
      </c>
      <c r="H176" s="305" t="str">
        <f t="shared" si="8"/>
        <v/>
      </c>
      <c r="I176" s="306"/>
    </row>
    <row r="177" spans="1:9">
      <c r="A177" s="301">
        <v>175</v>
      </c>
      <c r="B177" s="302">
        <v>43792</v>
      </c>
      <c r="C177" s="303">
        <v>345.92075900000003</v>
      </c>
      <c r="D177" s="304">
        <v>158.32114495501099</v>
      </c>
      <c r="E177" s="303">
        <f t="shared" si="6"/>
        <v>158.32114495501099</v>
      </c>
      <c r="F177" s="313"/>
      <c r="G177" s="208" t="str">
        <f t="shared" si="7"/>
        <v/>
      </c>
      <c r="H177" s="305" t="str">
        <f t="shared" si="8"/>
        <v/>
      </c>
      <c r="I177" s="306"/>
    </row>
    <row r="178" spans="1:9">
      <c r="A178" s="301">
        <v>176</v>
      </c>
      <c r="B178" s="302">
        <v>43793</v>
      </c>
      <c r="C178" s="303">
        <v>257.72985</v>
      </c>
      <c r="D178" s="304">
        <v>158.32114495501099</v>
      </c>
      <c r="E178" s="303">
        <f t="shared" si="6"/>
        <v>158.32114495501099</v>
      </c>
      <c r="F178" s="313"/>
      <c r="G178" s="208" t="str">
        <f t="shared" si="7"/>
        <v/>
      </c>
      <c r="H178" s="305" t="str">
        <f t="shared" si="8"/>
        <v/>
      </c>
      <c r="I178" s="306"/>
    </row>
    <row r="179" spans="1:9">
      <c r="A179" s="301">
        <v>177</v>
      </c>
      <c r="B179" s="302">
        <v>43794</v>
      </c>
      <c r="C179" s="303">
        <v>252.72909100000001</v>
      </c>
      <c r="D179" s="304">
        <v>158.32114495501099</v>
      </c>
      <c r="E179" s="303">
        <f t="shared" si="6"/>
        <v>158.32114495501099</v>
      </c>
      <c r="F179" s="313"/>
      <c r="G179" s="208" t="str">
        <f t="shared" si="7"/>
        <v/>
      </c>
      <c r="H179" s="305" t="str">
        <f t="shared" si="8"/>
        <v/>
      </c>
      <c r="I179" s="306"/>
    </row>
    <row r="180" spans="1:9">
      <c r="A180" s="301">
        <v>178</v>
      </c>
      <c r="B180" s="302">
        <v>43795</v>
      </c>
      <c r="C180" s="303">
        <v>272.62192100000004</v>
      </c>
      <c r="D180" s="304">
        <v>158.32114495501099</v>
      </c>
      <c r="E180" s="303">
        <f t="shared" si="6"/>
        <v>158.32114495501099</v>
      </c>
      <c r="F180" s="313"/>
      <c r="G180" s="208" t="str">
        <f t="shared" si="7"/>
        <v/>
      </c>
      <c r="H180" s="305" t="str">
        <f t="shared" si="8"/>
        <v/>
      </c>
      <c r="I180" s="306"/>
    </row>
    <row r="181" spans="1:9">
      <c r="A181" s="301">
        <v>179</v>
      </c>
      <c r="B181" s="302">
        <v>43796</v>
      </c>
      <c r="C181" s="303">
        <v>317.67494599999998</v>
      </c>
      <c r="D181" s="304">
        <v>158.32114495501099</v>
      </c>
      <c r="E181" s="303">
        <f t="shared" si="6"/>
        <v>158.32114495501099</v>
      </c>
      <c r="F181" s="313"/>
      <c r="G181" s="208" t="str">
        <f t="shared" si="7"/>
        <v/>
      </c>
      <c r="H181" s="305" t="str">
        <f t="shared" si="8"/>
        <v/>
      </c>
      <c r="I181" s="306"/>
    </row>
    <row r="182" spans="1:9">
      <c r="A182" s="301">
        <v>180</v>
      </c>
      <c r="B182" s="302">
        <v>43797</v>
      </c>
      <c r="C182" s="303">
        <v>260.033209</v>
      </c>
      <c r="D182" s="304">
        <v>158.32114495501099</v>
      </c>
      <c r="E182" s="303">
        <f t="shared" si="6"/>
        <v>158.32114495501099</v>
      </c>
      <c r="F182" s="313"/>
      <c r="G182" s="208" t="str">
        <f t="shared" si="7"/>
        <v/>
      </c>
      <c r="H182" s="305" t="str">
        <f t="shared" si="8"/>
        <v/>
      </c>
      <c r="I182" s="306"/>
    </row>
    <row r="183" spans="1:9">
      <c r="A183" s="301">
        <v>181</v>
      </c>
      <c r="B183" s="302">
        <v>43798</v>
      </c>
      <c r="C183" s="303">
        <v>121.803073</v>
      </c>
      <c r="D183" s="304">
        <v>158.32114495501099</v>
      </c>
      <c r="E183" s="303">
        <f t="shared" si="6"/>
        <v>121.803073</v>
      </c>
      <c r="F183" s="313"/>
      <c r="G183" s="208" t="str">
        <f t="shared" si="7"/>
        <v/>
      </c>
      <c r="H183" s="305" t="str">
        <f t="shared" si="8"/>
        <v/>
      </c>
      <c r="I183" s="306"/>
    </row>
    <row r="184" spans="1:9">
      <c r="A184" s="301">
        <v>182</v>
      </c>
      <c r="B184" s="302">
        <v>43799</v>
      </c>
      <c r="C184" s="303">
        <v>200.190291</v>
      </c>
      <c r="D184" s="304">
        <v>158.32114495501099</v>
      </c>
      <c r="E184" s="303">
        <f t="shared" si="6"/>
        <v>158.32114495501099</v>
      </c>
      <c r="F184" s="313"/>
      <c r="G184" s="208" t="str">
        <f t="shared" si="7"/>
        <v/>
      </c>
      <c r="H184" s="305" t="str">
        <f t="shared" si="8"/>
        <v/>
      </c>
      <c r="I184" s="306"/>
    </row>
    <row r="185" spans="1:9">
      <c r="A185" s="301">
        <v>183</v>
      </c>
      <c r="B185" s="302">
        <v>43800</v>
      </c>
      <c r="C185" s="303">
        <v>121.650701</v>
      </c>
      <c r="D185" s="304">
        <v>154.50398156803115</v>
      </c>
      <c r="E185" s="303">
        <f t="shared" si="6"/>
        <v>121.650701</v>
      </c>
      <c r="F185" s="313"/>
      <c r="G185" s="208" t="str">
        <f t="shared" si="7"/>
        <v/>
      </c>
      <c r="H185" s="305" t="str">
        <f t="shared" si="8"/>
        <v/>
      </c>
      <c r="I185" s="306"/>
    </row>
    <row r="186" spans="1:9">
      <c r="A186" s="301">
        <v>184</v>
      </c>
      <c r="B186" s="302">
        <v>43801</v>
      </c>
      <c r="C186" s="303">
        <v>259.28923400000002</v>
      </c>
      <c r="D186" s="304">
        <v>154.50398156803115</v>
      </c>
      <c r="E186" s="303">
        <f t="shared" si="6"/>
        <v>154.50398156803115</v>
      </c>
      <c r="F186" s="313"/>
      <c r="G186" s="208" t="str">
        <f t="shared" si="7"/>
        <v/>
      </c>
      <c r="H186" s="305" t="str">
        <f t="shared" si="8"/>
        <v/>
      </c>
      <c r="I186" s="306"/>
    </row>
    <row r="187" spans="1:9">
      <c r="A187" s="301">
        <v>185</v>
      </c>
      <c r="B187" s="302">
        <v>43802</v>
      </c>
      <c r="C187" s="303">
        <v>171.439412</v>
      </c>
      <c r="D187" s="304">
        <v>154.50398156803115</v>
      </c>
      <c r="E187" s="303">
        <f t="shared" si="6"/>
        <v>154.50398156803115</v>
      </c>
      <c r="F187" s="313"/>
      <c r="G187" s="208" t="str">
        <f t="shared" si="7"/>
        <v/>
      </c>
      <c r="H187" s="305" t="str">
        <f t="shared" si="8"/>
        <v/>
      </c>
      <c r="I187" s="306"/>
    </row>
    <row r="188" spans="1:9">
      <c r="A188" s="301">
        <v>186</v>
      </c>
      <c r="B188" s="302">
        <v>43803</v>
      </c>
      <c r="C188" s="303">
        <v>136.341981</v>
      </c>
      <c r="D188" s="304">
        <v>154.50398156803115</v>
      </c>
      <c r="E188" s="303">
        <f t="shared" si="6"/>
        <v>136.341981</v>
      </c>
      <c r="F188" s="313"/>
      <c r="G188" s="208" t="str">
        <f t="shared" si="7"/>
        <v/>
      </c>
      <c r="H188" s="305" t="str">
        <f t="shared" si="8"/>
        <v/>
      </c>
      <c r="I188" s="306"/>
    </row>
    <row r="189" spans="1:9">
      <c r="A189" s="301">
        <v>187</v>
      </c>
      <c r="B189" s="302">
        <v>43804</v>
      </c>
      <c r="C189" s="303">
        <v>171.32936699999999</v>
      </c>
      <c r="D189" s="304">
        <v>154.50398156803115</v>
      </c>
      <c r="E189" s="303">
        <f t="shared" si="6"/>
        <v>154.50398156803115</v>
      </c>
      <c r="F189" s="313"/>
      <c r="G189" s="208" t="str">
        <f t="shared" si="7"/>
        <v/>
      </c>
      <c r="H189" s="305" t="str">
        <f t="shared" si="8"/>
        <v/>
      </c>
      <c r="I189" s="306"/>
    </row>
    <row r="190" spans="1:9">
      <c r="A190" s="301">
        <v>188</v>
      </c>
      <c r="B190" s="302">
        <v>43805</v>
      </c>
      <c r="C190" s="303">
        <v>48.926917000000003</v>
      </c>
      <c r="D190" s="304">
        <v>154.50398156803115</v>
      </c>
      <c r="E190" s="303">
        <f t="shared" si="6"/>
        <v>48.926917000000003</v>
      </c>
      <c r="F190" s="313"/>
      <c r="G190" s="208" t="str">
        <f t="shared" si="7"/>
        <v/>
      </c>
      <c r="H190" s="305" t="str">
        <f t="shared" si="8"/>
        <v/>
      </c>
      <c r="I190" s="306"/>
    </row>
    <row r="191" spans="1:9">
      <c r="A191" s="301">
        <v>189</v>
      </c>
      <c r="B191" s="302">
        <v>43806</v>
      </c>
      <c r="C191" s="303">
        <v>36.689464000000001</v>
      </c>
      <c r="D191" s="304">
        <v>154.50398156803115</v>
      </c>
      <c r="E191" s="303">
        <f t="shared" si="6"/>
        <v>36.689464000000001</v>
      </c>
      <c r="F191" s="313"/>
      <c r="G191" s="208" t="str">
        <f t="shared" si="7"/>
        <v/>
      </c>
      <c r="H191" s="305" t="str">
        <f t="shared" si="8"/>
        <v/>
      </c>
      <c r="I191" s="306"/>
    </row>
    <row r="192" spans="1:9">
      <c r="A192" s="301">
        <v>190</v>
      </c>
      <c r="B192" s="302">
        <v>43807</v>
      </c>
      <c r="C192" s="303">
        <v>121.176546</v>
      </c>
      <c r="D192" s="304">
        <v>154.50398156803115</v>
      </c>
      <c r="E192" s="303">
        <f t="shared" si="6"/>
        <v>121.176546</v>
      </c>
      <c r="F192" s="313"/>
      <c r="G192" s="208" t="str">
        <f t="shared" si="7"/>
        <v/>
      </c>
      <c r="H192" s="305" t="str">
        <f t="shared" si="8"/>
        <v/>
      </c>
      <c r="I192" s="306"/>
    </row>
    <row r="193" spans="1:9">
      <c r="A193" s="301">
        <v>191</v>
      </c>
      <c r="B193" s="302">
        <v>43808</v>
      </c>
      <c r="C193" s="303">
        <v>205.07976199999999</v>
      </c>
      <c r="D193" s="304">
        <v>154.50398156803115</v>
      </c>
      <c r="E193" s="303">
        <f t="shared" si="6"/>
        <v>154.50398156803115</v>
      </c>
      <c r="F193" s="313"/>
      <c r="G193" s="208" t="str">
        <f t="shared" si="7"/>
        <v/>
      </c>
      <c r="H193" s="305" t="str">
        <f t="shared" si="8"/>
        <v/>
      </c>
      <c r="I193" s="306"/>
    </row>
    <row r="194" spans="1:9">
      <c r="A194" s="301">
        <v>192</v>
      </c>
      <c r="B194" s="302">
        <v>43809</v>
      </c>
      <c r="C194" s="303">
        <v>159.07894399999998</v>
      </c>
      <c r="D194" s="304">
        <v>154.50398156803115</v>
      </c>
      <c r="E194" s="303">
        <f t="shared" si="6"/>
        <v>154.50398156803115</v>
      </c>
      <c r="F194" s="313"/>
      <c r="G194" s="208" t="str">
        <f t="shared" si="7"/>
        <v/>
      </c>
      <c r="H194" s="305" t="str">
        <f t="shared" si="8"/>
        <v/>
      </c>
      <c r="I194" s="306"/>
    </row>
    <row r="195" spans="1:9">
      <c r="A195" s="301">
        <v>193</v>
      </c>
      <c r="B195" s="302">
        <v>43810</v>
      </c>
      <c r="C195" s="303">
        <v>250.81971299999998</v>
      </c>
      <c r="D195" s="304">
        <v>154.50398156803115</v>
      </c>
      <c r="E195" s="303">
        <f t="shared" ref="E195:E258" si="9">IF(C195&gt;D195,D195,C195)</f>
        <v>154.50398156803115</v>
      </c>
      <c r="F195" s="313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5" t="str">
        <f t="shared" ref="H195:H258" si="11">IF(DAY($B195)=15,TEXT(D195,"#,0"),"")</f>
        <v/>
      </c>
      <c r="I195" s="306"/>
    </row>
    <row r="196" spans="1:9">
      <c r="A196" s="301">
        <v>194</v>
      </c>
      <c r="B196" s="302">
        <v>43811</v>
      </c>
      <c r="C196" s="303">
        <v>375.050771</v>
      </c>
      <c r="D196" s="304">
        <v>154.50398156803115</v>
      </c>
      <c r="E196" s="303">
        <f t="shared" si="9"/>
        <v>154.50398156803115</v>
      </c>
      <c r="F196" s="313"/>
      <c r="G196" s="208" t="str">
        <f t="shared" si="10"/>
        <v/>
      </c>
      <c r="H196" s="305" t="str">
        <f t="shared" si="11"/>
        <v/>
      </c>
      <c r="I196" s="306"/>
    </row>
    <row r="197" spans="1:9">
      <c r="A197" s="301">
        <v>195</v>
      </c>
      <c r="B197" s="302">
        <v>43812</v>
      </c>
      <c r="C197" s="303">
        <v>397.54074699999995</v>
      </c>
      <c r="D197" s="304">
        <v>154.50398156803115</v>
      </c>
      <c r="E197" s="303">
        <f t="shared" si="9"/>
        <v>154.50398156803115</v>
      </c>
      <c r="F197" s="313"/>
      <c r="G197" s="208" t="str">
        <f t="shared" si="10"/>
        <v/>
      </c>
      <c r="H197" s="305" t="str">
        <f t="shared" si="11"/>
        <v/>
      </c>
      <c r="I197" s="306"/>
    </row>
    <row r="198" spans="1:9">
      <c r="A198" s="301">
        <v>196</v>
      </c>
      <c r="B198" s="302">
        <v>43813</v>
      </c>
      <c r="C198" s="303">
        <v>306.04045600000001</v>
      </c>
      <c r="D198" s="304">
        <v>154.50398156803115</v>
      </c>
      <c r="E198" s="303">
        <f t="shared" si="9"/>
        <v>154.50398156803115</v>
      </c>
      <c r="F198" s="313"/>
      <c r="G198" s="208" t="str">
        <f t="shared" si="10"/>
        <v/>
      </c>
      <c r="H198" s="305" t="str">
        <f t="shared" si="11"/>
        <v/>
      </c>
      <c r="I198" s="306"/>
    </row>
    <row r="199" spans="1:9">
      <c r="A199" s="301">
        <v>197</v>
      </c>
      <c r="B199" s="302">
        <v>43814</v>
      </c>
      <c r="C199" s="303">
        <v>189.72524799999999</v>
      </c>
      <c r="D199" s="304">
        <v>154.50398156803115</v>
      </c>
      <c r="E199" s="303">
        <f t="shared" si="9"/>
        <v>154.50398156803115</v>
      </c>
      <c r="F199" s="313"/>
      <c r="G199" s="208" t="str">
        <f t="shared" si="10"/>
        <v>D</v>
      </c>
      <c r="H199" s="305" t="str">
        <f t="shared" si="11"/>
        <v>154,5</v>
      </c>
      <c r="I199" s="306"/>
    </row>
    <row r="200" spans="1:9">
      <c r="A200" s="301">
        <v>198</v>
      </c>
      <c r="B200" s="302">
        <v>43815</v>
      </c>
      <c r="C200" s="303">
        <v>251.068513</v>
      </c>
      <c r="D200" s="304">
        <v>154.50398156803115</v>
      </c>
      <c r="E200" s="303">
        <f t="shared" si="9"/>
        <v>154.50398156803115</v>
      </c>
      <c r="F200" s="313"/>
      <c r="G200" s="208" t="str">
        <f t="shared" si="10"/>
        <v/>
      </c>
      <c r="H200" s="305" t="str">
        <f t="shared" si="11"/>
        <v/>
      </c>
      <c r="I200" s="306"/>
    </row>
    <row r="201" spans="1:9">
      <c r="A201" s="301">
        <v>199</v>
      </c>
      <c r="B201" s="302">
        <v>43816</v>
      </c>
      <c r="C201" s="303">
        <v>112.453388</v>
      </c>
      <c r="D201" s="304">
        <v>154.50398156803115</v>
      </c>
      <c r="E201" s="303">
        <f t="shared" si="9"/>
        <v>112.453388</v>
      </c>
      <c r="F201" s="313"/>
      <c r="G201" s="208" t="str">
        <f t="shared" si="10"/>
        <v/>
      </c>
      <c r="H201" s="305" t="str">
        <f t="shared" si="11"/>
        <v/>
      </c>
      <c r="I201" s="306"/>
    </row>
    <row r="202" spans="1:9">
      <c r="A202" s="301">
        <v>200</v>
      </c>
      <c r="B202" s="302">
        <v>43817</v>
      </c>
      <c r="C202" s="303">
        <v>201.90303800000001</v>
      </c>
      <c r="D202" s="304">
        <v>154.50398156803115</v>
      </c>
      <c r="E202" s="303">
        <f t="shared" si="9"/>
        <v>154.50398156803115</v>
      </c>
      <c r="F202" s="313"/>
      <c r="G202" s="208" t="str">
        <f t="shared" si="10"/>
        <v/>
      </c>
      <c r="H202" s="305" t="str">
        <f t="shared" si="11"/>
        <v/>
      </c>
      <c r="I202" s="306"/>
    </row>
    <row r="203" spans="1:9">
      <c r="A203" s="301">
        <v>201</v>
      </c>
      <c r="B203" s="302">
        <v>43818</v>
      </c>
      <c r="C203" s="303">
        <v>313.10053099999999</v>
      </c>
      <c r="D203" s="304">
        <v>154.50398156803115</v>
      </c>
      <c r="E203" s="303">
        <f t="shared" si="9"/>
        <v>154.50398156803115</v>
      </c>
      <c r="F203" s="313"/>
      <c r="G203" s="208" t="str">
        <f t="shared" si="10"/>
        <v/>
      </c>
      <c r="H203" s="305" t="str">
        <f t="shared" si="11"/>
        <v/>
      </c>
      <c r="I203" s="306"/>
    </row>
    <row r="204" spans="1:9">
      <c r="A204" s="301">
        <v>202</v>
      </c>
      <c r="B204" s="302">
        <v>43819</v>
      </c>
      <c r="C204" s="303">
        <v>308.41143399999999</v>
      </c>
      <c r="D204" s="304">
        <v>154.50398156803115</v>
      </c>
      <c r="E204" s="303">
        <f t="shared" si="9"/>
        <v>154.50398156803115</v>
      </c>
      <c r="F204" s="313"/>
      <c r="G204" s="208" t="str">
        <f t="shared" si="10"/>
        <v/>
      </c>
      <c r="H204" s="305" t="str">
        <f t="shared" si="11"/>
        <v/>
      </c>
      <c r="I204" s="306"/>
    </row>
    <row r="205" spans="1:9">
      <c r="A205" s="301">
        <v>203</v>
      </c>
      <c r="B205" s="302">
        <v>43820</v>
      </c>
      <c r="C205" s="303">
        <v>236.58196699999999</v>
      </c>
      <c r="D205" s="304">
        <v>154.50398156803115</v>
      </c>
      <c r="E205" s="303">
        <f t="shared" si="9"/>
        <v>154.50398156803115</v>
      </c>
      <c r="F205" s="313"/>
      <c r="G205" s="208" t="str">
        <f t="shared" si="10"/>
        <v/>
      </c>
      <c r="H205" s="305" t="str">
        <f t="shared" si="11"/>
        <v/>
      </c>
      <c r="I205" s="306"/>
    </row>
    <row r="206" spans="1:9">
      <c r="A206" s="301">
        <v>204</v>
      </c>
      <c r="B206" s="302">
        <v>43821</v>
      </c>
      <c r="C206" s="303">
        <v>236.244665</v>
      </c>
      <c r="D206" s="304">
        <v>154.50398156803115</v>
      </c>
      <c r="E206" s="303">
        <f t="shared" si="9"/>
        <v>154.50398156803115</v>
      </c>
      <c r="F206" s="313"/>
      <c r="G206" s="208" t="str">
        <f t="shared" si="10"/>
        <v/>
      </c>
      <c r="H206" s="305" t="str">
        <f t="shared" si="11"/>
        <v/>
      </c>
      <c r="I206" s="306"/>
    </row>
    <row r="207" spans="1:9">
      <c r="A207" s="301">
        <v>205</v>
      </c>
      <c r="B207" s="302">
        <v>43822</v>
      </c>
      <c r="C207" s="303">
        <v>210.09329799999998</v>
      </c>
      <c r="D207" s="304">
        <v>154.50398156803115</v>
      </c>
      <c r="E207" s="303">
        <f t="shared" si="9"/>
        <v>154.50398156803115</v>
      </c>
      <c r="F207" s="313"/>
      <c r="G207" s="208" t="str">
        <f t="shared" si="10"/>
        <v/>
      </c>
      <c r="H207" s="305" t="str">
        <f t="shared" si="11"/>
        <v/>
      </c>
      <c r="I207" s="306"/>
    </row>
    <row r="208" spans="1:9">
      <c r="A208" s="301">
        <v>206</v>
      </c>
      <c r="B208" s="302">
        <v>43823</v>
      </c>
      <c r="C208" s="303">
        <v>119.56389799999999</v>
      </c>
      <c r="D208" s="304">
        <v>154.50398156803115</v>
      </c>
      <c r="E208" s="303">
        <f t="shared" si="9"/>
        <v>119.56389799999999</v>
      </c>
      <c r="F208" s="313"/>
      <c r="G208" s="208" t="str">
        <f t="shared" si="10"/>
        <v/>
      </c>
      <c r="H208" s="305" t="str">
        <f t="shared" si="11"/>
        <v/>
      </c>
      <c r="I208" s="306"/>
    </row>
    <row r="209" spans="1:9">
      <c r="A209" s="301">
        <v>207</v>
      </c>
      <c r="B209" s="302">
        <v>43824</v>
      </c>
      <c r="C209" s="303">
        <v>87.977356999999998</v>
      </c>
      <c r="D209" s="304">
        <v>154.50398156803115</v>
      </c>
      <c r="E209" s="303">
        <f t="shared" si="9"/>
        <v>87.977356999999998</v>
      </c>
      <c r="F209" s="313"/>
      <c r="G209" s="208" t="str">
        <f t="shared" si="10"/>
        <v/>
      </c>
      <c r="H209" s="305" t="str">
        <f t="shared" si="11"/>
        <v/>
      </c>
      <c r="I209" s="306"/>
    </row>
    <row r="210" spans="1:9">
      <c r="A210" s="301">
        <v>208</v>
      </c>
      <c r="B210" s="302">
        <v>43825</v>
      </c>
      <c r="C210" s="303">
        <v>112.29498600000001</v>
      </c>
      <c r="D210" s="304">
        <v>154.50398156803115</v>
      </c>
      <c r="E210" s="303">
        <f t="shared" si="9"/>
        <v>112.29498600000001</v>
      </c>
      <c r="F210" s="313"/>
      <c r="G210" s="208" t="str">
        <f t="shared" si="10"/>
        <v/>
      </c>
      <c r="H210" s="305" t="str">
        <f t="shared" si="11"/>
        <v/>
      </c>
      <c r="I210" s="306"/>
    </row>
    <row r="211" spans="1:9">
      <c r="A211" s="301">
        <v>209</v>
      </c>
      <c r="B211" s="302">
        <v>43826</v>
      </c>
      <c r="C211" s="303">
        <v>68.835535000000007</v>
      </c>
      <c r="D211" s="304">
        <v>154.50398156803115</v>
      </c>
      <c r="E211" s="303">
        <f t="shared" si="9"/>
        <v>68.835535000000007</v>
      </c>
      <c r="F211" s="313"/>
      <c r="G211" s="208" t="str">
        <f t="shared" si="10"/>
        <v/>
      </c>
      <c r="H211" s="305" t="str">
        <f t="shared" si="11"/>
        <v/>
      </c>
      <c r="I211" s="306"/>
    </row>
    <row r="212" spans="1:9">
      <c r="A212" s="301">
        <v>210</v>
      </c>
      <c r="B212" s="302">
        <v>43827</v>
      </c>
      <c r="C212" s="303">
        <v>58.400517000000001</v>
      </c>
      <c r="D212" s="304">
        <v>154.50398156803115</v>
      </c>
      <c r="E212" s="303">
        <f t="shared" si="9"/>
        <v>58.400517000000001</v>
      </c>
      <c r="F212" s="313"/>
      <c r="G212" s="208" t="str">
        <f t="shared" si="10"/>
        <v/>
      </c>
      <c r="H212" s="305" t="str">
        <f t="shared" si="11"/>
        <v/>
      </c>
      <c r="I212" s="306"/>
    </row>
    <row r="213" spans="1:9">
      <c r="A213" s="301">
        <v>211</v>
      </c>
      <c r="B213" s="302">
        <v>43828</v>
      </c>
      <c r="C213" s="303">
        <v>51.101296000000005</v>
      </c>
      <c r="D213" s="304">
        <v>154.50398156803115</v>
      </c>
      <c r="E213" s="303">
        <f t="shared" si="9"/>
        <v>51.101296000000005</v>
      </c>
      <c r="F213" s="313"/>
      <c r="G213" s="208" t="str">
        <f t="shared" si="10"/>
        <v/>
      </c>
      <c r="H213" s="305" t="str">
        <f t="shared" si="11"/>
        <v/>
      </c>
      <c r="I213" s="306"/>
    </row>
    <row r="214" spans="1:9">
      <c r="A214" s="301">
        <v>212</v>
      </c>
      <c r="B214" s="302">
        <v>43829</v>
      </c>
      <c r="C214" s="303">
        <v>48.094987000000003</v>
      </c>
      <c r="D214" s="304">
        <v>154.50398156803115</v>
      </c>
      <c r="E214" s="303">
        <f t="shared" si="9"/>
        <v>48.094987000000003</v>
      </c>
      <c r="F214" s="313"/>
      <c r="G214" s="208" t="str">
        <f t="shared" si="10"/>
        <v/>
      </c>
      <c r="H214" s="305" t="str">
        <f t="shared" si="11"/>
        <v/>
      </c>
      <c r="I214" s="306"/>
    </row>
    <row r="215" spans="1:9">
      <c r="A215" s="301">
        <v>213</v>
      </c>
      <c r="B215" s="302">
        <v>43830</v>
      </c>
      <c r="C215" s="303">
        <v>41.015277000000005</v>
      </c>
      <c r="D215" s="304">
        <v>154.50398156803115</v>
      </c>
      <c r="E215" s="303">
        <f t="shared" si="9"/>
        <v>41.015277000000005</v>
      </c>
      <c r="F215" s="313"/>
      <c r="G215" s="208" t="str">
        <f t="shared" si="10"/>
        <v/>
      </c>
      <c r="H215" s="305" t="str">
        <f t="shared" si="11"/>
        <v/>
      </c>
      <c r="I215" s="306"/>
    </row>
    <row r="216" spans="1:9">
      <c r="A216" s="301">
        <v>214</v>
      </c>
      <c r="B216" s="302">
        <v>43831</v>
      </c>
      <c r="C216" s="303">
        <v>22.724927000000001</v>
      </c>
      <c r="D216" s="304">
        <v>189.49068427303206</v>
      </c>
      <c r="E216" s="303">
        <f t="shared" si="9"/>
        <v>22.724927000000001</v>
      </c>
      <c r="F216" s="306">
        <f>YEAR(B246)</f>
        <v>2020</v>
      </c>
      <c r="G216" s="208" t="str">
        <f t="shared" si="10"/>
        <v/>
      </c>
      <c r="H216" s="305" t="str">
        <f t="shared" si="11"/>
        <v/>
      </c>
      <c r="I216" s="306"/>
    </row>
    <row r="217" spans="1:9">
      <c r="A217" s="301">
        <v>215</v>
      </c>
      <c r="B217" s="302">
        <v>43832</v>
      </c>
      <c r="C217" s="303">
        <v>76.359437</v>
      </c>
      <c r="D217" s="304">
        <v>189.49068427303206</v>
      </c>
      <c r="E217" s="303">
        <f t="shared" si="9"/>
        <v>76.359437</v>
      </c>
      <c r="F217" s="313"/>
      <c r="G217" s="208" t="str">
        <f t="shared" si="10"/>
        <v/>
      </c>
      <c r="H217" s="305" t="str">
        <f t="shared" si="11"/>
        <v/>
      </c>
      <c r="I217" s="306"/>
    </row>
    <row r="218" spans="1:9">
      <c r="A218" s="301">
        <v>216</v>
      </c>
      <c r="B218" s="302">
        <v>43833</v>
      </c>
      <c r="C218" s="303">
        <v>82.357377999999997</v>
      </c>
      <c r="D218" s="304">
        <v>189.49068427303206</v>
      </c>
      <c r="E218" s="303">
        <f t="shared" si="9"/>
        <v>82.357377999999997</v>
      </c>
      <c r="F218" s="313"/>
      <c r="G218" s="208" t="str">
        <f t="shared" si="10"/>
        <v/>
      </c>
      <c r="H218" s="305" t="str">
        <f t="shared" si="11"/>
        <v/>
      </c>
      <c r="I218" s="306"/>
    </row>
    <row r="219" spans="1:9">
      <c r="A219" s="301">
        <v>217</v>
      </c>
      <c r="B219" s="302">
        <v>43834</v>
      </c>
      <c r="C219" s="303">
        <v>122.930302</v>
      </c>
      <c r="D219" s="304">
        <v>189.49068427303206</v>
      </c>
      <c r="E219" s="303">
        <f t="shared" si="9"/>
        <v>122.930302</v>
      </c>
      <c r="F219" s="313"/>
      <c r="G219" s="208" t="str">
        <f t="shared" si="10"/>
        <v/>
      </c>
      <c r="H219" s="305" t="str">
        <f t="shared" si="11"/>
        <v/>
      </c>
      <c r="I219" s="306"/>
    </row>
    <row r="220" spans="1:9">
      <c r="A220" s="301">
        <v>218</v>
      </c>
      <c r="B220" s="302">
        <v>43835</v>
      </c>
      <c r="C220" s="303">
        <v>58.951243000000005</v>
      </c>
      <c r="D220" s="304">
        <v>189.49068427303206</v>
      </c>
      <c r="E220" s="303">
        <f t="shared" si="9"/>
        <v>58.951243000000005</v>
      </c>
      <c r="F220" s="313"/>
      <c r="G220" s="208" t="str">
        <f t="shared" si="10"/>
        <v/>
      </c>
      <c r="H220" s="305" t="str">
        <f t="shared" si="11"/>
        <v/>
      </c>
      <c r="I220" s="306"/>
    </row>
    <row r="221" spans="1:9">
      <c r="A221" s="301">
        <v>219</v>
      </c>
      <c r="B221" s="302">
        <v>43836</v>
      </c>
      <c r="C221" s="303">
        <v>46.909008999999998</v>
      </c>
      <c r="D221" s="304">
        <v>189.49068427303206</v>
      </c>
      <c r="E221" s="303">
        <f t="shared" si="9"/>
        <v>46.909008999999998</v>
      </c>
      <c r="F221" s="313"/>
      <c r="G221" s="208" t="str">
        <f t="shared" si="10"/>
        <v/>
      </c>
      <c r="H221" s="305" t="str">
        <f t="shared" si="11"/>
        <v/>
      </c>
      <c r="I221" s="306"/>
    </row>
    <row r="222" spans="1:9">
      <c r="A222" s="301">
        <v>220</v>
      </c>
      <c r="B222" s="302">
        <v>43837</v>
      </c>
      <c r="C222" s="303">
        <v>51.859757999999999</v>
      </c>
      <c r="D222" s="304">
        <v>189.49068427303206</v>
      </c>
      <c r="E222" s="303">
        <f t="shared" si="9"/>
        <v>51.859757999999999</v>
      </c>
      <c r="F222" s="313"/>
      <c r="G222" s="208" t="str">
        <f t="shared" si="10"/>
        <v/>
      </c>
      <c r="H222" s="305" t="str">
        <f t="shared" si="11"/>
        <v/>
      </c>
      <c r="I222" s="306"/>
    </row>
    <row r="223" spans="1:9">
      <c r="A223" s="301">
        <v>221</v>
      </c>
      <c r="B223" s="302">
        <v>43838</v>
      </c>
      <c r="C223" s="303">
        <v>55.688370000000006</v>
      </c>
      <c r="D223" s="304">
        <v>189.49068427303206</v>
      </c>
      <c r="E223" s="303">
        <f t="shared" si="9"/>
        <v>55.688370000000006</v>
      </c>
      <c r="F223" s="313"/>
      <c r="G223" s="208" t="str">
        <f t="shared" si="10"/>
        <v/>
      </c>
      <c r="H223" s="305" t="str">
        <f t="shared" si="11"/>
        <v/>
      </c>
      <c r="I223" s="306"/>
    </row>
    <row r="224" spans="1:9">
      <c r="A224" s="301">
        <v>222</v>
      </c>
      <c r="B224" s="302">
        <v>43839</v>
      </c>
      <c r="C224" s="303">
        <v>129.95999800000001</v>
      </c>
      <c r="D224" s="304">
        <v>189.49068427303206</v>
      </c>
      <c r="E224" s="303">
        <f t="shared" si="9"/>
        <v>129.95999800000001</v>
      </c>
      <c r="F224" s="313"/>
      <c r="G224" s="208" t="str">
        <f t="shared" si="10"/>
        <v/>
      </c>
      <c r="H224" s="305" t="str">
        <f t="shared" si="11"/>
        <v/>
      </c>
      <c r="I224" s="306"/>
    </row>
    <row r="225" spans="1:9">
      <c r="A225" s="301">
        <v>223</v>
      </c>
      <c r="B225" s="302">
        <v>43840</v>
      </c>
      <c r="C225" s="303">
        <v>167.80155300000001</v>
      </c>
      <c r="D225" s="304">
        <v>189.49068427303206</v>
      </c>
      <c r="E225" s="303">
        <f t="shared" si="9"/>
        <v>167.80155300000001</v>
      </c>
      <c r="F225" s="313"/>
      <c r="G225" s="208" t="str">
        <f t="shared" si="10"/>
        <v/>
      </c>
      <c r="H225" s="305" t="str">
        <f t="shared" si="11"/>
        <v/>
      </c>
      <c r="I225" s="306"/>
    </row>
    <row r="226" spans="1:9">
      <c r="A226" s="301">
        <v>224</v>
      </c>
      <c r="B226" s="302">
        <v>43841</v>
      </c>
      <c r="C226" s="303">
        <v>74.824323000000007</v>
      </c>
      <c r="D226" s="304">
        <v>189.49068427303206</v>
      </c>
      <c r="E226" s="303">
        <f t="shared" si="9"/>
        <v>74.824323000000007</v>
      </c>
      <c r="F226" s="313"/>
      <c r="G226" s="208" t="str">
        <f t="shared" si="10"/>
        <v/>
      </c>
      <c r="H226" s="305" t="str">
        <f t="shared" si="11"/>
        <v/>
      </c>
      <c r="I226" s="306"/>
    </row>
    <row r="227" spans="1:9">
      <c r="A227" s="301">
        <v>225</v>
      </c>
      <c r="B227" s="302">
        <v>43842</v>
      </c>
      <c r="C227" s="303">
        <v>55.224654000000001</v>
      </c>
      <c r="D227" s="304">
        <v>189.49068427303206</v>
      </c>
      <c r="E227" s="303">
        <f t="shared" si="9"/>
        <v>55.224654000000001</v>
      </c>
      <c r="F227" s="313"/>
      <c r="G227" s="208" t="str">
        <f t="shared" si="10"/>
        <v/>
      </c>
      <c r="H227" s="305" t="str">
        <f t="shared" si="11"/>
        <v/>
      </c>
      <c r="I227" s="306"/>
    </row>
    <row r="228" spans="1:9">
      <c r="A228" s="301">
        <v>226</v>
      </c>
      <c r="B228" s="302">
        <v>43843</v>
      </c>
      <c r="C228" s="303">
        <v>124.76865400000001</v>
      </c>
      <c r="D228" s="304">
        <v>189.49068427303206</v>
      </c>
      <c r="E228" s="303">
        <f t="shared" si="9"/>
        <v>124.76865400000001</v>
      </c>
      <c r="F228" s="313"/>
      <c r="G228" s="208" t="str">
        <f t="shared" si="10"/>
        <v/>
      </c>
      <c r="H228" s="305" t="str">
        <f t="shared" si="11"/>
        <v/>
      </c>
      <c r="I228" s="306"/>
    </row>
    <row r="229" spans="1:9">
      <c r="A229" s="301">
        <v>227</v>
      </c>
      <c r="B229" s="302">
        <v>43844</v>
      </c>
      <c r="C229" s="303">
        <v>189.80912499999999</v>
      </c>
      <c r="D229" s="304">
        <v>189.49068427303206</v>
      </c>
      <c r="E229" s="303">
        <f t="shared" si="9"/>
        <v>189.49068427303206</v>
      </c>
      <c r="F229" s="313"/>
      <c r="G229" s="208" t="str">
        <f t="shared" si="10"/>
        <v/>
      </c>
      <c r="H229" s="305" t="str">
        <f t="shared" si="11"/>
        <v/>
      </c>
      <c r="I229" s="306"/>
    </row>
    <row r="230" spans="1:9">
      <c r="A230" s="301">
        <v>228</v>
      </c>
      <c r="B230" s="302">
        <v>43845</v>
      </c>
      <c r="C230" s="303">
        <v>191.274371</v>
      </c>
      <c r="D230" s="304">
        <v>189.49068427303206</v>
      </c>
      <c r="E230" s="303">
        <f t="shared" si="9"/>
        <v>189.49068427303206</v>
      </c>
      <c r="F230" s="306"/>
      <c r="G230" s="208" t="str">
        <f t="shared" si="10"/>
        <v>E</v>
      </c>
      <c r="H230" s="305" t="str">
        <f t="shared" si="11"/>
        <v>189,5</v>
      </c>
      <c r="I230" s="306"/>
    </row>
    <row r="231" spans="1:9">
      <c r="A231" s="301">
        <v>229</v>
      </c>
      <c r="B231" s="302">
        <v>43846</v>
      </c>
      <c r="C231" s="303">
        <v>208.316698</v>
      </c>
      <c r="D231" s="304">
        <v>189.49068427303206</v>
      </c>
      <c r="E231" s="303">
        <f t="shared" si="9"/>
        <v>189.49068427303206</v>
      </c>
      <c r="F231" s="313"/>
      <c r="G231" s="208" t="str">
        <f t="shared" si="10"/>
        <v/>
      </c>
      <c r="H231" s="305" t="str">
        <f t="shared" si="11"/>
        <v/>
      </c>
      <c r="I231" s="306"/>
    </row>
    <row r="232" spans="1:9">
      <c r="A232" s="301">
        <v>230</v>
      </c>
      <c r="B232" s="302">
        <v>43847</v>
      </c>
      <c r="C232" s="303">
        <v>204.68982800000001</v>
      </c>
      <c r="D232" s="304">
        <v>189.49068427303206</v>
      </c>
      <c r="E232" s="303">
        <f t="shared" si="9"/>
        <v>189.49068427303206</v>
      </c>
      <c r="F232" s="313"/>
      <c r="G232" s="208" t="str">
        <f t="shared" si="10"/>
        <v/>
      </c>
      <c r="H232" s="305" t="str">
        <f t="shared" si="11"/>
        <v/>
      </c>
      <c r="I232" s="306"/>
    </row>
    <row r="233" spans="1:9">
      <c r="A233" s="301">
        <v>231</v>
      </c>
      <c r="B233" s="302">
        <v>43848</v>
      </c>
      <c r="C233" s="303">
        <v>192.59481599999998</v>
      </c>
      <c r="D233" s="304">
        <v>189.49068427303206</v>
      </c>
      <c r="E233" s="303">
        <f t="shared" si="9"/>
        <v>189.49068427303206</v>
      </c>
      <c r="F233" s="313"/>
      <c r="G233" s="208" t="str">
        <f t="shared" si="10"/>
        <v/>
      </c>
      <c r="H233" s="305" t="str">
        <f t="shared" si="11"/>
        <v/>
      </c>
      <c r="I233" s="306"/>
    </row>
    <row r="234" spans="1:9">
      <c r="A234" s="301">
        <v>232</v>
      </c>
      <c r="B234" s="302">
        <v>43849</v>
      </c>
      <c r="C234" s="303">
        <v>325.86082099999999</v>
      </c>
      <c r="D234" s="304">
        <v>189.49068427303206</v>
      </c>
      <c r="E234" s="303">
        <f t="shared" si="9"/>
        <v>189.49068427303206</v>
      </c>
      <c r="F234" s="313"/>
      <c r="G234" s="208" t="str">
        <f t="shared" si="10"/>
        <v/>
      </c>
      <c r="H234" s="305" t="str">
        <f t="shared" si="11"/>
        <v/>
      </c>
      <c r="I234" s="306"/>
    </row>
    <row r="235" spans="1:9">
      <c r="A235" s="301">
        <v>233</v>
      </c>
      <c r="B235" s="302">
        <v>43850</v>
      </c>
      <c r="C235" s="303">
        <v>342.83838799999995</v>
      </c>
      <c r="D235" s="304">
        <v>189.49068427303206</v>
      </c>
      <c r="E235" s="303">
        <f t="shared" si="9"/>
        <v>189.49068427303206</v>
      </c>
      <c r="F235" s="313"/>
      <c r="G235" s="208" t="str">
        <f t="shared" si="10"/>
        <v/>
      </c>
      <c r="H235" s="305" t="str">
        <f t="shared" si="11"/>
        <v/>
      </c>
      <c r="I235" s="306"/>
    </row>
    <row r="236" spans="1:9">
      <c r="A236" s="301">
        <v>234</v>
      </c>
      <c r="B236" s="302">
        <v>43851</v>
      </c>
      <c r="C236" s="303">
        <v>275.09015199999999</v>
      </c>
      <c r="D236" s="304">
        <v>189.49068427303206</v>
      </c>
      <c r="E236" s="303">
        <f t="shared" si="9"/>
        <v>189.49068427303206</v>
      </c>
      <c r="F236" s="313"/>
      <c r="G236" s="208" t="str">
        <f t="shared" si="10"/>
        <v/>
      </c>
      <c r="H236" s="305" t="str">
        <f t="shared" si="11"/>
        <v/>
      </c>
      <c r="I236" s="306"/>
    </row>
    <row r="237" spans="1:9">
      <c r="A237" s="301">
        <v>235</v>
      </c>
      <c r="B237" s="302">
        <v>43852</v>
      </c>
      <c r="C237" s="303">
        <v>155.30305999999999</v>
      </c>
      <c r="D237" s="304">
        <v>189.49068427303206</v>
      </c>
      <c r="E237" s="303">
        <f t="shared" si="9"/>
        <v>155.30305999999999</v>
      </c>
      <c r="F237" s="313"/>
      <c r="G237" s="208" t="str">
        <f t="shared" si="10"/>
        <v/>
      </c>
      <c r="H237" s="305" t="str">
        <f t="shared" si="11"/>
        <v/>
      </c>
      <c r="I237" s="306"/>
    </row>
    <row r="238" spans="1:9">
      <c r="A238" s="301">
        <v>236</v>
      </c>
      <c r="B238" s="302">
        <v>43853</v>
      </c>
      <c r="C238" s="303">
        <v>78.354112000000015</v>
      </c>
      <c r="D238" s="304">
        <v>189.49068427303206</v>
      </c>
      <c r="E238" s="303">
        <f t="shared" si="9"/>
        <v>78.354112000000015</v>
      </c>
      <c r="F238" s="313"/>
      <c r="G238" s="208" t="str">
        <f t="shared" si="10"/>
        <v/>
      </c>
      <c r="H238" s="305" t="str">
        <f t="shared" si="11"/>
        <v/>
      </c>
      <c r="I238" s="306"/>
    </row>
    <row r="239" spans="1:9">
      <c r="A239" s="301">
        <v>237</v>
      </c>
      <c r="B239" s="302">
        <v>43854</v>
      </c>
      <c r="C239" s="303">
        <v>59.711828999999994</v>
      </c>
      <c r="D239" s="304">
        <v>189.49068427303206</v>
      </c>
      <c r="E239" s="303">
        <f t="shared" si="9"/>
        <v>59.711828999999994</v>
      </c>
      <c r="F239" s="313"/>
      <c r="G239" s="208" t="str">
        <f t="shared" si="10"/>
        <v/>
      </c>
      <c r="H239" s="305" t="str">
        <f t="shared" si="11"/>
        <v/>
      </c>
      <c r="I239" s="306"/>
    </row>
    <row r="240" spans="1:9">
      <c r="A240" s="301">
        <v>238</v>
      </c>
      <c r="B240" s="302">
        <v>43855</v>
      </c>
      <c r="C240" s="303">
        <v>45.159900999999998</v>
      </c>
      <c r="D240" s="304">
        <v>189.49068427303206</v>
      </c>
      <c r="E240" s="303">
        <f t="shared" si="9"/>
        <v>45.159900999999998</v>
      </c>
      <c r="F240" s="313"/>
      <c r="G240" s="208" t="str">
        <f t="shared" si="10"/>
        <v/>
      </c>
      <c r="H240" s="305" t="str">
        <f t="shared" si="11"/>
        <v/>
      </c>
      <c r="I240" s="306"/>
    </row>
    <row r="241" spans="1:9">
      <c r="A241" s="301">
        <v>239</v>
      </c>
      <c r="B241" s="302">
        <v>43856</v>
      </c>
      <c r="C241" s="303">
        <v>128.33091400000001</v>
      </c>
      <c r="D241" s="304">
        <v>189.49068427303206</v>
      </c>
      <c r="E241" s="303">
        <f t="shared" si="9"/>
        <v>128.33091400000001</v>
      </c>
      <c r="F241" s="313"/>
      <c r="G241" s="208" t="str">
        <f t="shared" si="10"/>
        <v/>
      </c>
      <c r="H241" s="305" t="str">
        <f t="shared" si="11"/>
        <v/>
      </c>
      <c r="I241" s="306"/>
    </row>
    <row r="242" spans="1:9">
      <c r="A242" s="301">
        <v>240</v>
      </c>
      <c r="B242" s="302">
        <v>43857</v>
      </c>
      <c r="C242" s="303">
        <v>258.64250599999997</v>
      </c>
      <c r="D242" s="304">
        <v>189.49068427303206</v>
      </c>
      <c r="E242" s="303">
        <f t="shared" si="9"/>
        <v>189.49068427303206</v>
      </c>
      <c r="F242" s="313"/>
      <c r="G242" s="208" t="str">
        <f t="shared" si="10"/>
        <v/>
      </c>
      <c r="H242" s="305" t="str">
        <f t="shared" si="11"/>
        <v/>
      </c>
      <c r="I242" s="306"/>
    </row>
    <row r="243" spans="1:9">
      <c r="A243" s="301">
        <v>241</v>
      </c>
      <c r="B243" s="302">
        <v>43858</v>
      </c>
      <c r="C243" s="303">
        <v>218.50132099999999</v>
      </c>
      <c r="D243" s="304">
        <v>189.49068427303206</v>
      </c>
      <c r="E243" s="303">
        <f t="shared" si="9"/>
        <v>189.49068427303206</v>
      </c>
      <c r="F243" s="313"/>
      <c r="G243" s="208" t="str">
        <f t="shared" si="10"/>
        <v/>
      </c>
      <c r="H243" s="305" t="str">
        <f t="shared" si="11"/>
        <v/>
      </c>
      <c r="I243" s="306"/>
    </row>
    <row r="244" spans="1:9">
      <c r="A244" s="301">
        <v>242</v>
      </c>
      <c r="B244" s="302">
        <v>43859</v>
      </c>
      <c r="C244" s="303">
        <v>204.02632499999999</v>
      </c>
      <c r="D244" s="304">
        <v>189.49068427303206</v>
      </c>
      <c r="E244" s="303">
        <f t="shared" si="9"/>
        <v>189.49068427303206</v>
      </c>
      <c r="F244" s="313"/>
      <c r="G244" s="208" t="str">
        <f t="shared" si="10"/>
        <v/>
      </c>
      <c r="H244" s="305" t="str">
        <f t="shared" si="11"/>
        <v/>
      </c>
      <c r="I244" s="306"/>
    </row>
    <row r="245" spans="1:9">
      <c r="A245" s="301">
        <v>243</v>
      </c>
      <c r="B245" s="302">
        <v>43860</v>
      </c>
      <c r="C245" s="303">
        <v>224.80902700000001</v>
      </c>
      <c r="D245" s="304">
        <v>189.49068427303206</v>
      </c>
      <c r="E245" s="303">
        <f t="shared" si="9"/>
        <v>189.49068427303206</v>
      </c>
      <c r="F245" s="313"/>
      <c r="G245" s="208" t="str">
        <f t="shared" si="10"/>
        <v/>
      </c>
      <c r="H245" s="305" t="str">
        <f t="shared" si="11"/>
        <v/>
      </c>
      <c r="I245" s="306"/>
    </row>
    <row r="246" spans="1:9">
      <c r="A246" s="301">
        <v>244</v>
      </c>
      <c r="B246" s="302">
        <v>43861</v>
      </c>
      <c r="C246" s="303">
        <v>190.74755400000001</v>
      </c>
      <c r="D246" s="304">
        <v>189.49068427303206</v>
      </c>
      <c r="E246" s="303">
        <f t="shared" si="9"/>
        <v>189.49068427303206</v>
      </c>
      <c r="F246" s="313"/>
      <c r="G246" s="208" t="str">
        <f t="shared" si="10"/>
        <v/>
      </c>
      <c r="H246" s="305" t="str">
        <f t="shared" si="11"/>
        <v/>
      </c>
      <c r="I246" s="306"/>
    </row>
    <row r="247" spans="1:9">
      <c r="A247" s="301">
        <v>245</v>
      </c>
      <c r="B247" s="302">
        <v>43862</v>
      </c>
      <c r="C247" s="303">
        <v>230.90580500000002</v>
      </c>
      <c r="D247" s="304">
        <v>197.86672074633179</v>
      </c>
      <c r="E247" s="303">
        <f t="shared" si="9"/>
        <v>197.86672074633179</v>
      </c>
      <c r="F247" s="306"/>
      <c r="G247" s="208" t="str">
        <f t="shared" si="10"/>
        <v/>
      </c>
      <c r="H247" s="305" t="str">
        <f t="shared" si="11"/>
        <v/>
      </c>
      <c r="I247" s="306"/>
    </row>
    <row r="248" spans="1:9">
      <c r="A248" s="301">
        <v>246</v>
      </c>
      <c r="B248" s="302">
        <v>43863</v>
      </c>
      <c r="C248" s="303">
        <v>162.830028</v>
      </c>
      <c r="D248" s="304">
        <v>197.86672074633179</v>
      </c>
      <c r="E248" s="303">
        <f t="shared" si="9"/>
        <v>162.830028</v>
      </c>
      <c r="F248" s="313"/>
      <c r="G248" s="208" t="str">
        <f t="shared" si="10"/>
        <v/>
      </c>
      <c r="H248" s="305" t="str">
        <f t="shared" si="11"/>
        <v/>
      </c>
      <c r="I248" s="306"/>
    </row>
    <row r="249" spans="1:9">
      <c r="A249" s="301">
        <v>247</v>
      </c>
      <c r="B249" s="302">
        <v>43864</v>
      </c>
      <c r="C249" s="303">
        <v>120.83183</v>
      </c>
      <c r="D249" s="304">
        <v>197.86672074633179</v>
      </c>
      <c r="E249" s="303">
        <f t="shared" si="9"/>
        <v>120.83183</v>
      </c>
      <c r="F249" s="313"/>
      <c r="G249" s="208" t="str">
        <f t="shared" si="10"/>
        <v/>
      </c>
      <c r="H249" s="305" t="str">
        <f t="shared" si="11"/>
        <v/>
      </c>
      <c r="I249" s="306"/>
    </row>
    <row r="250" spans="1:9">
      <c r="A250" s="301">
        <v>248</v>
      </c>
      <c r="B250" s="302">
        <v>43865</v>
      </c>
      <c r="C250" s="303">
        <v>186.04646400000001</v>
      </c>
      <c r="D250" s="304">
        <v>197.86672074633179</v>
      </c>
      <c r="E250" s="303">
        <f t="shared" si="9"/>
        <v>186.04646400000001</v>
      </c>
      <c r="F250" s="313"/>
      <c r="G250" s="208" t="str">
        <f t="shared" si="10"/>
        <v/>
      </c>
      <c r="H250" s="305" t="str">
        <f t="shared" si="11"/>
        <v/>
      </c>
      <c r="I250" s="306"/>
    </row>
    <row r="251" spans="1:9">
      <c r="A251" s="301">
        <v>249</v>
      </c>
      <c r="B251" s="302">
        <v>43866</v>
      </c>
      <c r="C251" s="303">
        <v>161.87779900000001</v>
      </c>
      <c r="D251" s="304">
        <v>197.86672074633179</v>
      </c>
      <c r="E251" s="303">
        <f t="shared" si="9"/>
        <v>161.87779900000001</v>
      </c>
      <c r="F251" s="313"/>
      <c r="G251" s="208" t="str">
        <f t="shared" si="10"/>
        <v/>
      </c>
      <c r="H251" s="305" t="str">
        <f t="shared" si="11"/>
        <v/>
      </c>
      <c r="I251" s="306"/>
    </row>
    <row r="252" spans="1:9">
      <c r="A252" s="301">
        <v>250</v>
      </c>
      <c r="B252" s="302">
        <v>43867</v>
      </c>
      <c r="C252" s="303">
        <v>139.702156</v>
      </c>
      <c r="D252" s="304">
        <v>197.86672074633179</v>
      </c>
      <c r="E252" s="303">
        <f t="shared" si="9"/>
        <v>139.702156</v>
      </c>
      <c r="F252" s="313"/>
      <c r="G252" s="208" t="str">
        <f t="shared" si="10"/>
        <v/>
      </c>
      <c r="H252" s="305" t="str">
        <f t="shared" si="11"/>
        <v/>
      </c>
      <c r="I252" s="306"/>
    </row>
    <row r="253" spans="1:9">
      <c r="A253" s="301">
        <v>251</v>
      </c>
      <c r="B253" s="302">
        <v>43868</v>
      </c>
      <c r="C253" s="303">
        <v>94.027539999999988</v>
      </c>
      <c r="D253" s="304">
        <v>197.86672074633179</v>
      </c>
      <c r="E253" s="303">
        <f t="shared" si="9"/>
        <v>94.027539999999988</v>
      </c>
      <c r="F253" s="313"/>
      <c r="G253" s="208" t="str">
        <f t="shared" si="10"/>
        <v/>
      </c>
      <c r="H253" s="305" t="str">
        <f t="shared" si="11"/>
        <v/>
      </c>
      <c r="I253" s="306"/>
    </row>
    <row r="254" spans="1:9">
      <c r="A254" s="301">
        <v>252</v>
      </c>
      <c r="B254" s="302">
        <v>43869</v>
      </c>
      <c r="C254" s="303">
        <v>67.131011000000001</v>
      </c>
      <c r="D254" s="304">
        <v>197.86672074633179</v>
      </c>
      <c r="E254" s="303">
        <f t="shared" si="9"/>
        <v>67.131011000000001</v>
      </c>
      <c r="F254" s="313"/>
      <c r="G254" s="208" t="str">
        <f t="shared" si="10"/>
        <v/>
      </c>
      <c r="H254" s="305" t="str">
        <f t="shared" si="11"/>
        <v/>
      </c>
      <c r="I254" s="306"/>
    </row>
    <row r="255" spans="1:9">
      <c r="A255" s="301">
        <v>253</v>
      </c>
      <c r="B255" s="302">
        <v>43870</v>
      </c>
      <c r="C255" s="303">
        <v>161.85495800000001</v>
      </c>
      <c r="D255" s="304">
        <v>197.86672074633179</v>
      </c>
      <c r="E255" s="303">
        <f t="shared" si="9"/>
        <v>161.85495800000001</v>
      </c>
      <c r="F255" s="313"/>
      <c r="G255" s="208" t="str">
        <f t="shared" si="10"/>
        <v/>
      </c>
      <c r="H255" s="305" t="str">
        <f t="shared" si="11"/>
        <v/>
      </c>
      <c r="I255" s="306"/>
    </row>
    <row r="256" spans="1:9">
      <c r="A256" s="301">
        <v>254</v>
      </c>
      <c r="B256" s="302">
        <v>43871</v>
      </c>
      <c r="C256" s="303">
        <v>218.58601000000002</v>
      </c>
      <c r="D256" s="304">
        <v>197.86672074633179</v>
      </c>
      <c r="E256" s="303">
        <f t="shared" si="9"/>
        <v>197.86672074633179</v>
      </c>
      <c r="F256" s="313"/>
      <c r="G256" s="208" t="str">
        <f t="shared" si="10"/>
        <v/>
      </c>
      <c r="H256" s="305" t="str">
        <f t="shared" si="11"/>
        <v/>
      </c>
      <c r="I256" s="306"/>
    </row>
    <row r="257" spans="1:9">
      <c r="A257" s="301">
        <v>255</v>
      </c>
      <c r="B257" s="302">
        <v>43872</v>
      </c>
      <c r="C257" s="303">
        <v>109.13270599999998</v>
      </c>
      <c r="D257" s="304">
        <v>197.86672074633179</v>
      </c>
      <c r="E257" s="303">
        <f t="shared" si="9"/>
        <v>109.13270599999998</v>
      </c>
      <c r="F257" s="313"/>
      <c r="G257" s="208" t="str">
        <f t="shared" si="10"/>
        <v/>
      </c>
      <c r="H257" s="305" t="str">
        <f t="shared" si="11"/>
        <v/>
      </c>
      <c r="I257" s="306"/>
    </row>
    <row r="258" spans="1:9">
      <c r="A258" s="301">
        <v>256</v>
      </c>
      <c r="B258" s="302">
        <v>43873</v>
      </c>
      <c r="C258" s="303">
        <v>41.696413</v>
      </c>
      <c r="D258" s="304">
        <v>197.86672074633179</v>
      </c>
      <c r="E258" s="303">
        <f t="shared" si="9"/>
        <v>41.696413</v>
      </c>
      <c r="F258" s="313"/>
      <c r="G258" s="208" t="str">
        <f t="shared" si="10"/>
        <v/>
      </c>
      <c r="H258" s="305" t="str">
        <f t="shared" si="11"/>
        <v/>
      </c>
      <c r="I258" s="306"/>
    </row>
    <row r="259" spans="1:9">
      <c r="A259" s="301">
        <v>257</v>
      </c>
      <c r="B259" s="302">
        <v>43874</v>
      </c>
      <c r="C259" s="303">
        <v>157.776815</v>
      </c>
      <c r="D259" s="304">
        <v>197.86672074633179</v>
      </c>
      <c r="E259" s="303">
        <f t="shared" ref="E259:E322" si="12">IF(C259&gt;D259,D259,C259)</f>
        <v>157.776815</v>
      </c>
      <c r="F259" s="313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5" t="str">
        <f t="shared" ref="H259:H322" si="14">IF(DAY($B259)=15,TEXT(D259,"#,0"),"")</f>
        <v/>
      </c>
      <c r="I259" s="306"/>
    </row>
    <row r="260" spans="1:9">
      <c r="A260" s="301">
        <v>258</v>
      </c>
      <c r="B260" s="302">
        <v>43875</v>
      </c>
      <c r="C260" s="303">
        <v>66.234709000000009</v>
      </c>
      <c r="D260" s="304">
        <v>197.86672074633179</v>
      </c>
      <c r="E260" s="303">
        <f t="shared" si="12"/>
        <v>66.234709000000009</v>
      </c>
      <c r="F260" s="313"/>
      <c r="G260" s="208" t="str">
        <f t="shared" si="13"/>
        <v/>
      </c>
      <c r="H260" s="305" t="str">
        <f t="shared" si="14"/>
        <v/>
      </c>
      <c r="I260" s="306"/>
    </row>
    <row r="261" spans="1:9">
      <c r="A261" s="301">
        <v>259</v>
      </c>
      <c r="B261" s="302">
        <v>43876</v>
      </c>
      <c r="C261" s="303">
        <v>118.31930699999999</v>
      </c>
      <c r="D261" s="304">
        <v>197.86672074633179</v>
      </c>
      <c r="E261" s="303">
        <f t="shared" si="12"/>
        <v>118.31930699999999</v>
      </c>
      <c r="G261" s="208" t="str">
        <f t="shared" si="13"/>
        <v>F</v>
      </c>
      <c r="H261" s="305" t="str">
        <f t="shared" si="14"/>
        <v>197,9</v>
      </c>
      <c r="I261" s="306"/>
    </row>
    <row r="262" spans="1:9">
      <c r="A262" s="301">
        <v>260</v>
      </c>
      <c r="B262" s="302">
        <v>43877</v>
      </c>
      <c r="C262" s="303">
        <v>183.91886199999999</v>
      </c>
      <c r="D262" s="304">
        <v>197.86672074633179</v>
      </c>
      <c r="E262" s="303">
        <f t="shared" si="12"/>
        <v>183.91886199999999</v>
      </c>
      <c r="F262" s="313"/>
      <c r="G262" s="208" t="str">
        <f t="shared" si="13"/>
        <v/>
      </c>
      <c r="H262" s="305" t="str">
        <f t="shared" si="14"/>
        <v/>
      </c>
      <c r="I262" s="306"/>
    </row>
    <row r="263" spans="1:9">
      <c r="A263" s="301">
        <v>261</v>
      </c>
      <c r="B263" s="302">
        <v>43878</v>
      </c>
      <c r="C263" s="303">
        <v>177.314727</v>
      </c>
      <c r="D263" s="304">
        <v>197.86672074633179</v>
      </c>
      <c r="E263" s="303">
        <f t="shared" si="12"/>
        <v>177.314727</v>
      </c>
      <c r="F263" s="313"/>
      <c r="G263" s="208" t="str">
        <f t="shared" si="13"/>
        <v/>
      </c>
      <c r="H263" s="305" t="str">
        <f t="shared" si="14"/>
        <v/>
      </c>
      <c r="I263" s="306"/>
    </row>
    <row r="264" spans="1:9">
      <c r="A264" s="301">
        <v>262</v>
      </c>
      <c r="B264" s="302">
        <v>43879</v>
      </c>
      <c r="C264" s="303">
        <v>108.73075800000001</v>
      </c>
      <c r="D264" s="304">
        <v>197.86672074633179</v>
      </c>
      <c r="E264" s="303">
        <f t="shared" si="12"/>
        <v>108.73075800000001</v>
      </c>
      <c r="F264" s="313"/>
      <c r="G264" s="208" t="str">
        <f t="shared" si="13"/>
        <v/>
      </c>
      <c r="H264" s="305" t="str">
        <f t="shared" si="14"/>
        <v/>
      </c>
      <c r="I264" s="306"/>
    </row>
    <row r="265" spans="1:9">
      <c r="A265" s="301">
        <v>263</v>
      </c>
      <c r="B265" s="302">
        <v>43880</v>
      </c>
      <c r="C265" s="303">
        <v>80.605675000000005</v>
      </c>
      <c r="D265" s="304">
        <v>197.86672074633179</v>
      </c>
      <c r="E265" s="303">
        <f t="shared" si="12"/>
        <v>80.605675000000005</v>
      </c>
      <c r="F265" s="313"/>
      <c r="G265" s="208" t="str">
        <f t="shared" si="13"/>
        <v/>
      </c>
      <c r="H265" s="305" t="str">
        <f t="shared" si="14"/>
        <v/>
      </c>
      <c r="I265" s="306"/>
    </row>
    <row r="266" spans="1:9">
      <c r="A266" s="301">
        <v>264</v>
      </c>
      <c r="B266" s="302">
        <v>43881</v>
      </c>
      <c r="C266" s="303">
        <v>96.188664000000003</v>
      </c>
      <c r="D266" s="304">
        <v>197.86672074633179</v>
      </c>
      <c r="E266" s="303">
        <f t="shared" si="12"/>
        <v>96.188664000000003</v>
      </c>
      <c r="F266" s="313"/>
      <c r="G266" s="208" t="str">
        <f t="shared" si="13"/>
        <v/>
      </c>
      <c r="H266" s="305" t="str">
        <f t="shared" si="14"/>
        <v/>
      </c>
      <c r="I266" s="306"/>
    </row>
    <row r="267" spans="1:9">
      <c r="A267" s="301">
        <v>265</v>
      </c>
      <c r="B267" s="302">
        <v>43882</v>
      </c>
      <c r="C267" s="303">
        <v>96.746811000000008</v>
      </c>
      <c r="D267" s="304">
        <v>197.86672074633179</v>
      </c>
      <c r="E267" s="303">
        <f t="shared" si="12"/>
        <v>96.746811000000008</v>
      </c>
      <c r="F267" s="313"/>
      <c r="G267" s="208" t="str">
        <f t="shared" si="13"/>
        <v/>
      </c>
      <c r="H267" s="305" t="str">
        <f t="shared" si="14"/>
        <v/>
      </c>
      <c r="I267" s="306"/>
    </row>
    <row r="268" spans="1:9">
      <c r="A268" s="301">
        <v>266</v>
      </c>
      <c r="B268" s="302">
        <v>43883</v>
      </c>
      <c r="C268" s="303">
        <v>54.389516999999998</v>
      </c>
      <c r="D268" s="304">
        <v>197.86672074633179</v>
      </c>
      <c r="E268" s="303">
        <f t="shared" si="12"/>
        <v>54.389516999999998</v>
      </c>
      <c r="F268" s="313"/>
      <c r="G268" s="208" t="str">
        <f t="shared" si="13"/>
        <v/>
      </c>
      <c r="H268" s="305" t="str">
        <f t="shared" si="14"/>
        <v/>
      </c>
      <c r="I268" s="306"/>
    </row>
    <row r="269" spans="1:9">
      <c r="A269" s="301">
        <v>267</v>
      </c>
      <c r="B269" s="302">
        <v>43884</v>
      </c>
      <c r="C269" s="303">
        <v>52.171697000000002</v>
      </c>
      <c r="D269" s="304">
        <v>197.86672074633179</v>
      </c>
      <c r="E269" s="303">
        <f t="shared" si="12"/>
        <v>52.171697000000002</v>
      </c>
      <c r="F269" s="313"/>
      <c r="G269" s="208" t="str">
        <f t="shared" si="13"/>
        <v/>
      </c>
      <c r="H269" s="305" t="str">
        <f t="shared" si="14"/>
        <v/>
      </c>
      <c r="I269" s="306"/>
    </row>
    <row r="270" spans="1:9">
      <c r="A270" s="301">
        <v>268</v>
      </c>
      <c r="B270" s="302">
        <v>43885</v>
      </c>
      <c r="C270" s="303">
        <v>67.420505999999989</v>
      </c>
      <c r="D270" s="304">
        <v>197.86672074633179</v>
      </c>
      <c r="E270" s="303">
        <f t="shared" si="12"/>
        <v>67.420505999999989</v>
      </c>
      <c r="F270" s="313"/>
      <c r="G270" s="208" t="str">
        <f t="shared" si="13"/>
        <v/>
      </c>
      <c r="H270" s="305" t="str">
        <f t="shared" si="14"/>
        <v/>
      </c>
      <c r="I270" s="306"/>
    </row>
    <row r="271" spans="1:9">
      <c r="A271" s="301">
        <v>269</v>
      </c>
      <c r="B271" s="302">
        <v>43886</v>
      </c>
      <c r="C271" s="303">
        <v>210.542126</v>
      </c>
      <c r="D271" s="304">
        <v>197.86672074633179</v>
      </c>
      <c r="E271" s="303">
        <f t="shared" si="12"/>
        <v>197.86672074633179</v>
      </c>
      <c r="F271" s="313"/>
      <c r="G271" s="208" t="str">
        <f t="shared" si="13"/>
        <v/>
      </c>
      <c r="H271" s="305" t="str">
        <f t="shared" si="14"/>
        <v/>
      </c>
      <c r="I271" s="306"/>
    </row>
    <row r="272" spans="1:9">
      <c r="A272" s="301">
        <v>270</v>
      </c>
      <c r="B272" s="302">
        <v>43887</v>
      </c>
      <c r="C272" s="303">
        <v>235.18864000000002</v>
      </c>
      <c r="D272" s="304">
        <v>197.86672074633179</v>
      </c>
      <c r="E272" s="303">
        <f t="shared" si="12"/>
        <v>197.86672074633179</v>
      </c>
      <c r="F272" s="313"/>
      <c r="G272" s="208" t="str">
        <f t="shared" si="13"/>
        <v/>
      </c>
      <c r="H272" s="305" t="str">
        <f t="shared" si="14"/>
        <v/>
      </c>
      <c r="I272" s="306"/>
    </row>
    <row r="273" spans="1:9">
      <c r="A273" s="301">
        <v>271</v>
      </c>
      <c r="B273" s="302">
        <v>43888</v>
      </c>
      <c r="C273" s="303">
        <v>279.29957000000002</v>
      </c>
      <c r="D273" s="304">
        <v>197.86672074633179</v>
      </c>
      <c r="E273" s="303">
        <f t="shared" si="12"/>
        <v>197.86672074633179</v>
      </c>
      <c r="F273" s="313"/>
      <c r="G273" s="208" t="str">
        <f t="shared" si="13"/>
        <v/>
      </c>
      <c r="H273" s="305" t="str">
        <f t="shared" si="14"/>
        <v/>
      </c>
      <c r="I273" s="306"/>
    </row>
    <row r="274" spans="1:9">
      <c r="A274" s="301">
        <v>272</v>
      </c>
      <c r="B274" s="302">
        <v>43889</v>
      </c>
      <c r="C274" s="303">
        <v>169.36244400000001</v>
      </c>
      <c r="D274" s="304">
        <v>197.86672074633179</v>
      </c>
      <c r="E274" s="303">
        <f t="shared" si="12"/>
        <v>169.36244400000001</v>
      </c>
      <c r="F274" s="313"/>
      <c r="G274" s="208" t="str">
        <f t="shared" si="13"/>
        <v/>
      </c>
      <c r="H274" s="305" t="str">
        <f t="shared" si="14"/>
        <v/>
      </c>
      <c r="I274" s="306"/>
    </row>
    <row r="275" spans="1:9">
      <c r="A275" s="301">
        <v>273</v>
      </c>
      <c r="B275" s="302">
        <v>43890</v>
      </c>
      <c r="C275" s="303">
        <v>329.35040599999996</v>
      </c>
      <c r="D275" s="304">
        <v>197.86672074633179</v>
      </c>
      <c r="E275" s="303">
        <f t="shared" si="12"/>
        <v>197.86672074633179</v>
      </c>
      <c r="F275" s="313"/>
      <c r="G275" s="208" t="str">
        <f t="shared" si="13"/>
        <v/>
      </c>
      <c r="H275" s="305" t="str">
        <f t="shared" si="14"/>
        <v/>
      </c>
      <c r="I275" s="306"/>
    </row>
    <row r="276" spans="1:9">
      <c r="A276" s="301">
        <v>274</v>
      </c>
      <c r="B276" s="302">
        <v>43891</v>
      </c>
      <c r="C276" s="303">
        <v>356.06030200000004</v>
      </c>
      <c r="D276" s="304">
        <v>196.89982321795648</v>
      </c>
      <c r="E276" s="303">
        <f t="shared" si="12"/>
        <v>196.89982321795648</v>
      </c>
      <c r="F276" s="313"/>
      <c r="G276" s="208" t="str">
        <f t="shared" si="13"/>
        <v/>
      </c>
      <c r="H276" s="305" t="str">
        <f t="shared" si="14"/>
        <v/>
      </c>
      <c r="I276" s="306"/>
    </row>
    <row r="277" spans="1:9">
      <c r="A277" s="301">
        <v>275</v>
      </c>
      <c r="B277" s="302">
        <v>43892</v>
      </c>
      <c r="C277" s="303">
        <v>343.43933299999998</v>
      </c>
      <c r="D277" s="304">
        <v>190.54821601737729</v>
      </c>
      <c r="E277" s="303">
        <f t="shared" si="12"/>
        <v>190.54821601737729</v>
      </c>
      <c r="G277" s="208" t="str">
        <f t="shared" si="13"/>
        <v/>
      </c>
      <c r="H277" s="305" t="str">
        <f t="shared" si="14"/>
        <v/>
      </c>
      <c r="I277" s="306"/>
    </row>
    <row r="278" spans="1:9">
      <c r="A278" s="301">
        <v>276</v>
      </c>
      <c r="B278" s="302">
        <v>43893</v>
      </c>
      <c r="C278" s="303">
        <v>343.36612400000001</v>
      </c>
      <c r="D278" s="304">
        <v>190.54821601737729</v>
      </c>
      <c r="E278" s="303">
        <f t="shared" si="12"/>
        <v>190.54821601737729</v>
      </c>
      <c r="F278" s="313"/>
      <c r="G278" s="208" t="str">
        <f t="shared" si="13"/>
        <v/>
      </c>
      <c r="H278" s="305" t="str">
        <f t="shared" si="14"/>
        <v/>
      </c>
      <c r="I278" s="306"/>
    </row>
    <row r="279" spans="1:9">
      <c r="A279" s="301">
        <v>277</v>
      </c>
      <c r="B279" s="302">
        <v>43894</v>
      </c>
      <c r="C279" s="303">
        <v>292.89290500000004</v>
      </c>
      <c r="D279" s="304">
        <v>190.54821601737729</v>
      </c>
      <c r="E279" s="303">
        <f t="shared" si="12"/>
        <v>190.54821601737729</v>
      </c>
      <c r="F279" s="313"/>
      <c r="G279" s="208" t="str">
        <f t="shared" si="13"/>
        <v/>
      </c>
      <c r="H279" s="305" t="str">
        <f t="shared" si="14"/>
        <v/>
      </c>
      <c r="I279" s="306"/>
    </row>
    <row r="280" spans="1:9">
      <c r="A280" s="301">
        <v>278</v>
      </c>
      <c r="B280" s="302">
        <v>43895</v>
      </c>
      <c r="C280" s="303">
        <v>350.05910899999998</v>
      </c>
      <c r="D280" s="304">
        <v>190.54821601737729</v>
      </c>
      <c r="E280" s="303">
        <f t="shared" si="12"/>
        <v>190.54821601737729</v>
      </c>
      <c r="F280" s="313"/>
      <c r="G280" s="208" t="str">
        <f t="shared" si="13"/>
        <v/>
      </c>
      <c r="H280" s="305" t="str">
        <f t="shared" si="14"/>
        <v/>
      </c>
      <c r="I280" s="306"/>
    </row>
    <row r="281" spans="1:9">
      <c r="A281" s="301">
        <v>279</v>
      </c>
      <c r="B281" s="302">
        <v>43896</v>
      </c>
      <c r="C281" s="303">
        <v>353.81008000000003</v>
      </c>
      <c r="D281" s="304">
        <v>190.54821601737729</v>
      </c>
      <c r="E281" s="303">
        <f t="shared" si="12"/>
        <v>190.54821601737729</v>
      </c>
      <c r="F281" s="313"/>
      <c r="G281" s="208" t="str">
        <f t="shared" si="13"/>
        <v/>
      </c>
      <c r="H281" s="305" t="str">
        <f t="shared" si="14"/>
        <v/>
      </c>
      <c r="I281" s="306"/>
    </row>
    <row r="282" spans="1:9">
      <c r="A282" s="301">
        <v>280</v>
      </c>
      <c r="B282" s="302">
        <v>43897</v>
      </c>
      <c r="C282" s="303">
        <v>206.33932999999999</v>
      </c>
      <c r="D282" s="304">
        <v>190.54821601737729</v>
      </c>
      <c r="E282" s="303">
        <f t="shared" si="12"/>
        <v>190.54821601737729</v>
      </c>
      <c r="F282" s="313"/>
      <c r="G282" s="208" t="str">
        <f t="shared" si="13"/>
        <v/>
      </c>
      <c r="H282" s="305" t="str">
        <f t="shared" si="14"/>
        <v/>
      </c>
      <c r="I282" s="306"/>
    </row>
    <row r="283" spans="1:9">
      <c r="A283" s="301">
        <v>281</v>
      </c>
      <c r="B283" s="302">
        <v>43898</v>
      </c>
      <c r="C283" s="303">
        <v>172.75144</v>
      </c>
      <c r="D283" s="304">
        <v>190.54821601737729</v>
      </c>
      <c r="E283" s="303">
        <f t="shared" si="12"/>
        <v>172.75144</v>
      </c>
      <c r="F283" s="313"/>
      <c r="G283" s="208" t="str">
        <f t="shared" si="13"/>
        <v/>
      </c>
      <c r="H283" s="305" t="str">
        <f t="shared" si="14"/>
        <v/>
      </c>
      <c r="I283" s="306"/>
    </row>
    <row r="284" spans="1:9">
      <c r="A284" s="301">
        <v>282</v>
      </c>
      <c r="B284" s="302">
        <v>43899</v>
      </c>
      <c r="C284" s="303">
        <v>226.30975799999999</v>
      </c>
      <c r="D284" s="304">
        <v>190.54821601737729</v>
      </c>
      <c r="E284" s="303">
        <f t="shared" si="12"/>
        <v>190.54821601737729</v>
      </c>
      <c r="F284" s="313"/>
      <c r="G284" s="208" t="str">
        <f t="shared" si="13"/>
        <v/>
      </c>
      <c r="H284" s="305" t="str">
        <f t="shared" si="14"/>
        <v/>
      </c>
      <c r="I284" s="306"/>
    </row>
    <row r="285" spans="1:9">
      <c r="A285" s="301">
        <v>283</v>
      </c>
      <c r="B285" s="302">
        <v>43900</v>
      </c>
      <c r="C285" s="303">
        <v>149.84727600000002</v>
      </c>
      <c r="D285" s="304">
        <v>190.54821601737729</v>
      </c>
      <c r="E285" s="303">
        <f t="shared" si="12"/>
        <v>149.84727600000002</v>
      </c>
      <c r="F285" s="313"/>
      <c r="G285" s="208" t="str">
        <f t="shared" si="13"/>
        <v/>
      </c>
      <c r="H285" s="305" t="str">
        <f t="shared" si="14"/>
        <v/>
      </c>
      <c r="I285" s="306"/>
    </row>
    <row r="286" spans="1:9">
      <c r="A286" s="301">
        <v>284</v>
      </c>
      <c r="B286" s="302">
        <v>43901</v>
      </c>
      <c r="C286" s="303">
        <v>74.675630999999996</v>
      </c>
      <c r="D286" s="304">
        <v>190.54821601737729</v>
      </c>
      <c r="E286" s="303">
        <f t="shared" si="12"/>
        <v>74.675630999999996</v>
      </c>
      <c r="F286" s="313"/>
      <c r="G286" s="208" t="str">
        <f t="shared" si="13"/>
        <v/>
      </c>
      <c r="H286" s="305" t="str">
        <f t="shared" si="14"/>
        <v/>
      </c>
      <c r="I286" s="306"/>
    </row>
    <row r="287" spans="1:9">
      <c r="A287" s="301">
        <v>285</v>
      </c>
      <c r="B287" s="302">
        <v>43902</v>
      </c>
      <c r="C287" s="303">
        <v>89.800189000000003</v>
      </c>
      <c r="D287" s="304">
        <v>190.54821601737729</v>
      </c>
      <c r="E287" s="303">
        <f t="shared" si="12"/>
        <v>89.800189000000003</v>
      </c>
      <c r="F287" s="313"/>
      <c r="G287" s="208" t="str">
        <f t="shared" si="13"/>
        <v/>
      </c>
      <c r="H287" s="305" t="str">
        <f t="shared" si="14"/>
        <v/>
      </c>
      <c r="I287" s="306"/>
    </row>
    <row r="288" spans="1:9">
      <c r="A288" s="301">
        <v>286</v>
      </c>
      <c r="B288" s="302">
        <v>43903</v>
      </c>
      <c r="C288" s="303">
        <v>148.69305299999999</v>
      </c>
      <c r="D288" s="304">
        <v>190.54821601737729</v>
      </c>
      <c r="E288" s="303">
        <f t="shared" si="12"/>
        <v>148.69305299999999</v>
      </c>
      <c r="F288" s="313"/>
      <c r="G288" s="208" t="str">
        <f t="shared" si="13"/>
        <v/>
      </c>
      <c r="H288" s="305" t="str">
        <f t="shared" si="14"/>
        <v/>
      </c>
      <c r="I288" s="306"/>
    </row>
    <row r="289" spans="1:9">
      <c r="A289" s="301">
        <v>287</v>
      </c>
      <c r="B289" s="302">
        <v>43904</v>
      </c>
      <c r="C289" s="303">
        <v>56.137730000000005</v>
      </c>
      <c r="D289" s="304">
        <v>190.54821601737729</v>
      </c>
      <c r="E289" s="303">
        <f t="shared" si="12"/>
        <v>56.137730000000005</v>
      </c>
      <c r="F289" s="313"/>
      <c r="G289" s="208" t="str">
        <f t="shared" si="13"/>
        <v/>
      </c>
      <c r="H289" s="305" t="str">
        <f t="shared" si="14"/>
        <v/>
      </c>
      <c r="I289" s="306"/>
    </row>
    <row r="290" spans="1:9">
      <c r="A290" s="301">
        <v>288</v>
      </c>
      <c r="B290" s="302">
        <v>43905</v>
      </c>
      <c r="C290" s="303">
        <v>149.073848</v>
      </c>
      <c r="D290" s="304">
        <v>190.54821601737729</v>
      </c>
      <c r="E290" s="303">
        <f t="shared" si="12"/>
        <v>149.073848</v>
      </c>
      <c r="F290" s="313"/>
      <c r="G290" s="208" t="str">
        <f t="shared" si="13"/>
        <v>M</v>
      </c>
      <c r="H290" s="305" t="str">
        <f t="shared" si="14"/>
        <v>190,5</v>
      </c>
      <c r="I290" s="306"/>
    </row>
    <row r="291" spans="1:9">
      <c r="A291" s="301">
        <v>289</v>
      </c>
      <c r="B291" s="302">
        <v>43906</v>
      </c>
      <c r="C291" s="303">
        <v>246.53711699999999</v>
      </c>
      <c r="D291" s="304">
        <v>190.54821601737729</v>
      </c>
      <c r="E291" s="303">
        <f t="shared" si="12"/>
        <v>190.54821601737729</v>
      </c>
      <c r="F291" s="313"/>
      <c r="G291" s="208" t="str">
        <f t="shared" si="13"/>
        <v/>
      </c>
      <c r="H291" s="305" t="str">
        <f t="shared" si="14"/>
        <v/>
      </c>
      <c r="I291" s="306"/>
    </row>
    <row r="292" spans="1:9">
      <c r="A292" s="301">
        <v>290</v>
      </c>
      <c r="B292" s="302">
        <v>43907</v>
      </c>
      <c r="C292" s="303">
        <v>219.53964999999999</v>
      </c>
      <c r="D292" s="304">
        <v>190.54821601737729</v>
      </c>
      <c r="E292" s="303">
        <f t="shared" si="12"/>
        <v>190.54821601737729</v>
      </c>
      <c r="F292" s="313"/>
      <c r="G292" s="208" t="str">
        <f t="shared" si="13"/>
        <v/>
      </c>
      <c r="H292" s="305" t="str">
        <f t="shared" si="14"/>
        <v/>
      </c>
      <c r="I292" s="306"/>
    </row>
    <row r="293" spans="1:9">
      <c r="A293" s="301">
        <v>291</v>
      </c>
      <c r="B293" s="302">
        <v>43908</v>
      </c>
      <c r="C293" s="303">
        <v>113.739396</v>
      </c>
      <c r="D293" s="304">
        <v>190.54821601737729</v>
      </c>
      <c r="E293" s="303">
        <f t="shared" si="12"/>
        <v>113.739396</v>
      </c>
      <c r="F293" s="313"/>
      <c r="G293" s="208" t="str">
        <f t="shared" si="13"/>
        <v/>
      </c>
      <c r="H293" s="305" t="str">
        <f t="shared" si="14"/>
        <v/>
      </c>
      <c r="I293" s="306"/>
    </row>
    <row r="294" spans="1:9">
      <c r="A294" s="301">
        <v>292</v>
      </c>
      <c r="B294" s="302">
        <v>43909</v>
      </c>
      <c r="C294" s="303">
        <v>116.548029</v>
      </c>
      <c r="D294" s="304">
        <v>190.54821601737729</v>
      </c>
      <c r="E294" s="303">
        <f t="shared" si="12"/>
        <v>116.548029</v>
      </c>
      <c r="F294" s="313"/>
      <c r="G294" s="208" t="str">
        <f t="shared" si="13"/>
        <v/>
      </c>
      <c r="H294" s="305" t="str">
        <f t="shared" si="14"/>
        <v/>
      </c>
      <c r="I294" s="306"/>
    </row>
    <row r="295" spans="1:9">
      <c r="A295" s="301">
        <v>293</v>
      </c>
      <c r="B295" s="302">
        <v>43910</v>
      </c>
      <c r="C295" s="303">
        <v>130.29438999999999</v>
      </c>
      <c r="D295" s="304">
        <v>190.54821601737729</v>
      </c>
      <c r="E295" s="303">
        <f t="shared" si="12"/>
        <v>130.29438999999999</v>
      </c>
      <c r="F295" s="313"/>
      <c r="G295" s="208" t="str">
        <f t="shared" si="13"/>
        <v/>
      </c>
      <c r="H295" s="305" t="str">
        <f t="shared" si="14"/>
        <v/>
      </c>
      <c r="I295" s="306"/>
    </row>
    <row r="296" spans="1:9">
      <c r="A296" s="301">
        <v>294</v>
      </c>
      <c r="B296" s="302">
        <v>43911</v>
      </c>
      <c r="C296" s="303">
        <v>70.04432700000001</v>
      </c>
      <c r="D296" s="304">
        <v>190.54821601737729</v>
      </c>
      <c r="E296" s="303">
        <f t="shared" si="12"/>
        <v>70.04432700000001</v>
      </c>
      <c r="F296" s="313"/>
      <c r="G296" s="208" t="str">
        <f t="shared" si="13"/>
        <v/>
      </c>
      <c r="H296" s="305" t="str">
        <f t="shared" si="14"/>
        <v/>
      </c>
      <c r="I296" s="306"/>
    </row>
    <row r="297" spans="1:9">
      <c r="A297" s="301">
        <v>295</v>
      </c>
      <c r="B297" s="302">
        <v>43912</v>
      </c>
      <c r="C297" s="303">
        <v>47.686707000000006</v>
      </c>
      <c r="D297" s="304">
        <v>190.54821601737729</v>
      </c>
      <c r="E297" s="303">
        <f t="shared" si="12"/>
        <v>47.686707000000006</v>
      </c>
      <c r="F297" s="313"/>
      <c r="G297" s="208" t="str">
        <f t="shared" si="13"/>
        <v/>
      </c>
      <c r="H297" s="305" t="str">
        <f t="shared" si="14"/>
        <v/>
      </c>
      <c r="I297" s="306"/>
    </row>
    <row r="298" spans="1:9">
      <c r="A298" s="301">
        <v>296</v>
      </c>
      <c r="B298" s="302">
        <v>43913</v>
      </c>
      <c r="C298" s="303">
        <v>119.42288099999999</v>
      </c>
      <c r="D298" s="304">
        <v>190.54821601737729</v>
      </c>
      <c r="E298" s="303">
        <f t="shared" si="12"/>
        <v>119.42288099999999</v>
      </c>
      <c r="F298" s="313"/>
      <c r="G298" s="208" t="str">
        <f t="shared" si="13"/>
        <v/>
      </c>
      <c r="H298" s="305" t="str">
        <f t="shared" si="14"/>
        <v/>
      </c>
      <c r="I298" s="306"/>
    </row>
    <row r="299" spans="1:9">
      <c r="A299" s="301">
        <v>297</v>
      </c>
      <c r="B299" s="302">
        <v>43914</v>
      </c>
      <c r="C299" s="303">
        <v>133.07321200000001</v>
      </c>
      <c r="D299" s="304">
        <v>190.54821601737729</v>
      </c>
      <c r="E299" s="303">
        <f t="shared" si="12"/>
        <v>133.07321200000001</v>
      </c>
      <c r="F299" s="313"/>
      <c r="G299" s="208" t="str">
        <f t="shared" si="13"/>
        <v/>
      </c>
      <c r="H299" s="305" t="str">
        <f t="shared" si="14"/>
        <v/>
      </c>
      <c r="I299" s="306"/>
    </row>
    <row r="300" spans="1:9">
      <c r="A300" s="301">
        <v>298</v>
      </c>
      <c r="B300" s="302">
        <v>43915</v>
      </c>
      <c r="C300" s="303">
        <v>54.522869</v>
      </c>
      <c r="D300" s="304">
        <v>190.54821601737729</v>
      </c>
      <c r="E300" s="303">
        <f t="shared" si="12"/>
        <v>54.522869</v>
      </c>
      <c r="F300" s="313"/>
      <c r="G300" s="208" t="str">
        <f t="shared" si="13"/>
        <v/>
      </c>
      <c r="H300" s="305" t="str">
        <f t="shared" si="14"/>
        <v/>
      </c>
      <c r="I300" s="306"/>
    </row>
    <row r="301" spans="1:9">
      <c r="A301" s="301">
        <v>299</v>
      </c>
      <c r="B301" s="302">
        <v>43916</v>
      </c>
      <c r="C301" s="303">
        <v>196.25128000000001</v>
      </c>
      <c r="D301" s="304">
        <v>190.54821601737729</v>
      </c>
      <c r="E301" s="303">
        <f t="shared" si="12"/>
        <v>190.54821601737729</v>
      </c>
      <c r="F301" s="313"/>
      <c r="G301" s="208" t="str">
        <f t="shared" si="13"/>
        <v/>
      </c>
      <c r="H301" s="305" t="str">
        <f t="shared" si="14"/>
        <v/>
      </c>
      <c r="I301" s="306"/>
    </row>
    <row r="302" spans="1:9">
      <c r="A302" s="301">
        <v>300</v>
      </c>
      <c r="B302" s="302">
        <v>43917</v>
      </c>
      <c r="C302" s="303">
        <v>109.599423</v>
      </c>
      <c r="D302" s="304">
        <v>190.54821601737729</v>
      </c>
      <c r="E302" s="303">
        <f t="shared" si="12"/>
        <v>109.599423</v>
      </c>
      <c r="F302" s="313"/>
      <c r="G302" s="208" t="str">
        <f t="shared" si="13"/>
        <v/>
      </c>
      <c r="H302" s="305" t="str">
        <f t="shared" si="14"/>
        <v/>
      </c>
      <c r="I302" s="306"/>
    </row>
    <row r="303" spans="1:9">
      <c r="A303" s="301">
        <v>301</v>
      </c>
      <c r="B303" s="302">
        <v>43918</v>
      </c>
      <c r="C303" s="303">
        <v>36.649968999999999</v>
      </c>
      <c r="D303" s="304">
        <v>190.54821601737729</v>
      </c>
      <c r="E303" s="303">
        <f t="shared" si="12"/>
        <v>36.649968999999999</v>
      </c>
      <c r="F303" s="313"/>
      <c r="G303" s="208" t="str">
        <f t="shared" si="13"/>
        <v/>
      </c>
      <c r="H303" s="305" t="str">
        <f t="shared" si="14"/>
        <v/>
      </c>
      <c r="I303" s="306"/>
    </row>
    <row r="304" spans="1:9">
      <c r="A304" s="301">
        <v>302</v>
      </c>
      <c r="B304" s="302">
        <v>43919</v>
      </c>
      <c r="C304" s="303">
        <v>153.997051</v>
      </c>
      <c r="D304" s="304">
        <v>190.54821601737729</v>
      </c>
      <c r="E304" s="303">
        <f t="shared" si="12"/>
        <v>153.997051</v>
      </c>
      <c r="F304" s="313"/>
      <c r="G304" s="208" t="str">
        <f t="shared" si="13"/>
        <v/>
      </c>
      <c r="H304" s="305" t="str">
        <f t="shared" si="14"/>
        <v/>
      </c>
      <c r="I304" s="306"/>
    </row>
    <row r="305" spans="1:9">
      <c r="A305" s="301">
        <v>303</v>
      </c>
      <c r="B305" s="302">
        <v>43920</v>
      </c>
      <c r="C305" s="303">
        <v>232.672089</v>
      </c>
      <c r="D305" s="304">
        <v>190.54821601737729</v>
      </c>
      <c r="E305" s="303">
        <f t="shared" si="12"/>
        <v>190.54821601737729</v>
      </c>
      <c r="F305" s="313"/>
      <c r="G305" s="208" t="str">
        <f t="shared" si="13"/>
        <v/>
      </c>
      <c r="H305" s="305" t="str">
        <f t="shared" si="14"/>
        <v/>
      </c>
      <c r="I305" s="306"/>
    </row>
    <row r="306" spans="1:9">
      <c r="A306" s="301">
        <v>304</v>
      </c>
      <c r="B306" s="302">
        <v>43921</v>
      </c>
      <c r="C306" s="303">
        <v>208.13693599999999</v>
      </c>
      <c r="D306" s="304">
        <v>190.54821601737729</v>
      </c>
      <c r="E306" s="303">
        <f t="shared" si="12"/>
        <v>190.54821601737729</v>
      </c>
      <c r="F306" s="313"/>
      <c r="G306" s="208" t="str">
        <f t="shared" si="13"/>
        <v/>
      </c>
      <c r="H306" s="305" t="str">
        <f t="shared" si="14"/>
        <v/>
      </c>
      <c r="I306" s="306"/>
    </row>
    <row r="307" spans="1:9">
      <c r="A307" s="301">
        <v>305</v>
      </c>
      <c r="B307" s="302">
        <v>43922</v>
      </c>
      <c r="C307" s="303">
        <v>85.191224000000005</v>
      </c>
      <c r="D307" s="304">
        <v>157.51786268308174</v>
      </c>
      <c r="E307" s="303">
        <f t="shared" si="12"/>
        <v>85.191224000000005</v>
      </c>
      <c r="F307" s="313"/>
      <c r="G307" s="208" t="str">
        <f t="shared" si="13"/>
        <v/>
      </c>
      <c r="H307" s="305" t="str">
        <f t="shared" si="14"/>
        <v/>
      </c>
      <c r="I307" s="306"/>
    </row>
    <row r="308" spans="1:9">
      <c r="A308" s="301">
        <v>306</v>
      </c>
      <c r="B308" s="302">
        <v>43923</v>
      </c>
      <c r="C308" s="303">
        <v>119.91842</v>
      </c>
      <c r="D308" s="304">
        <v>157.51786268308174</v>
      </c>
      <c r="E308" s="303">
        <f t="shared" si="12"/>
        <v>119.91842</v>
      </c>
      <c r="F308" s="306"/>
      <c r="G308" s="208" t="str">
        <f t="shared" si="13"/>
        <v/>
      </c>
      <c r="H308" s="305" t="str">
        <f t="shared" si="14"/>
        <v/>
      </c>
      <c r="I308" s="306"/>
    </row>
    <row r="309" spans="1:9">
      <c r="A309" s="301">
        <v>307</v>
      </c>
      <c r="B309" s="302">
        <v>43924</v>
      </c>
      <c r="C309" s="303">
        <v>95.39755199999999</v>
      </c>
      <c r="D309" s="304">
        <v>157.51786268308174</v>
      </c>
      <c r="E309" s="303">
        <f t="shared" si="12"/>
        <v>95.39755199999999</v>
      </c>
      <c r="F309" s="313"/>
      <c r="G309" s="208" t="str">
        <f t="shared" si="13"/>
        <v/>
      </c>
      <c r="H309" s="305" t="str">
        <f t="shared" si="14"/>
        <v/>
      </c>
      <c r="I309" s="306"/>
    </row>
    <row r="310" spans="1:9">
      <c r="A310" s="301">
        <v>308</v>
      </c>
      <c r="B310" s="302">
        <v>43925</v>
      </c>
      <c r="C310" s="303">
        <v>188.22557599999999</v>
      </c>
      <c r="D310" s="304">
        <v>157.51786268308174</v>
      </c>
      <c r="E310" s="303">
        <f t="shared" si="12"/>
        <v>157.51786268308174</v>
      </c>
      <c r="F310" s="313"/>
      <c r="G310" s="208" t="str">
        <f t="shared" si="13"/>
        <v/>
      </c>
      <c r="H310" s="305" t="str">
        <f t="shared" si="14"/>
        <v/>
      </c>
      <c r="I310" s="306"/>
    </row>
    <row r="311" spans="1:9">
      <c r="A311" s="301">
        <v>309</v>
      </c>
      <c r="B311" s="302">
        <v>43926</v>
      </c>
      <c r="C311" s="303">
        <v>187.78804099999999</v>
      </c>
      <c r="D311" s="304">
        <v>157.51786268308174</v>
      </c>
      <c r="E311" s="303">
        <f t="shared" si="12"/>
        <v>157.51786268308174</v>
      </c>
      <c r="F311" s="313"/>
      <c r="G311" s="208" t="str">
        <f t="shared" si="13"/>
        <v/>
      </c>
      <c r="H311" s="305" t="str">
        <f t="shared" si="14"/>
        <v/>
      </c>
      <c r="I311" s="306"/>
    </row>
    <row r="312" spans="1:9">
      <c r="A312" s="301">
        <v>310</v>
      </c>
      <c r="B312" s="302">
        <v>43927</v>
      </c>
      <c r="C312" s="303">
        <v>87.762314000000003</v>
      </c>
      <c r="D312" s="304">
        <v>157.51786268308174</v>
      </c>
      <c r="E312" s="303">
        <f t="shared" si="12"/>
        <v>87.762314000000003</v>
      </c>
      <c r="F312" s="313"/>
      <c r="G312" s="208" t="str">
        <f t="shared" si="13"/>
        <v/>
      </c>
      <c r="H312" s="305" t="str">
        <f t="shared" si="14"/>
        <v/>
      </c>
      <c r="I312" s="306"/>
    </row>
    <row r="313" spans="1:9">
      <c r="A313" s="301">
        <v>311</v>
      </c>
      <c r="B313" s="302">
        <v>43928</v>
      </c>
      <c r="C313" s="303">
        <v>75.185068999999999</v>
      </c>
      <c r="D313" s="304">
        <v>157.51786268308174</v>
      </c>
      <c r="E313" s="303">
        <f t="shared" si="12"/>
        <v>75.185068999999999</v>
      </c>
      <c r="F313" s="313"/>
      <c r="G313" s="208" t="str">
        <f t="shared" si="13"/>
        <v/>
      </c>
      <c r="H313" s="305" t="str">
        <f t="shared" si="14"/>
        <v/>
      </c>
      <c r="I313" s="306"/>
    </row>
    <row r="314" spans="1:9">
      <c r="A314" s="301">
        <v>312</v>
      </c>
      <c r="B314" s="302">
        <v>43929</v>
      </c>
      <c r="C314" s="303">
        <v>64.449962999999997</v>
      </c>
      <c r="D314" s="304">
        <v>157.51786268308174</v>
      </c>
      <c r="E314" s="303">
        <f t="shared" si="12"/>
        <v>64.449962999999997</v>
      </c>
      <c r="F314" s="313"/>
      <c r="G314" s="208" t="str">
        <f t="shared" si="13"/>
        <v/>
      </c>
      <c r="H314" s="305" t="str">
        <f t="shared" si="14"/>
        <v/>
      </c>
      <c r="I314" s="306"/>
    </row>
    <row r="315" spans="1:9">
      <c r="A315" s="301">
        <v>313</v>
      </c>
      <c r="B315" s="302">
        <v>43930</v>
      </c>
      <c r="C315" s="303">
        <v>87.743884000000008</v>
      </c>
      <c r="D315" s="304">
        <v>157.51786268308174</v>
      </c>
      <c r="E315" s="303">
        <f t="shared" si="12"/>
        <v>87.743884000000008</v>
      </c>
      <c r="F315" s="313"/>
      <c r="G315" s="208" t="str">
        <f t="shared" si="13"/>
        <v/>
      </c>
      <c r="H315" s="305" t="str">
        <f t="shared" si="14"/>
        <v/>
      </c>
      <c r="I315" s="306"/>
    </row>
    <row r="316" spans="1:9">
      <c r="A316" s="301">
        <v>314</v>
      </c>
      <c r="B316" s="302">
        <v>43931</v>
      </c>
      <c r="C316" s="303">
        <v>81.505103000000005</v>
      </c>
      <c r="D316" s="304">
        <v>157.51786268308174</v>
      </c>
      <c r="E316" s="303">
        <f t="shared" si="12"/>
        <v>81.505103000000005</v>
      </c>
      <c r="F316" s="313"/>
      <c r="G316" s="208" t="str">
        <f t="shared" si="13"/>
        <v/>
      </c>
      <c r="H316" s="305" t="str">
        <f t="shared" si="14"/>
        <v/>
      </c>
      <c r="I316" s="306"/>
    </row>
    <row r="317" spans="1:9">
      <c r="A317" s="301">
        <v>315</v>
      </c>
      <c r="B317" s="302">
        <v>43932</v>
      </c>
      <c r="C317" s="303">
        <v>70.531351999999998</v>
      </c>
      <c r="D317" s="304">
        <v>157.51786268308174</v>
      </c>
      <c r="E317" s="303">
        <f t="shared" si="12"/>
        <v>70.531351999999998</v>
      </c>
      <c r="F317" s="313"/>
      <c r="G317" s="208" t="str">
        <f t="shared" si="13"/>
        <v/>
      </c>
      <c r="H317" s="305" t="str">
        <f t="shared" si="14"/>
        <v/>
      </c>
      <c r="I317" s="306"/>
    </row>
    <row r="318" spans="1:9">
      <c r="A318" s="301">
        <v>316</v>
      </c>
      <c r="B318" s="302">
        <v>43933</v>
      </c>
      <c r="C318" s="303">
        <v>103.151787</v>
      </c>
      <c r="D318" s="304">
        <v>157.51786268308174</v>
      </c>
      <c r="E318" s="303">
        <f t="shared" si="12"/>
        <v>103.151787</v>
      </c>
      <c r="F318" s="313"/>
      <c r="G318" s="208" t="str">
        <f t="shared" si="13"/>
        <v/>
      </c>
      <c r="H318" s="305" t="str">
        <f t="shared" si="14"/>
        <v/>
      </c>
      <c r="I318" s="306"/>
    </row>
    <row r="319" spans="1:9">
      <c r="A319" s="301">
        <v>317</v>
      </c>
      <c r="B319" s="302">
        <v>43934</v>
      </c>
      <c r="C319" s="303">
        <v>74.569249999999997</v>
      </c>
      <c r="D319" s="304">
        <v>157.51786268308174</v>
      </c>
      <c r="E319" s="303">
        <f t="shared" si="12"/>
        <v>74.569249999999997</v>
      </c>
      <c r="F319" s="313"/>
      <c r="G319" s="208" t="str">
        <f t="shared" si="13"/>
        <v/>
      </c>
      <c r="H319" s="305" t="str">
        <f t="shared" si="14"/>
        <v/>
      </c>
      <c r="I319" s="306"/>
    </row>
    <row r="320" spans="1:9">
      <c r="A320" s="301">
        <v>318</v>
      </c>
      <c r="B320" s="302">
        <v>43935</v>
      </c>
      <c r="C320" s="303">
        <v>98.348529999999997</v>
      </c>
      <c r="D320" s="304">
        <v>157.51786268308174</v>
      </c>
      <c r="E320" s="303">
        <f t="shared" si="12"/>
        <v>98.348529999999997</v>
      </c>
      <c r="F320" s="313"/>
      <c r="G320" s="208" t="str">
        <f t="shared" si="13"/>
        <v/>
      </c>
      <c r="H320" s="305" t="str">
        <f t="shared" si="14"/>
        <v/>
      </c>
      <c r="I320" s="306"/>
    </row>
    <row r="321" spans="1:9">
      <c r="A321" s="301">
        <v>319</v>
      </c>
      <c r="B321" s="302">
        <v>43936</v>
      </c>
      <c r="C321" s="303">
        <v>189.98361799999998</v>
      </c>
      <c r="D321" s="304">
        <v>157.51786268308174</v>
      </c>
      <c r="E321" s="303">
        <f t="shared" si="12"/>
        <v>157.51786268308174</v>
      </c>
      <c r="F321" s="313"/>
      <c r="G321" s="208" t="str">
        <f t="shared" si="13"/>
        <v>A</v>
      </c>
      <c r="H321" s="305" t="str">
        <f t="shared" si="14"/>
        <v>157,5</v>
      </c>
      <c r="I321" s="306"/>
    </row>
    <row r="322" spans="1:9">
      <c r="A322" s="301">
        <v>320</v>
      </c>
      <c r="B322" s="302">
        <v>43937</v>
      </c>
      <c r="C322" s="303">
        <v>210.42901900000001</v>
      </c>
      <c r="D322" s="304">
        <v>157.51786268308174</v>
      </c>
      <c r="E322" s="303">
        <f t="shared" si="12"/>
        <v>157.51786268308174</v>
      </c>
      <c r="F322" s="306"/>
      <c r="G322" s="208" t="str">
        <f t="shared" si="13"/>
        <v/>
      </c>
      <c r="H322" s="305" t="str">
        <f t="shared" si="14"/>
        <v/>
      </c>
      <c r="I322" s="306"/>
    </row>
    <row r="323" spans="1:9">
      <c r="A323" s="301">
        <v>321</v>
      </c>
      <c r="B323" s="302">
        <v>43938</v>
      </c>
      <c r="C323" s="303">
        <v>160.622885</v>
      </c>
      <c r="D323" s="304">
        <v>157.51786268308174</v>
      </c>
      <c r="E323" s="303">
        <f t="shared" ref="E323:E386" si="15">IF(C323&gt;D323,D323,C323)</f>
        <v>157.51786268308174</v>
      </c>
      <c r="F323" s="313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5" t="str">
        <f t="shared" ref="H323:H386" si="17">IF(DAY($B323)=15,TEXT(D323,"#,0"),"")</f>
        <v/>
      </c>
      <c r="I323" s="306"/>
    </row>
    <row r="324" spans="1:9">
      <c r="A324" s="301">
        <v>322</v>
      </c>
      <c r="B324" s="302">
        <v>43939</v>
      </c>
      <c r="C324" s="303">
        <v>47.134995000000004</v>
      </c>
      <c r="D324" s="304">
        <v>157.51786268308174</v>
      </c>
      <c r="E324" s="303">
        <f t="shared" si="15"/>
        <v>47.134995000000004</v>
      </c>
      <c r="F324" s="313"/>
      <c r="G324" s="208" t="str">
        <f t="shared" si="16"/>
        <v/>
      </c>
      <c r="H324" s="305" t="str">
        <f t="shared" si="17"/>
        <v/>
      </c>
      <c r="I324" s="306"/>
    </row>
    <row r="325" spans="1:9">
      <c r="A325" s="301">
        <v>323</v>
      </c>
      <c r="B325" s="302">
        <v>43940</v>
      </c>
      <c r="C325" s="303">
        <v>72.963993000000002</v>
      </c>
      <c r="D325" s="304">
        <v>157.51786268308174</v>
      </c>
      <c r="E325" s="303">
        <f t="shared" si="15"/>
        <v>72.963993000000002</v>
      </c>
      <c r="F325" s="313"/>
      <c r="G325" s="208" t="str">
        <f t="shared" si="16"/>
        <v/>
      </c>
      <c r="H325" s="305" t="str">
        <f t="shared" si="17"/>
        <v/>
      </c>
      <c r="I325" s="306"/>
    </row>
    <row r="326" spans="1:9">
      <c r="A326" s="301">
        <v>324</v>
      </c>
      <c r="B326" s="302">
        <v>43941</v>
      </c>
      <c r="C326" s="303">
        <v>133.626476</v>
      </c>
      <c r="D326" s="304">
        <v>157.51786268308174</v>
      </c>
      <c r="E326" s="303">
        <f t="shared" si="15"/>
        <v>133.626476</v>
      </c>
      <c r="F326" s="313"/>
      <c r="G326" s="208" t="str">
        <f t="shared" si="16"/>
        <v/>
      </c>
      <c r="H326" s="305" t="str">
        <f t="shared" si="17"/>
        <v/>
      </c>
      <c r="I326" s="306"/>
    </row>
    <row r="327" spans="1:9">
      <c r="A327" s="301">
        <v>325</v>
      </c>
      <c r="B327" s="302">
        <v>43942</v>
      </c>
      <c r="C327" s="303">
        <v>176.237719</v>
      </c>
      <c r="D327" s="304">
        <v>157.51786268308174</v>
      </c>
      <c r="E327" s="303">
        <f t="shared" si="15"/>
        <v>157.51786268308174</v>
      </c>
      <c r="F327" s="313"/>
      <c r="G327" s="208" t="str">
        <f t="shared" si="16"/>
        <v/>
      </c>
      <c r="H327" s="305" t="str">
        <f t="shared" si="17"/>
        <v/>
      </c>
      <c r="I327" s="306"/>
    </row>
    <row r="328" spans="1:9">
      <c r="A328" s="301">
        <v>326</v>
      </c>
      <c r="B328" s="302">
        <v>43943</v>
      </c>
      <c r="C328" s="303">
        <v>130.76642799999999</v>
      </c>
      <c r="D328" s="304">
        <v>157.51786268308174</v>
      </c>
      <c r="E328" s="303">
        <f t="shared" si="15"/>
        <v>130.76642799999999</v>
      </c>
      <c r="F328" s="313"/>
      <c r="G328" s="208" t="str">
        <f t="shared" si="16"/>
        <v/>
      </c>
      <c r="H328" s="305" t="str">
        <f t="shared" si="17"/>
        <v/>
      </c>
      <c r="I328" s="306"/>
    </row>
    <row r="329" spans="1:9">
      <c r="A329" s="301">
        <v>327</v>
      </c>
      <c r="B329" s="302">
        <v>43944</v>
      </c>
      <c r="C329" s="303">
        <v>60.852269999999997</v>
      </c>
      <c r="D329" s="304">
        <v>157.51786268308174</v>
      </c>
      <c r="E329" s="303">
        <f t="shared" si="15"/>
        <v>60.852269999999997</v>
      </c>
      <c r="F329" s="313"/>
      <c r="G329" s="208" t="str">
        <f t="shared" si="16"/>
        <v/>
      </c>
      <c r="H329" s="305" t="str">
        <f t="shared" si="17"/>
        <v/>
      </c>
      <c r="I329" s="306"/>
    </row>
    <row r="330" spans="1:9">
      <c r="A330" s="301">
        <v>328</v>
      </c>
      <c r="B330" s="302">
        <v>43945</v>
      </c>
      <c r="C330" s="303">
        <v>82.626198000000002</v>
      </c>
      <c r="D330" s="304">
        <v>157.51786268308174</v>
      </c>
      <c r="E330" s="303">
        <f t="shared" si="15"/>
        <v>82.626198000000002</v>
      </c>
      <c r="F330" s="313"/>
      <c r="G330" s="208" t="str">
        <f t="shared" si="16"/>
        <v/>
      </c>
      <c r="H330" s="305" t="str">
        <f t="shared" si="17"/>
        <v/>
      </c>
      <c r="I330" s="306"/>
    </row>
    <row r="331" spans="1:9">
      <c r="A331" s="301">
        <v>329</v>
      </c>
      <c r="B331" s="302">
        <v>43946</v>
      </c>
      <c r="C331" s="303">
        <v>35.884959000000002</v>
      </c>
      <c r="D331" s="304">
        <v>157.51786268308174</v>
      </c>
      <c r="E331" s="303">
        <f t="shared" si="15"/>
        <v>35.884959000000002</v>
      </c>
      <c r="F331" s="313"/>
      <c r="G331" s="208" t="str">
        <f t="shared" si="16"/>
        <v/>
      </c>
      <c r="H331" s="305" t="str">
        <f t="shared" si="17"/>
        <v/>
      </c>
      <c r="I331" s="306"/>
    </row>
    <row r="332" spans="1:9">
      <c r="A332" s="301">
        <v>330</v>
      </c>
      <c r="B332" s="302">
        <v>43947</v>
      </c>
      <c r="C332" s="303">
        <v>57.652974</v>
      </c>
      <c r="D332" s="304">
        <v>157.51786268308174</v>
      </c>
      <c r="E332" s="303">
        <f t="shared" si="15"/>
        <v>57.652974</v>
      </c>
      <c r="F332" s="313"/>
      <c r="G332" s="208" t="str">
        <f t="shared" si="16"/>
        <v/>
      </c>
      <c r="H332" s="305" t="str">
        <f t="shared" si="17"/>
        <v/>
      </c>
      <c r="I332" s="306"/>
    </row>
    <row r="333" spans="1:9">
      <c r="A333" s="301">
        <v>331</v>
      </c>
      <c r="B333" s="302">
        <v>43948</v>
      </c>
      <c r="C333" s="303">
        <v>114.834345</v>
      </c>
      <c r="D333" s="304">
        <v>157.51786268308174</v>
      </c>
      <c r="E333" s="303">
        <f t="shared" si="15"/>
        <v>114.834345</v>
      </c>
      <c r="F333" s="313"/>
      <c r="G333" s="208" t="str">
        <f t="shared" si="16"/>
        <v/>
      </c>
      <c r="H333" s="305" t="str">
        <f t="shared" si="17"/>
        <v/>
      </c>
      <c r="I333" s="306"/>
    </row>
    <row r="334" spans="1:9">
      <c r="A334" s="301">
        <v>332</v>
      </c>
      <c r="B334" s="302">
        <v>43949</v>
      </c>
      <c r="C334" s="303">
        <v>180.68839700000001</v>
      </c>
      <c r="D334" s="304">
        <v>157.51786268308174</v>
      </c>
      <c r="E334" s="303">
        <f t="shared" si="15"/>
        <v>157.51786268308174</v>
      </c>
      <c r="F334" s="313"/>
      <c r="G334" s="208" t="str">
        <f t="shared" si="16"/>
        <v/>
      </c>
      <c r="H334" s="305" t="str">
        <f t="shared" si="17"/>
        <v/>
      </c>
      <c r="I334" s="306"/>
    </row>
    <row r="335" spans="1:9">
      <c r="A335" s="301">
        <v>333</v>
      </c>
      <c r="B335" s="302">
        <v>43950</v>
      </c>
      <c r="C335" s="303">
        <v>246.37424799999999</v>
      </c>
      <c r="D335" s="304">
        <v>157.51786268308174</v>
      </c>
      <c r="E335" s="303">
        <f>IF(C335&gt;D335,D335,C335)</f>
        <v>157.51786268308174</v>
      </c>
      <c r="F335" s="313"/>
      <c r="G335" s="208" t="str">
        <f t="shared" si="16"/>
        <v/>
      </c>
      <c r="H335" s="305" t="str">
        <f t="shared" si="17"/>
        <v/>
      </c>
      <c r="I335" s="306"/>
    </row>
    <row r="336" spans="1:9">
      <c r="A336" s="301">
        <v>334</v>
      </c>
      <c r="B336" s="302">
        <v>43951</v>
      </c>
      <c r="C336" s="303">
        <v>315.61358799999999</v>
      </c>
      <c r="D336" s="304">
        <v>157.51786268308174</v>
      </c>
      <c r="E336" s="303">
        <f t="shared" si="15"/>
        <v>157.51786268308174</v>
      </c>
      <c r="F336" s="306"/>
      <c r="G336" s="208" t="str">
        <f t="shared" si="16"/>
        <v/>
      </c>
      <c r="H336" s="305" t="str">
        <f t="shared" si="17"/>
        <v/>
      </c>
      <c r="I336" s="306"/>
    </row>
    <row r="337" spans="1:9">
      <c r="A337" s="301">
        <v>335</v>
      </c>
      <c r="B337" s="302">
        <v>43952</v>
      </c>
      <c r="C337" s="303">
        <v>265.81070699999998</v>
      </c>
      <c r="D337" s="304">
        <v>141.6266633790793</v>
      </c>
      <c r="E337" s="303">
        <f t="shared" si="15"/>
        <v>141.6266633790793</v>
      </c>
      <c r="F337" s="313"/>
      <c r="G337" s="208" t="str">
        <f t="shared" si="16"/>
        <v/>
      </c>
      <c r="H337" s="305" t="str">
        <f t="shared" si="17"/>
        <v/>
      </c>
      <c r="I337" s="306"/>
    </row>
    <row r="338" spans="1:9">
      <c r="A338" s="301">
        <v>336</v>
      </c>
      <c r="B338" s="302">
        <v>43953</v>
      </c>
      <c r="C338" s="303">
        <v>151.81857699999998</v>
      </c>
      <c r="D338" s="304">
        <v>141.6266633790793</v>
      </c>
      <c r="E338" s="303">
        <f t="shared" si="15"/>
        <v>141.6266633790793</v>
      </c>
      <c r="F338" s="313"/>
      <c r="G338" s="208" t="str">
        <f t="shared" si="16"/>
        <v/>
      </c>
      <c r="H338" s="305" t="str">
        <f t="shared" si="17"/>
        <v/>
      </c>
      <c r="I338" s="306"/>
    </row>
    <row r="339" spans="1:9">
      <c r="A339" s="301">
        <v>337</v>
      </c>
      <c r="B339" s="302">
        <v>43954</v>
      </c>
      <c r="C339" s="303">
        <v>63.651142</v>
      </c>
      <c r="D339" s="304">
        <v>141.6266633790793</v>
      </c>
      <c r="E339" s="303">
        <f t="shared" si="15"/>
        <v>63.651142</v>
      </c>
      <c r="F339" s="313"/>
      <c r="G339" s="208" t="str">
        <f t="shared" si="16"/>
        <v/>
      </c>
      <c r="H339" s="305" t="str">
        <f t="shared" si="17"/>
        <v/>
      </c>
      <c r="I339" s="306"/>
    </row>
    <row r="340" spans="1:9">
      <c r="A340" s="301">
        <v>338</v>
      </c>
      <c r="B340" s="302">
        <v>43955</v>
      </c>
      <c r="C340" s="303">
        <v>222.959936</v>
      </c>
      <c r="D340" s="304">
        <v>141.6266633790793</v>
      </c>
      <c r="E340" s="303">
        <f t="shared" si="15"/>
        <v>141.6266633790793</v>
      </c>
      <c r="F340" s="313"/>
      <c r="G340" s="208" t="str">
        <f t="shared" si="16"/>
        <v/>
      </c>
      <c r="H340" s="305" t="str">
        <f t="shared" si="17"/>
        <v/>
      </c>
      <c r="I340" s="306"/>
    </row>
    <row r="341" spans="1:9">
      <c r="A341" s="301">
        <v>339</v>
      </c>
      <c r="B341" s="302">
        <v>43956</v>
      </c>
      <c r="C341" s="303">
        <v>106.92031900000001</v>
      </c>
      <c r="D341" s="304">
        <v>141.6266633790793</v>
      </c>
      <c r="E341" s="303">
        <f t="shared" si="15"/>
        <v>106.92031900000001</v>
      </c>
      <c r="F341" s="313"/>
      <c r="G341" s="208" t="str">
        <f t="shared" si="16"/>
        <v/>
      </c>
      <c r="H341" s="305" t="str">
        <f t="shared" si="17"/>
        <v/>
      </c>
      <c r="I341" s="306"/>
    </row>
    <row r="342" spans="1:9">
      <c r="A342" s="301">
        <v>340</v>
      </c>
      <c r="B342" s="302">
        <v>43957</v>
      </c>
      <c r="C342" s="303">
        <v>49.506928000000002</v>
      </c>
      <c r="D342" s="304">
        <v>141.6266633790793</v>
      </c>
      <c r="E342" s="303">
        <f t="shared" si="15"/>
        <v>49.506928000000002</v>
      </c>
      <c r="F342" s="313"/>
      <c r="G342" s="208" t="str">
        <f t="shared" si="16"/>
        <v/>
      </c>
      <c r="H342" s="305" t="str">
        <f t="shared" si="17"/>
        <v/>
      </c>
      <c r="I342" s="306"/>
    </row>
    <row r="343" spans="1:9">
      <c r="A343" s="301">
        <v>341</v>
      </c>
      <c r="B343" s="302">
        <v>43958</v>
      </c>
      <c r="C343" s="303">
        <v>153.991636</v>
      </c>
      <c r="D343" s="304">
        <v>141.6266633790793</v>
      </c>
      <c r="E343" s="303">
        <f t="shared" si="15"/>
        <v>141.6266633790793</v>
      </c>
      <c r="F343" s="313"/>
      <c r="G343" s="208" t="str">
        <f t="shared" si="16"/>
        <v/>
      </c>
      <c r="H343" s="305" t="str">
        <f t="shared" si="17"/>
        <v/>
      </c>
      <c r="I343" s="306"/>
    </row>
    <row r="344" spans="1:9">
      <c r="A344" s="301">
        <v>342</v>
      </c>
      <c r="B344" s="302">
        <v>43959</v>
      </c>
      <c r="C344" s="303">
        <v>115.45499099999999</v>
      </c>
      <c r="D344" s="304">
        <v>141.6266633790793</v>
      </c>
      <c r="E344" s="303">
        <f t="shared" si="15"/>
        <v>115.45499099999999</v>
      </c>
      <c r="F344" s="313"/>
      <c r="G344" s="208" t="str">
        <f t="shared" si="16"/>
        <v/>
      </c>
      <c r="H344" s="305" t="str">
        <f t="shared" si="17"/>
        <v/>
      </c>
      <c r="I344" s="306"/>
    </row>
    <row r="345" spans="1:9">
      <c r="A345" s="301">
        <v>343</v>
      </c>
      <c r="B345" s="302">
        <v>43960</v>
      </c>
      <c r="C345" s="303">
        <v>108.08998600000001</v>
      </c>
      <c r="D345" s="304">
        <v>141.6266633790793</v>
      </c>
      <c r="E345" s="303">
        <f t="shared" si="15"/>
        <v>108.08998600000001</v>
      </c>
      <c r="F345" s="313"/>
      <c r="G345" s="208" t="str">
        <f t="shared" si="16"/>
        <v/>
      </c>
      <c r="H345" s="305" t="str">
        <f t="shared" si="17"/>
        <v/>
      </c>
      <c r="I345" s="306"/>
    </row>
    <row r="346" spans="1:9">
      <c r="A346" s="301">
        <v>344</v>
      </c>
      <c r="B346" s="302">
        <v>43961</v>
      </c>
      <c r="C346" s="303">
        <v>151.32555499999998</v>
      </c>
      <c r="D346" s="304">
        <v>141.6266633790793</v>
      </c>
      <c r="E346" s="303">
        <f t="shared" si="15"/>
        <v>141.6266633790793</v>
      </c>
      <c r="F346" s="313"/>
      <c r="G346" s="208" t="str">
        <f t="shared" si="16"/>
        <v/>
      </c>
      <c r="H346" s="305" t="str">
        <f t="shared" si="17"/>
        <v/>
      </c>
      <c r="I346" s="306"/>
    </row>
    <row r="347" spans="1:9">
      <c r="A347" s="301">
        <v>345</v>
      </c>
      <c r="B347" s="302">
        <v>43962</v>
      </c>
      <c r="C347" s="303">
        <v>185.10224199999999</v>
      </c>
      <c r="D347" s="304">
        <v>141.6266633790793</v>
      </c>
      <c r="E347" s="303">
        <f t="shared" si="15"/>
        <v>141.6266633790793</v>
      </c>
      <c r="F347" s="313"/>
      <c r="G347" s="208" t="str">
        <f t="shared" si="16"/>
        <v/>
      </c>
      <c r="H347" s="305" t="str">
        <f t="shared" si="17"/>
        <v/>
      </c>
      <c r="I347" s="306"/>
    </row>
    <row r="348" spans="1:9">
      <c r="A348" s="301">
        <v>346</v>
      </c>
      <c r="B348" s="302">
        <v>43963</v>
      </c>
      <c r="C348" s="303">
        <v>61.266777000000005</v>
      </c>
      <c r="D348" s="304">
        <v>141.6266633790793</v>
      </c>
      <c r="E348" s="303">
        <f t="shared" si="15"/>
        <v>61.266777000000005</v>
      </c>
      <c r="F348" s="313"/>
      <c r="G348" s="208" t="str">
        <f t="shared" si="16"/>
        <v/>
      </c>
      <c r="H348" s="305" t="str">
        <f t="shared" si="17"/>
        <v/>
      </c>
      <c r="I348" s="306"/>
    </row>
    <row r="349" spans="1:9">
      <c r="A349" s="301">
        <v>347</v>
      </c>
      <c r="B349" s="302">
        <v>43964</v>
      </c>
      <c r="C349" s="303">
        <v>67.754913999999999</v>
      </c>
      <c r="D349" s="304">
        <v>141.6266633790793</v>
      </c>
      <c r="E349" s="303">
        <f t="shared" si="15"/>
        <v>67.754913999999999</v>
      </c>
      <c r="F349" s="313"/>
      <c r="G349" s="208" t="str">
        <f t="shared" si="16"/>
        <v/>
      </c>
      <c r="H349" s="305" t="str">
        <f t="shared" si="17"/>
        <v/>
      </c>
      <c r="I349" s="306"/>
    </row>
    <row r="350" spans="1:9">
      <c r="A350" s="301">
        <v>348</v>
      </c>
      <c r="B350" s="302">
        <v>43965</v>
      </c>
      <c r="C350" s="303">
        <v>148.545514</v>
      </c>
      <c r="D350" s="304">
        <v>141.6266633790793</v>
      </c>
      <c r="E350" s="303">
        <f t="shared" si="15"/>
        <v>141.6266633790793</v>
      </c>
      <c r="F350" s="313"/>
      <c r="G350" s="208" t="str">
        <f t="shared" si="16"/>
        <v/>
      </c>
      <c r="H350" s="305" t="str">
        <f t="shared" si="17"/>
        <v/>
      </c>
      <c r="I350" s="306"/>
    </row>
    <row r="351" spans="1:9">
      <c r="A351" s="301">
        <v>349</v>
      </c>
      <c r="B351" s="302">
        <v>43966</v>
      </c>
      <c r="C351" s="303">
        <v>178.965642</v>
      </c>
      <c r="D351" s="304">
        <v>141.6266633790793</v>
      </c>
      <c r="E351" s="303">
        <f t="shared" si="15"/>
        <v>141.6266633790793</v>
      </c>
      <c r="F351" s="313"/>
      <c r="G351" s="208" t="str">
        <f t="shared" si="16"/>
        <v>M</v>
      </c>
      <c r="H351" s="305" t="str">
        <f t="shared" si="17"/>
        <v>141,6</v>
      </c>
      <c r="I351" s="306"/>
    </row>
    <row r="352" spans="1:9">
      <c r="A352" s="301">
        <v>350</v>
      </c>
      <c r="B352" s="302">
        <v>43967</v>
      </c>
      <c r="C352" s="303">
        <v>189.75266500000001</v>
      </c>
      <c r="D352" s="304">
        <v>141.6266633790793</v>
      </c>
      <c r="E352" s="303">
        <f t="shared" si="15"/>
        <v>141.6266633790793</v>
      </c>
      <c r="F352" s="313"/>
      <c r="G352" s="208" t="str">
        <f t="shared" si="16"/>
        <v/>
      </c>
      <c r="H352" s="305" t="str">
        <f t="shared" si="17"/>
        <v/>
      </c>
      <c r="I352" s="306"/>
    </row>
    <row r="353" spans="1:9">
      <c r="A353" s="301">
        <v>351</v>
      </c>
      <c r="B353" s="302">
        <v>43968</v>
      </c>
      <c r="C353" s="303">
        <v>114.186162</v>
      </c>
      <c r="D353" s="304">
        <v>141.6266633790793</v>
      </c>
      <c r="E353" s="303">
        <f t="shared" si="15"/>
        <v>114.186162</v>
      </c>
      <c r="F353" s="313"/>
      <c r="G353" s="208" t="str">
        <f t="shared" si="16"/>
        <v/>
      </c>
      <c r="H353" s="305" t="str">
        <f t="shared" si="17"/>
        <v/>
      </c>
      <c r="I353" s="306"/>
    </row>
    <row r="354" spans="1:9">
      <c r="A354" s="301">
        <v>352</v>
      </c>
      <c r="B354" s="302">
        <v>43969</v>
      </c>
      <c r="C354" s="303">
        <v>100.41572000000001</v>
      </c>
      <c r="D354" s="304">
        <v>141.6266633790793</v>
      </c>
      <c r="E354" s="303">
        <f t="shared" si="15"/>
        <v>100.41572000000001</v>
      </c>
      <c r="F354" s="313"/>
      <c r="G354" s="208" t="str">
        <f t="shared" si="16"/>
        <v/>
      </c>
      <c r="H354" s="305" t="str">
        <f t="shared" si="17"/>
        <v/>
      </c>
      <c r="I354" s="306"/>
    </row>
    <row r="355" spans="1:9">
      <c r="A355" s="301">
        <v>353</v>
      </c>
      <c r="B355" s="302">
        <v>43970</v>
      </c>
      <c r="C355" s="303">
        <v>108.03166399999999</v>
      </c>
      <c r="D355" s="304">
        <v>141.6266633790793</v>
      </c>
      <c r="E355" s="303">
        <f t="shared" si="15"/>
        <v>108.03166399999999</v>
      </c>
      <c r="F355" s="313"/>
      <c r="G355" s="208" t="str">
        <f t="shared" si="16"/>
        <v/>
      </c>
      <c r="H355" s="305" t="str">
        <f t="shared" si="17"/>
        <v/>
      </c>
      <c r="I355" s="306"/>
    </row>
    <row r="356" spans="1:9">
      <c r="A356" s="301">
        <v>354</v>
      </c>
      <c r="B356" s="302">
        <v>43971</v>
      </c>
      <c r="C356" s="303">
        <v>48.323215000000005</v>
      </c>
      <c r="D356" s="304">
        <v>141.6266633790793</v>
      </c>
      <c r="E356" s="303">
        <f t="shared" si="15"/>
        <v>48.323215000000005</v>
      </c>
      <c r="F356" s="313"/>
      <c r="G356" s="208" t="str">
        <f t="shared" si="16"/>
        <v/>
      </c>
      <c r="H356" s="305" t="str">
        <f t="shared" si="17"/>
        <v/>
      </c>
      <c r="I356" s="306"/>
    </row>
    <row r="357" spans="1:9">
      <c r="A357" s="301">
        <v>355</v>
      </c>
      <c r="B357" s="302">
        <v>43972</v>
      </c>
      <c r="C357" s="303">
        <v>46.974333000000009</v>
      </c>
      <c r="D357" s="304">
        <v>141.6266633790793</v>
      </c>
      <c r="E357" s="303">
        <f t="shared" si="15"/>
        <v>46.974333000000009</v>
      </c>
      <c r="F357" s="313"/>
      <c r="G357" s="208" t="str">
        <f t="shared" si="16"/>
        <v/>
      </c>
      <c r="H357" s="305" t="str">
        <f t="shared" si="17"/>
        <v/>
      </c>
      <c r="I357" s="306"/>
    </row>
    <row r="358" spans="1:9">
      <c r="A358" s="301">
        <v>356</v>
      </c>
      <c r="B358" s="302">
        <v>43973</v>
      </c>
      <c r="C358" s="303">
        <v>46.023463999999997</v>
      </c>
      <c r="D358" s="304">
        <v>141.6266633790793</v>
      </c>
      <c r="E358" s="303">
        <f t="shared" si="15"/>
        <v>46.023463999999997</v>
      </c>
      <c r="F358" s="313"/>
      <c r="G358" s="208" t="str">
        <f t="shared" si="16"/>
        <v/>
      </c>
      <c r="H358" s="305" t="str">
        <f t="shared" si="17"/>
        <v/>
      </c>
      <c r="I358" s="306"/>
    </row>
    <row r="359" spans="1:9">
      <c r="A359" s="301">
        <v>357</v>
      </c>
      <c r="B359" s="302">
        <v>43974</v>
      </c>
      <c r="C359" s="303">
        <v>151.534728</v>
      </c>
      <c r="D359" s="304">
        <v>141.6266633790793</v>
      </c>
      <c r="E359" s="303">
        <f t="shared" si="15"/>
        <v>141.6266633790793</v>
      </c>
      <c r="F359" s="313"/>
      <c r="G359" s="208" t="str">
        <f t="shared" si="16"/>
        <v/>
      </c>
      <c r="H359" s="305" t="str">
        <f t="shared" si="17"/>
        <v/>
      </c>
      <c r="I359" s="306"/>
    </row>
    <row r="360" spans="1:9">
      <c r="A360" s="301">
        <v>358</v>
      </c>
      <c r="B360" s="302">
        <v>43975</v>
      </c>
      <c r="C360" s="303">
        <v>159.271614</v>
      </c>
      <c r="D360" s="304">
        <v>141.6266633790793</v>
      </c>
      <c r="E360" s="303">
        <f t="shared" si="15"/>
        <v>141.6266633790793</v>
      </c>
      <c r="F360" s="313"/>
      <c r="G360" s="208" t="str">
        <f t="shared" si="16"/>
        <v/>
      </c>
      <c r="H360" s="305" t="str">
        <f t="shared" si="17"/>
        <v/>
      </c>
      <c r="I360" s="306"/>
    </row>
    <row r="361" spans="1:9">
      <c r="A361" s="301">
        <v>359</v>
      </c>
      <c r="B361" s="302">
        <v>43976</v>
      </c>
      <c r="C361" s="303">
        <v>153.231019</v>
      </c>
      <c r="D361" s="304">
        <v>141.6266633790793</v>
      </c>
      <c r="E361" s="303">
        <f t="shared" si="15"/>
        <v>141.6266633790793</v>
      </c>
      <c r="F361" s="313"/>
      <c r="G361" s="208" t="str">
        <f t="shared" si="16"/>
        <v/>
      </c>
      <c r="H361" s="305" t="str">
        <f t="shared" si="17"/>
        <v/>
      </c>
      <c r="I361" s="306"/>
    </row>
    <row r="362" spans="1:9">
      <c r="A362" s="301">
        <v>360</v>
      </c>
      <c r="B362" s="302">
        <v>43977</v>
      </c>
      <c r="C362" s="303">
        <v>203.74604600000001</v>
      </c>
      <c r="D362" s="304">
        <v>141.6266633790793</v>
      </c>
      <c r="E362" s="303">
        <f t="shared" si="15"/>
        <v>141.6266633790793</v>
      </c>
      <c r="F362" s="313"/>
      <c r="G362" s="208" t="str">
        <f t="shared" si="16"/>
        <v/>
      </c>
      <c r="H362" s="305" t="str">
        <f t="shared" si="17"/>
        <v/>
      </c>
      <c r="I362" s="306"/>
    </row>
    <row r="363" spans="1:9">
      <c r="A363" s="301">
        <v>361</v>
      </c>
      <c r="B363" s="302">
        <v>43978</v>
      </c>
      <c r="C363" s="303">
        <v>170.77610999999999</v>
      </c>
      <c r="D363" s="304">
        <v>141.6266633790793</v>
      </c>
      <c r="E363" s="303">
        <f t="shared" si="15"/>
        <v>141.6266633790793</v>
      </c>
      <c r="F363" s="313"/>
      <c r="G363" s="208" t="str">
        <f t="shared" si="16"/>
        <v/>
      </c>
      <c r="H363" s="305" t="str">
        <f t="shared" si="17"/>
        <v/>
      </c>
      <c r="I363" s="306"/>
    </row>
    <row r="364" spans="1:9">
      <c r="A364" s="301">
        <v>362</v>
      </c>
      <c r="B364" s="302">
        <v>43979</v>
      </c>
      <c r="C364" s="303">
        <v>117.448058</v>
      </c>
      <c r="D364" s="304">
        <v>141.6266633790793</v>
      </c>
      <c r="E364" s="303">
        <f t="shared" si="15"/>
        <v>117.448058</v>
      </c>
      <c r="F364" s="313"/>
      <c r="G364" s="208" t="str">
        <f t="shared" si="16"/>
        <v/>
      </c>
      <c r="H364" s="305" t="str">
        <f t="shared" si="17"/>
        <v/>
      </c>
      <c r="I364" s="306"/>
    </row>
    <row r="365" spans="1:9">
      <c r="A365" s="301">
        <v>363</v>
      </c>
      <c r="B365" s="302">
        <v>43980</v>
      </c>
      <c r="C365" s="303">
        <v>72.697546000000003</v>
      </c>
      <c r="D365" s="304">
        <v>141.6266633790793</v>
      </c>
      <c r="E365" s="303">
        <f t="shared" si="15"/>
        <v>72.697546000000003</v>
      </c>
      <c r="F365" s="313"/>
      <c r="G365" s="208" t="str">
        <f t="shared" si="16"/>
        <v/>
      </c>
      <c r="H365" s="305" t="str">
        <f t="shared" si="17"/>
        <v/>
      </c>
      <c r="I365" s="306"/>
    </row>
    <row r="366" spans="1:9">
      <c r="A366" s="301">
        <v>364</v>
      </c>
      <c r="B366" s="302">
        <v>43981</v>
      </c>
      <c r="C366" s="303">
        <v>97.010528999999991</v>
      </c>
      <c r="D366" s="304">
        <v>141.6266633790793</v>
      </c>
      <c r="E366" s="303">
        <f t="shared" si="15"/>
        <v>97.010528999999991</v>
      </c>
      <c r="F366" s="313"/>
      <c r="G366" s="208" t="str">
        <f t="shared" si="16"/>
        <v/>
      </c>
      <c r="H366" s="305" t="str">
        <f t="shared" si="17"/>
        <v/>
      </c>
      <c r="I366" s="306"/>
    </row>
    <row r="367" spans="1:9">
      <c r="A367" s="301">
        <v>365</v>
      </c>
      <c r="B367" s="302">
        <v>43982</v>
      </c>
      <c r="C367" s="303">
        <v>91.770896999999991</v>
      </c>
      <c r="D367" s="304">
        <v>141.6266633790793</v>
      </c>
      <c r="E367" s="303">
        <f t="shared" si="15"/>
        <v>91.770896999999991</v>
      </c>
      <c r="F367" s="313"/>
      <c r="G367" s="208" t="str">
        <f t="shared" si="16"/>
        <v/>
      </c>
      <c r="H367" s="305" t="str">
        <f t="shared" si="17"/>
        <v/>
      </c>
      <c r="I367" s="306"/>
    </row>
    <row r="368" spans="1:9">
      <c r="A368" s="301">
        <v>366</v>
      </c>
      <c r="B368" s="302">
        <v>43983</v>
      </c>
      <c r="C368" s="303">
        <v>46.127493000000001</v>
      </c>
      <c r="D368" s="304">
        <v>117.71557362393156</v>
      </c>
      <c r="E368" s="303">
        <f t="shared" si="15"/>
        <v>46.127493000000001</v>
      </c>
      <c r="F368" s="313"/>
      <c r="G368" s="208" t="str">
        <f t="shared" si="16"/>
        <v/>
      </c>
      <c r="H368" s="305" t="str">
        <f t="shared" si="17"/>
        <v/>
      </c>
      <c r="I368" s="306"/>
    </row>
    <row r="369" spans="1:9">
      <c r="A369" s="301">
        <v>367</v>
      </c>
      <c r="B369" s="302">
        <v>43984</v>
      </c>
      <c r="C369" s="303">
        <v>40.985336000000004</v>
      </c>
      <c r="D369" s="304">
        <v>117.71557362393156</v>
      </c>
      <c r="E369" s="303">
        <f t="shared" si="15"/>
        <v>40.985336000000004</v>
      </c>
      <c r="F369" s="313"/>
      <c r="G369" s="208" t="str">
        <f t="shared" si="16"/>
        <v/>
      </c>
      <c r="H369" s="305" t="str">
        <f t="shared" si="17"/>
        <v/>
      </c>
      <c r="I369" s="306"/>
    </row>
    <row r="370" spans="1:9">
      <c r="A370" s="301">
        <v>368</v>
      </c>
      <c r="B370" s="302">
        <v>43985</v>
      </c>
      <c r="C370" s="303">
        <v>85.65583199999999</v>
      </c>
      <c r="D370" s="304">
        <v>117.71557362393156</v>
      </c>
      <c r="E370" s="303">
        <f t="shared" si="15"/>
        <v>85.65583199999999</v>
      </c>
      <c r="F370" s="313"/>
      <c r="G370" s="208" t="str">
        <f t="shared" si="16"/>
        <v/>
      </c>
      <c r="H370" s="305" t="str">
        <f t="shared" si="17"/>
        <v/>
      </c>
      <c r="I370" s="306"/>
    </row>
    <row r="371" spans="1:9">
      <c r="A371" s="301">
        <v>369</v>
      </c>
      <c r="B371" s="302">
        <v>43986</v>
      </c>
      <c r="C371" s="303">
        <v>204.25996699999999</v>
      </c>
      <c r="D371" s="304">
        <v>117.71557362393156</v>
      </c>
      <c r="E371" s="303">
        <f t="shared" si="15"/>
        <v>117.71557362393156</v>
      </c>
      <c r="F371" s="313"/>
      <c r="G371" s="208" t="str">
        <f t="shared" si="16"/>
        <v/>
      </c>
      <c r="H371" s="305" t="str">
        <f t="shared" si="17"/>
        <v/>
      </c>
      <c r="I371" s="306"/>
    </row>
    <row r="372" spans="1:9">
      <c r="A372" s="301">
        <v>370</v>
      </c>
      <c r="B372" s="302">
        <v>43987</v>
      </c>
      <c r="C372" s="303">
        <v>116.081299</v>
      </c>
      <c r="D372" s="304">
        <v>117.71557362393156</v>
      </c>
      <c r="E372" s="303">
        <f t="shared" si="15"/>
        <v>116.081299</v>
      </c>
      <c r="F372" s="313"/>
      <c r="G372" s="208" t="str">
        <f t="shared" si="16"/>
        <v/>
      </c>
      <c r="H372" s="305" t="str">
        <f t="shared" si="17"/>
        <v/>
      </c>
      <c r="I372" s="306"/>
    </row>
    <row r="373" spans="1:9">
      <c r="A373" s="301">
        <v>371</v>
      </c>
      <c r="B373" s="302">
        <v>43988</v>
      </c>
      <c r="C373" s="303">
        <v>90.647300999999999</v>
      </c>
      <c r="D373" s="304">
        <v>117.71557362393156</v>
      </c>
      <c r="E373" s="303">
        <f t="shared" si="15"/>
        <v>90.647300999999999</v>
      </c>
      <c r="F373" s="313"/>
      <c r="G373" s="208" t="str">
        <f t="shared" si="16"/>
        <v/>
      </c>
      <c r="H373" s="305" t="str">
        <f t="shared" si="17"/>
        <v/>
      </c>
      <c r="I373" s="306"/>
    </row>
    <row r="374" spans="1:9">
      <c r="A374" s="301">
        <v>372</v>
      </c>
      <c r="B374" s="302">
        <v>43989</v>
      </c>
      <c r="C374" s="303">
        <v>193.46020499999997</v>
      </c>
      <c r="D374" s="304">
        <v>117.71557362393156</v>
      </c>
      <c r="E374" s="303">
        <f t="shared" si="15"/>
        <v>117.71557362393156</v>
      </c>
      <c r="F374" s="313"/>
      <c r="G374" s="208" t="str">
        <f t="shared" si="16"/>
        <v/>
      </c>
      <c r="H374" s="305" t="str">
        <f t="shared" si="17"/>
        <v/>
      </c>
      <c r="I374" s="306"/>
    </row>
    <row r="375" spans="1:9">
      <c r="A375" s="301">
        <v>373</v>
      </c>
      <c r="B375" s="302">
        <v>43990</v>
      </c>
      <c r="C375" s="303">
        <v>176.996701</v>
      </c>
      <c r="D375" s="304">
        <v>117.71557362393156</v>
      </c>
      <c r="E375" s="303">
        <f t="shared" si="15"/>
        <v>117.71557362393156</v>
      </c>
      <c r="F375" s="313"/>
      <c r="G375" s="208" t="str">
        <f t="shared" si="16"/>
        <v/>
      </c>
      <c r="H375" s="305" t="str">
        <f t="shared" si="17"/>
        <v/>
      </c>
      <c r="I375" s="306"/>
    </row>
    <row r="376" spans="1:9">
      <c r="A376" s="301">
        <v>374</v>
      </c>
      <c r="B376" s="302">
        <v>43991</v>
      </c>
      <c r="C376" s="303">
        <v>137.94214600000001</v>
      </c>
      <c r="D376" s="304">
        <v>117.71557362393156</v>
      </c>
      <c r="E376" s="303">
        <f t="shared" si="15"/>
        <v>117.71557362393156</v>
      </c>
      <c r="F376" s="313"/>
      <c r="G376" s="208" t="str">
        <f t="shared" si="16"/>
        <v/>
      </c>
      <c r="H376" s="305" t="str">
        <f t="shared" si="17"/>
        <v/>
      </c>
      <c r="I376" s="306"/>
    </row>
    <row r="377" spans="1:9">
      <c r="A377" s="301">
        <v>375</v>
      </c>
      <c r="B377" s="302">
        <v>43992</v>
      </c>
      <c r="C377" s="303">
        <v>86.228426000000013</v>
      </c>
      <c r="D377" s="304">
        <v>117.71557362393156</v>
      </c>
      <c r="E377" s="303">
        <f t="shared" si="15"/>
        <v>86.228426000000013</v>
      </c>
      <c r="F377" s="313"/>
      <c r="G377" s="208" t="str">
        <f t="shared" si="16"/>
        <v/>
      </c>
      <c r="H377" s="305" t="str">
        <f t="shared" si="17"/>
        <v/>
      </c>
      <c r="I377" s="306"/>
    </row>
    <row r="378" spans="1:9">
      <c r="A378" s="301">
        <v>376</v>
      </c>
      <c r="B378" s="302">
        <v>43993</v>
      </c>
      <c r="C378" s="303">
        <v>209.42693400000002</v>
      </c>
      <c r="D378" s="304">
        <v>117.71557362393156</v>
      </c>
      <c r="E378" s="303">
        <f t="shared" si="15"/>
        <v>117.71557362393156</v>
      </c>
      <c r="F378" s="313"/>
      <c r="G378" s="208" t="str">
        <f t="shared" si="16"/>
        <v/>
      </c>
      <c r="H378" s="305" t="str">
        <f t="shared" si="17"/>
        <v/>
      </c>
      <c r="I378" s="306"/>
    </row>
    <row r="379" spans="1:9">
      <c r="A379" s="301">
        <v>377</v>
      </c>
      <c r="B379" s="302">
        <v>43994</v>
      </c>
      <c r="C379" s="303">
        <v>253.76381000000001</v>
      </c>
      <c r="D379" s="304">
        <v>117.71557362393156</v>
      </c>
      <c r="E379" s="303">
        <f t="shared" si="15"/>
        <v>117.71557362393156</v>
      </c>
      <c r="F379" s="313"/>
      <c r="G379" s="208" t="str">
        <f t="shared" si="16"/>
        <v/>
      </c>
      <c r="H379" s="305" t="str">
        <f t="shared" si="17"/>
        <v/>
      </c>
      <c r="I379" s="306"/>
    </row>
    <row r="380" spans="1:9">
      <c r="A380" s="301">
        <v>378</v>
      </c>
      <c r="B380" s="302">
        <v>43995</v>
      </c>
      <c r="C380" s="303">
        <v>169.00686300000001</v>
      </c>
      <c r="D380" s="304">
        <v>117.71557362393156</v>
      </c>
      <c r="E380" s="303">
        <f t="shared" si="15"/>
        <v>117.71557362393156</v>
      </c>
      <c r="F380" s="313"/>
      <c r="G380" s="208" t="str">
        <f t="shared" si="16"/>
        <v/>
      </c>
      <c r="H380" s="305" t="str">
        <f t="shared" si="17"/>
        <v/>
      </c>
      <c r="I380" s="306"/>
    </row>
    <row r="381" spans="1:9">
      <c r="A381" s="301">
        <v>379</v>
      </c>
      <c r="B381" s="302">
        <v>43996</v>
      </c>
      <c r="C381" s="303">
        <v>79.43510400000001</v>
      </c>
      <c r="D381" s="304">
        <v>117.71557362393156</v>
      </c>
      <c r="E381" s="303">
        <f t="shared" si="15"/>
        <v>79.43510400000001</v>
      </c>
      <c r="F381" s="313"/>
      <c r="G381" s="208" t="str">
        <f t="shared" si="16"/>
        <v/>
      </c>
      <c r="H381" s="305" t="str">
        <f t="shared" si="17"/>
        <v/>
      </c>
      <c r="I381" s="306"/>
    </row>
    <row r="382" spans="1:9">
      <c r="A382" s="301">
        <v>380</v>
      </c>
      <c r="B382" s="302">
        <v>43997</v>
      </c>
      <c r="C382" s="303">
        <v>82.993447000000003</v>
      </c>
      <c r="D382" s="304">
        <v>117.71557362393156</v>
      </c>
      <c r="E382" s="303">
        <f t="shared" si="15"/>
        <v>82.993447000000003</v>
      </c>
      <c r="F382" s="313"/>
      <c r="G382" s="208" t="str">
        <f t="shared" si="16"/>
        <v>J</v>
      </c>
      <c r="H382" s="305" t="str">
        <f t="shared" si="17"/>
        <v>117,7</v>
      </c>
      <c r="I382" s="306"/>
    </row>
    <row r="383" spans="1:9">
      <c r="A383" s="301">
        <v>381</v>
      </c>
      <c r="B383" s="302">
        <v>43998</v>
      </c>
      <c r="C383" s="303">
        <v>112.974255</v>
      </c>
      <c r="D383" s="304">
        <v>117.71557362393156</v>
      </c>
      <c r="E383" s="303">
        <f t="shared" si="15"/>
        <v>112.974255</v>
      </c>
      <c r="F383" s="313"/>
      <c r="G383" s="208" t="str">
        <f t="shared" si="16"/>
        <v/>
      </c>
      <c r="H383" s="305" t="str">
        <f t="shared" si="17"/>
        <v/>
      </c>
      <c r="I383" s="306"/>
    </row>
    <row r="384" spans="1:9">
      <c r="A384" s="301">
        <v>382</v>
      </c>
      <c r="B384" s="302">
        <v>43999</v>
      </c>
      <c r="C384" s="303">
        <v>64.541308999999998</v>
      </c>
      <c r="D384" s="304">
        <v>117.71557362393156</v>
      </c>
      <c r="E384" s="303">
        <f t="shared" si="15"/>
        <v>64.541308999999998</v>
      </c>
      <c r="F384" s="313"/>
      <c r="G384" s="208" t="str">
        <f t="shared" si="16"/>
        <v/>
      </c>
      <c r="H384" s="305" t="str">
        <f t="shared" si="17"/>
        <v/>
      </c>
      <c r="I384" s="306"/>
    </row>
    <row r="385" spans="1:9">
      <c r="A385" s="301">
        <v>383</v>
      </c>
      <c r="B385" s="302">
        <v>44000</v>
      </c>
      <c r="C385" s="303">
        <v>48.088142999999995</v>
      </c>
      <c r="D385" s="304">
        <v>117.71557362393156</v>
      </c>
      <c r="E385" s="303">
        <f t="shared" si="15"/>
        <v>48.088142999999995</v>
      </c>
      <c r="F385" s="313"/>
      <c r="G385" s="208" t="str">
        <f t="shared" si="16"/>
        <v/>
      </c>
      <c r="H385" s="305" t="str">
        <f t="shared" si="17"/>
        <v/>
      </c>
      <c r="I385" s="306"/>
    </row>
    <row r="386" spans="1:9">
      <c r="A386" s="301">
        <v>384</v>
      </c>
      <c r="B386" s="302">
        <v>44001</v>
      </c>
      <c r="C386" s="303">
        <v>56.369104</v>
      </c>
      <c r="D386" s="304">
        <v>117.71557362393156</v>
      </c>
      <c r="E386" s="303">
        <f t="shared" si="15"/>
        <v>56.369104</v>
      </c>
      <c r="F386" s="313"/>
      <c r="G386" s="208" t="str">
        <f t="shared" si="16"/>
        <v/>
      </c>
      <c r="H386" s="305" t="str">
        <f t="shared" si="17"/>
        <v/>
      </c>
      <c r="I386" s="306"/>
    </row>
    <row r="387" spans="1:9">
      <c r="A387" s="301">
        <v>385</v>
      </c>
      <c r="B387" s="302">
        <v>44002</v>
      </c>
      <c r="C387" s="303">
        <v>56.803338000000004</v>
      </c>
      <c r="D387" s="304">
        <v>117.71557362393156</v>
      </c>
      <c r="E387" s="303">
        <f t="shared" ref="E387:E395" si="18">IF(C387&gt;D387,D387,C387)</f>
        <v>56.803338000000004</v>
      </c>
      <c r="F387" s="313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5" t="str">
        <f t="shared" ref="H387:H395" si="20">IF(DAY($B387)=15,TEXT(D387,"#,0"),"")</f>
        <v/>
      </c>
      <c r="I387" s="306"/>
    </row>
    <row r="388" spans="1:9">
      <c r="A388" s="301">
        <v>386</v>
      </c>
      <c r="B388" s="302">
        <v>44003</v>
      </c>
      <c r="C388" s="303">
        <v>93.506699999999995</v>
      </c>
      <c r="D388" s="304">
        <v>117.71557362393156</v>
      </c>
      <c r="E388" s="303">
        <f t="shared" si="18"/>
        <v>93.506699999999995</v>
      </c>
      <c r="F388" s="313"/>
      <c r="G388" s="208" t="str">
        <f t="shared" si="19"/>
        <v/>
      </c>
      <c r="H388" s="305" t="str">
        <f t="shared" si="20"/>
        <v/>
      </c>
      <c r="I388" s="306"/>
    </row>
    <row r="389" spans="1:9">
      <c r="A389" s="301">
        <v>387</v>
      </c>
      <c r="B389" s="302">
        <v>44004</v>
      </c>
      <c r="C389" s="303">
        <v>131.29124200000001</v>
      </c>
      <c r="D389" s="304">
        <v>117.71557362393156</v>
      </c>
      <c r="E389" s="303">
        <f t="shared" si="18"/>
        <v>117.71557362393156</v>
      </c>
      <c r="F389" s="313"/>
      <c r="G389" s="208" t="str">
        <f t="shared" si="19"/>
        <v/>
      </c>
      <c r="H389" s="305" t="str">
        <f t="shared" si="20"/>
        <v/>
      </c>
      <c r="I389" s="306"/>
    </row>
    <row r="390" spans="1:9">
      <c r="A390" s="301">
        <v>388</v>
      </c>
      <c r="B390" s="302">
        <v>44005</v>
      </c>
      <c r="C390" s="303">
        <v>101.859599</v>
      </c>
      <c r="D390" s="304">
        <v>117.71557362393156</v>
      </c>
      <c r="E390" s="303">
        <f t="shared" si="18"/>
        <v>101.859599</v>
      </c>
      <c r="F390" s="313"/>
      <c r="G390" s="208" t="str">
        <f t="shared" si="19"/>
        <v/>
      </c>
      <c r="H390" s="305" t="str">
        <f t="shared" si="20"/>
        <v/>
      </c>
      <c r="I390" s="306"/>
    </row>
    <row r="391" spans="1:9">
      <c r="A391" s="301">
        <v>389</v>
      </c>
      <c r="B391" s="302">
        <v>44006</v>
      </c>
      <c r="C391" s="303">
        <v>89.431278000000006</v>
      </c>
      <c r="D391" s="304">
        <v>117.71557362393156</v>
      </c>
      <c r="E391" s="303">
        <f t="shared" si="18"/>
        <v>89.431278000000006</v>
      </c>
      <c r="F391" s="313"/>
      <c r="G391" s="208" t="str">
        <f t="shared" si="19"/>
        <v/>
      </c>
      <c r="H391" s="305" t="str">
        <f t="shared" si="20"/>
        <v/>
      </c>
      <c r="I391" s="306"/>
    </row>
    <row r="392" spans="1:9">
      <c r="A392" s="301">
        <v>390</v>
      </c>
      <c r="B392" s="302">
        <v>44007</v>
      </c>
      <c r="C392" s="303">
        <v>82.711063999999993</v>
      </c>
      <c r="D392" s="304">
        <v>117.71557362393156</v>
      </c>
      <c r="E392" s="303">
        <f t="shared" si="18"/>
        <v>82.711063999999993</v>
      </c>
      <c r="F392" s="313"/>
      <c r="G392" s="208" t="str">
        <f t="shared" si="19"/>
        <v/>
      </c>
      <c r="H392" s="305" t="str">
        <f t="shared" si="20"/>
        <v/>
      </c>
      <c r="I392" s="306"/>
    </row>
    <row r="393" spans="1:9">
      <c r="A393" s="301">
        <v>391</v>
      </c>
      <c r="B393" s="302">
        <v>44008</v>
      </c>
      <c r="C393" s="303">
        <v>112.923368</v>
      </c>
      <c r="D393" s="304">
        <v>117.71557362393156</v>
      </c>
      <c r="E393" s="303">
        <f t="shared" si="18"/>
        <v>112.923368</v>
      </c>
      <c r="F393" s="313"/>
      <c r="G393" s="208" t="str">
        <f t="shared" si="19"/>
        <v/>
      </c>
      <c r="H393" s="305" t="str">
        <f t="shared" si="20"/>
        <v/>
      </c>
      <c r="I393" s="306"/>
    </row>
    <row r="394" spans="1:9">
      <c r="A394" s="301">
        <v>392</v>
      </c>
      <c r="B394" s="302">
        <v>44009</v>
      </c>
      <c r="C394" s="303">
        <v>91.66518099999999</v>
      </c>
      <c r="D394" s="304">
        <v>117.71557362393156</v>
      </c>
      <c r="E394" s="303">
        <f t="shared" si="18"/>
        <v>91.66518099999999</v>
      </c>
      <c r="F394" s="313"/>
      <c r="G394" s="208" t="str">
        <f t="shared" si="19"/>
        <v/>
      </c>
      <c r="H394" s="305" t="str">
        <f t="shared" si="20"/>
        <v/>
      </c>
      <c r="I394" s="306"/>
    </row>
    <row r="395" spans="1:9">
      <c r="A395" s="301">
        <v>393</v>
      </c>
      <c r="B395" s="302">
        <v>44010</v>
      </c>
      <c r="C395" s="303">
        <v>63.655620000000006</v>
      </c>
      <c r="D395" s="304">
        <v>117.71557362393156</v>
      </c>
      <c r="E395" s="303">
        <f t="shared" si="18"/>
        <v>63.655620000000006</v>
      </c>
      <c r="F395" s="313"/>
      <c r="G395" s="208" t="str">
        <f t="shared" si="19"/>
        <v/>
      </c>
      <c r="H395" s="305" t="str">
        <f t="shared" si="20"/>
        <v/>
      </c>
      <c r="I395" s="306"/>
    </row>
    <row r="396" spans="1:9">
      <c r="A396" s="301">
        <v>394</v>
      </c>
      <c r="B396" s="302">
        <v>44011</v>
      </c>
      <c r="C396" s="303">
        <v>91.720176999999993</v>
      </c>
      <c r="D396" s="304">
        <v>117.71557362393156</v>
      </c>
      <c r="E396" s="303">
        <f t="shared" ref="E396:E397" si="21">IF(C396&gt;D396,D396,C396)</f>
        <v>91.720176999999993</v>
      </c>
      <c r="F396" s="313"/>
      <c r="G396" s="208"/>
      <c r="H396" s="305"/>
      <c r="I396" s="306"/>
    </row>
    <row r="397" spans="1:9">
      <c r="A397" s="301">
        <v>395</v>
      </c>
      <c r="B397" s="302">
        <v>44012</v>
      </c>
      <c r="C397" s="303">
        <v>94.249243000000007</v>
      </c>
      <c r="D397" s="304">
        <v>117.71557362393156</v>
      </c>
      <c r="E397" s="303">
        <f t="shared" si="21"/>
        <v>94.249243000000007</v>
      </c>
      <c r="F397" s="313"/>
      <c r="G397" s="208"/>
      <c r="H397" s="305"/>
      <c r="I397" s="306"/>
    </row>
    <row r="398" spans="1:9">
      <c r="B398" s="302"/>
      <c r="C398" s="303"/>
      <c r="D398" s="304"/>
      <c r="E398" s="303"/>
      <c r="F398" s="313"/>
      <c r="G398" s="208"/>
      <c r="H398" s="305"/>
      <c r="I398" s="306"/>
    </row>
    <row r="399" spans="1:9">
      <c r="B399" s="302"/>
      <c r="C399" s="303"/>
      <c r="D399" s="304"/>
      <c r="E399" s="303"/>
      <c r="F399" s="313"/>
      <c r="G399" s="208"/>
      <c r="H399" s="305"/>
      <c r="I399" s="306"/>
    </row>
    <row r="400" spans="1:9">
      <c r="B400" s="302"/>
      <c r="C400" s="303"/>
      <c r="D400" s="304"/>
      <c r="E400" s="303"/>
      <c r="F400" s="313"/>
      <c r="G400" s="208"/>
      <c r="H400" s="305"/>
      <c r="I400" s="306"/>
    </row>
    <row r="401" spans="2:9">
      <c r="B401" s="302"/>
      <c r="C401" s="303"/>
      <c r="D401" s="304"/>
      <c r="E401" s="303"/>
      <c r="F401" s="313"/>
      <c r="G401" s="208"/>
      <c r="H401" s="305"/>
      <c r="I401" s="306"/>
    </row>
    <row r="402" spans="2:9">
      <c r="B402" s="302"/>
      <c r="C402" s="303"/>
      <c r="D402" s="304"/>
      <c r="E402" s="303"/>
      <c r="F402" s="313"/>
      <c r="G402" s="208"/>
      <c r="H402" s="305"/>
      <c r="I402" s="306"/>
    </row>
    <row r="403" spans="2:9">
      <c r="B403" s="302"/>
      <c r="C403" s="303"/>
      <c r="D403" s="304"/>
      <c r="E403" s="303"/>
      <c r="F403" s="313"/>
      <c r="G403" s="208"/>
      <c r="H403" s="305"/>
      <c r="I403" s="306"/>
    </row>
    <row r="404" spans="2:9">
      <c r="B404" s="302"/>
      <c r="C404" s="303"/>
      <c r="D404" s="304"/>
      <c r="E404" s="303"/>
      <c r="F404" s="313"/>
      <c r="G404" s="208"/>
      <c r="H404" s="305"/>
      <c r="I404" s="306"/>
    </row>
    <row r="405" spans="2:9">
      <c r="B405" s="302"/>
      <c r="C405" s="303"/>
      <c r="D405" s="304"/>
      <c r="E405" s="303"/>
      <c r="F405" s="313"/>
      <c r="G405" s="208"/>
      <c r="H405" s="305"/>
      <c r="I405" s="306"/>
    </row>
    <row r="406" spans="2:9">
      <c r="B406" s="302"/>
      <c r="C406" s="303"/>
      <c r="D406" s="304"/>
      <c r="E406" s="303"/>
      <c r="F406" s="313"/>
      <c r="G406" s="208"/>
      <c r="H406" s="305"/>
      <c r="I406" s="306"/>
    </row>
    <row r="407" spans="2:9">
      <c r="B407" s="302"/>
      <c r="C407" s="303"/>
      <c r="D407" s="304"/>
      <c r="E407" s="303"/>
      <c r="F407" s="313"/>
      <c r="G407" s="208"/>
      <c r="H407" s="305"/>
      <c r="I407" s="306"/>
    </row>
    <row r="408" spans="2:9">
      <c r="B408" s="302"/>
      <c r="C408" s="303"/>
      <c r="D408" s="304"/>
      <c r="E408" s="303"/>
      <c r="F408" s="313"/>
      <c r="G408" s="208"/>
      <c r="H408" s="305"/>
      <c r="I408" s="306"/>
    </row>
    <row r="409" spans="2:9">
      <c r="B409" s="302"/>
      <c r="C409" s="303"/>
      <c r="D409" s="304"/>
      <c r="E409" s="303"/>
      <c r="F409" s="313"/>
      <c r="G409" s="208"/>
      <c r="H409" s="305"/>
      <c r="I409" s="306"/>
    </row>
    <row r="410" spans="2:9">
      <c r="B410" s="302"/>
      <c r="C410" s="303"/>
      <c r="D410" s="304"/>
      <c r="E410" s="303"/>
      <c r="F410" s="313"/>
      <c r="G410" s="208"/>
      <c r="H410" s="305"/>
      <c r="I410" s="306"/>
    </row>
    <row r="411" spans="2:9">
      <c r="B411" s="302"/>
      <c r="C411" s="303"/>
      <c r="D411" s="304"/>
      <c r="E411" s="303"/>
      <c r="F411" s="313"/>
      <c r="G411" s="208"/>
      <c r="H411" s="305"/>
      <c r="I411" s="306"/>
    </row>
    <row r="412" spans="2:9">
      <c r="B412" s="302"/>
      <c r="C412" s="303"/>
      <c r="D412" s="304"/>
      <c r="E412" s="303"/>
      <c r="F412" s="313"/>
      <c r="G412" s="208"/>
      <c r="H412" s="305"/>
      <c r="I412" s="306"/>
    </row>
    <row r="413" spans="2:9">
      <c r="B413" s="302"/>
      <c r="C413" s="303"/>
      <c r="D413" s="304"/>
      <c r="E413" s="303"/>
      <c r="F413" s="313"/>
      <c r="G413" s="208"/>
      <c r="H413" s="305"/>
      <c r="I413" s="306"/>
    </row>
    <row r="414" spans="2:9">
      <c r="B414" s="302"/>
      <c r="C414" s="303"/>
      <c r="D414" s="304"/>
      <c r="E414" s="303"/>
      <c r="F414" s="313"/>
      <c r="G414" s="208"/>
      <c r="H414" s="305"/>
      <c r="I414" s="306"/>
    </row>
    <row r="415" spans="2:9">
      <c r="B415" s="302"/>
      <c r="C415" s="303"/>
      <c r="D415" s="304"/>
      <c r="E415" s="303"/>
      <c r="F415" s="313"/>
      <c r="G415" s="208"/>
      <c r="H415" s="305"/>
      <c r="I415" s="306"/>
    </row>
    <row r="416" spans="2:9">
      <c r="B416" s="302"/>
      <c r="C416" s="303"/>
      <c r="D416" s="304"/>
      <c r="E416" s="303"/>
      <c r="F416" s="313"/>
      <c r="G416" s="208"/>
      <c r="H416" s="305"/>
      <c r="I416" s="306"/>
    </row>
    <row r="417" spans="2:9">
      <c r="B417" s="302"/>
      <c r="C417" s="303"/>
      <c r="D417" s="304"/>
      <c r="E417" s="303"/>
      <c r="F417" s="313"/>
      <c r="G417" s="208"/>
      <c r="H417" s="305"/>
      <c r="I417" s="306"/>
    </row>
    <row r="418" spans="2:9">
      <c r="B418" s="302"/>
      <c r="C418" s="303"/>
      <c r="D418" s="304"/>
      <c r="E418" s="303"/>
      <c r="F418" s="313"/>
      <c r="G418" s="208"/>
      <c r="H418" s="305"/>
      <c r="I418" s="306"/>
    </row>
    <row r="419" spans="2:9">
      <c r="B419" s="302"/>
      <c r="C419" s="303"/>
      <c r="D419" s="304"/>
      <c r="E419" s="303"/>
      <c r="F419" s="313"/>
      <c r="G419" s="208"/>
      <c r="H419" s="305"/>
      <c r="I419" s="306"/>
    </row>
    <row r="420" spans="2:9">
      <c r="B420" s="302"/>
      <c r="C420" s="303"/>
      <c r="D420" s="304"/>
      <c r="E420" s="303"/>
      <c r="F420" s="313"/>
      <c r="G420" s="208"/>
      <c r="H420" s="305"/>
      <c r="I420" s="306"/>
    </row>
    <row r="421" spans="2:9">
      <c r="B421" s="302"/>
      <c r="C421" s="303"/>
      <c r="D421" s="304"/>
      <c r="E421" s="303"/>
      <c r="F421" s="313"/>
      <c r="G421" s="208"/>
      <c r="H421" s="305"/>
      <c r="I421" s="306"/>
    </row>
    <row r="422" spans="2:9">
      <c r="B422" s="302"/>
      <c r="C422" s="303"/>
      <c r="D422" s="304"/>
      <c r="E422" s="303"/>
      <c r="F422" s="313"/>
      <c r="G422" s="208"/>
      <c r="H422" s="305"/>
      <c r="I422" s="306"/>
    </row>
    <row r="423" spans="2:9">
      <c r="B423" s="302"/>
      <c r="C423" s="303"/>
      <c r="D423" s="304"/>
      <c r="E423" s="303"/>
      <c r="F423" s="313"/>
      <c r="G423" s="208"/>
      <c r="H423" s="305"/>
      <c r="I423" s="306"/>
    </row>
    <row r="424" spans="2:9">
      <c r="B424" s="302"/>
      <c r="C424" s="303"/>
      <c r="D424" s="304"/>
      <c r="E424" s="303"/>
      <c r="F424" s="313"/>
      <c r="G424" s="208"/>
      <c r="H424" s="305"/>
      <c r="I424" s="306"/>
    </row>
    <row r="425" spans="2:9">
      <c r="B425" s="302"/>
      <c r="C425" s="303"/>
      <c r="D425" s="304"/>
      <c r="E425" s="303"/>
      <c r="F425" s="313"/>
      <c r="G425" s="208"/>
      <c r="H425" s="305"/>
      <c r="I425" s="306"/>
    </row>
    <row r="426" spans="2:9">
      <c r="B426" s="302"/>
      <c r="C426" s="303"/>
      <c r="D426" s="304"/>
      <c r="E426" s="303"/>
      <c r="F426" s="313"/>
      <c r="G426" s="208"/>
      <c r="H426" s="305"/>
      <c r="I426" s="306"/>
    </row>
    <row r="427" spans="2:9">
      <c r="B427" s="302"/>
      <c r="C427" s="303"/>
      <c r="D427" s="304"/>
      <c r="E427" s="303"/>
      <c r="F427" s="313"/>
      <c r="G427" s="208"/>
      <c r="H427" s="305"/>
      <c r="I427" s="306"/>
    </row>
    <row r="428" spans="2:9">
      <c r="B428" s="302"/>
      <c r="C428" s="303"/>
      <c r="D428" s="304"/>
      <c r="E428" s="303"/>
      <c r="F428" s="313"/>
      <c r="G428" s="208"/>
      <c r="H428" s="305"/>
      <c r="I428" s="306"/>
    </row>
    <row r="429" spans="2:9">
      <c r="B429" s="302"/>
      <c r="C429" s="303"/>
      <c r="D429" s="304"/>
      <c r="E429" s="303"/>
      <c r="F429" s="313"/>
      <c r="G429" s="208"/>
      <c r="H429" s="305"/>
      <c r="I429" s="306"/>
    </row>
    <row r="430" spans="2:9">
      <c r="B430" s="302"/>
      <c r="C430" s="303"/>
      <c r="D430" s="304"/>
      <c r="E430" s="303"/>
      <c r="F430" s="313"/>
      <c r="G430" s="208"/>
      <c r="H430" s="305"/>
      <c r="I430" s="306"/>
    </row>
    <row r="431" spans="2:9">
      <c r="B431" s="302"/>
      <c r="C431" s="303"/>
      <c r="D431" s="304"/>
      <c r="E431" s="303"/>
      <c r="F431" s="313"/>
      <c r="G431" s="208"/>
      <c r="H431" s="305"/>
      <c r="I431" s="306"/>
    </row>
    <row r="432" spans="2:9">
      <c r="B432" s="302"/>
      <c r="C432" s="303"/>
      <c r="D432" s="304"/>
      <c r="E432" s="303"/>
      <c r="F432" s="313"/>
      <c r="G432" s="208"/>
      <c r="H432" s="305"/>
      <c r="I432" s="306"/>
    </row>
    <row r="433" spans="2:9">
      <c r="B433" s="302"/>
      <c r="C433" s="303"/>
      <c r="D433" s="304"/>
      <c r="E433" s="303"/>
      <c r="F433" s="313"/>
      <c r="G433" s="208"/>
      <c r="H433" s="305"/>
      <c r="I433" s="306"/>
    </row>
    <row r="434" spans="2:9">
      <c r="B434" s="302"/>
      <c r="C434" s="303"/>
      <c r="D434" s="304"/>
      <c r="E434" s="303"/>
      <c r="F434" s="313"/>
      <c r="G434" s="208"/>
      <c r="H434" s="305"/>
      <c r="I434" s="306"/>
    </row>
    <row r="435" spans="2:9">
      <c r="B435" s="302"/>
      <c r="C435" s="303"/>
      <c r="D435" s="304"/>
      <c r="E435" s="303"/>
      <c r="F435" s="313"/>
      <c r="G435" s="208"/>
      <c r="H435" s="305"/>
      <c r="I435" s="306"/>
    </row>
    <row r="436" spans="2:9">
      <c r="B436" s="302"/>
      <c r="C436" s="303"/>
      <c r="D436" s="304"/>
      <c r="E436" s="303"/>
      <c r="F436" s="313"/>
      <c r="G436" s="208"/>
      <c r="H436" s="305"/>
      <c r="I436" s="306"/>
    </row>
    <row r="437" spans="2:9">
      <c r="B437" s="302"/>
      <c r="C437" s="303"/>
      <c r="D437" s="304"/>
      <c r="E437" s="303"/>
      <c r="F437" s="313"/>
      <c r="G437" s="208"/>
      <c r="H437" s="305"/>
      <c r="I437" s="306"/>
    </row>
    <row r="438" spans="2:9">
      <c r="B438" s="302"/>
      <c r="C438" s="303"/>
      <c r="D438" s="304"/>
      <c r="E438" s="303"/>
      <c r="F438" s="313"/>
      <c r="G438" s="208"/>
      <c r="H438" s="305"/>
      <c r="I438" s="306"/>
    </row>
    <row r="439" spans="2:9">
      <c r="B439" s="302"/>
      <c r="C439" s="303"/>
      <c r="D439" s="304"/>
      <c r="E439" s="303"/>
      <c r="F439" s="313"/>
      <c r="G439" s="208"/>
      <c r="H439" s="305"/>
      <c r="I439" s="306"/>
    </row>
    <row r="440" spans="2:9">
      <c r="B440" s="302"/>
      <c r="C440" s="303"/>
      <c r="D440" s="304"/>
      <c r="E440" s="303"/>
      <c r="F440" s="313"/>
      <c r="G440" s="208"/>
      <c r="H440" s="305"/>
      <c r="I440" s="306"/>
    </row>
    <row r="441" spans="2:9">
      <c r="B441" s="302"/>
      <c r="C441" s="303"/>
      <c r="D441" s="304"/>
      <c r="E441" s="303"/>
      <c r="F441" s="313"/>
      <c r="G441" s="208"/>
      <c r="H441" s="305"/>
      <c r="I441" s="306"/>
    </row>
    <row r="442" spans="2:9">
      <c r="B442" s="302"/>
      <c r="C442" s="303"/>
      <c r="D442" s="304"/>
      <c r="E442" s="303"/>
      <c r="F442" s="313"/>
      <c r="G442" s="208"/>
      <c r="H442" s="305"/>
      <c r="I442" s="306"/>
    </row>
    <row r="443" spans="2:9">
      <c r="B443" s="302"/>
      <c r="C443" s="303"/>
      <c r="D443" s="304"/>
      <c r="E443" s="303"/>
      <c r="F443" s="313"/>
      <c r="G443" s="208"/>
      <c r="H443" s="305"/>
      <c r="I443" s="306"/>
    </row>
    <row r="444" spans="2:9">
      <c r="B444" s="302"/>
      <c r="C444" s="303"/>
      <c r="D444" s="304"/>
      <c r="E444" s="303"/>
      <c r="F444" s="313"/>
      <c r="G444" s="208"/>
      <c r="H444" s="305"/>
      <c r="I444" s="306"/>
    </row>
    <row r="445" spans="2:9">
      <c r="B445" s="302"/>
      <c r="C445" s="303"/>
      <c r="D445" s="304"/>
      <c r="E445" s="303"/>
      <c r="F445" s="313"/>
      <c r="G445" s="208"/>
      <c r="H445" s="305"/>
      <c r="I445" s="306"/>
    </row>
    <row r="446" spans="2:9">
      <c r="B446" s="302"/>
      <c r="C446" s="303"/>
      <c r="D446" s="304"/>
      <c r="E446" s="303"/>
      <c r="F446" s="313"/>
      <c r="G446" s="208"/>
      <c r="H446" s="305"/>
      <c r="I446" s="306"/>
    </row>
    <row r="447" spans="2:9">
      <c r="B447" s="302"/>
      <c r="C447" s="303"/>
      <c r="D447" s="304"/>
      <c r="E447" s="303"/>
      <c r="F447" s="313"/>
      <c r="G447" s="208"/>
      <c r="H447" s="305"/>
      <c r="I447" s="306"/>
    </row>
    <row r="448" spans="2:9">
      <c r="B448" s="302"/>
      <c r="C448" s="303"/>
      <c r="D448" s="304"/>
      <c r="E448" s="303"/>
      <c r="F448" s="313"/>
      <c r="G448" s="208"/>
      <c r="H448" s="305"/>
      <c r="I448" s="306"/>
    </row>
    <row r="449" spans="2:9">
      <c r="B449" s="302"/>
      <c r="C449" s="303"/>
      <c r="D449" s="304"/>
      <c r="E449" s="303"/>
      <c r="F449" s="313"/>
      <c r="G449" s="208"/>
      <c r="H449" s="305"/>
      <c r="I449" s="306"/>
    </row>
    <row r="450" spans="2:9">
      <c r="B450" s="302"/>
      <c r="C450" s="303"/>
      <c r="D450" s="304"/>
      <c r="E450" s="303"/>
      <c r="F450" s="313"/>
      <c r="G450" s="208"/>
      <c r="H450" s="305"/>
      <c r="I450" s="306"/>
    </row>
    <row r="451" spans="2:9">
      <c r="B451" s="302"/>
      <c r="C451" s="303"/>
      <c r="D451" s="304"/>
      <c r="E451" s="303"/>
      <c r="F451" s="313"/>
      <c r="G451" s="208"/>
      <c r="H451" s="305"/>
      <c r="I451" s="306"/>
    </row>
    <row r="452" spans="2:9">
      <c r="B452" s="302"/>
      <c r="C452" s="303"/>
      <c r="D452" s="304"/>
      <c r="E452" s="303"/>
      <c r="F452" s="313"/>
      <c r="G452" s="208"/>
      <c r="H452" s="305"/>
      <c r="I452" s="306"/>
    </row>
    <row r="453" spans="2:9">
      <c r="B453" s="302"/>
      <c r="C453" s="303"/>
      <c r="D453" s="304"/>
      <c r="E453" s="303"/>
      <c r="F453" s="313"/>
      <c r="G453" s="208"/>
      <c r="H453" s="305"/>
      <c r="I453" s="306"/>
    </row>
    <row r="454" spans="2:9">
      <c r="B454" s="302"/>
      <c r="C454" s="303"/>
      <c r="D454" s="304"/>
      <c r="E454" s="303"/>
      <c r="F454" s="313"/>
      <c r="G454" s="208"/>
      <c r="H454" s="305"/>
      <c r="I454" s="306"/>
    </row>
    <row r="455" spans="2:9">
      <c r="B455" s="302"/>
      <c r="C455" s="303"/>
      <c r="D455" s="304"/>
      <c r="E455" s="303"/>
      <c r="F455" s="313"/>
      <c r="G455" s="208"/>
      <c r="H455" s="305"/>
      <c r="I455" s="306"/>
    </row>
    <row r="456" spans="2:9">
      <c r="B456" s="302"/>
      <c r="C456" s="303"/>
      <c r="D456" s="304"/>
      <c r="E456" s="303"/>
      <c r="F456" s="313"/>
      <c r="G456" s="208"/>
      <c r="H456" s="305"/>
      <c r="I456" s="306"/>
    </row>
    <row r="457" spans="2:9">
      <c r="B457" s="302"/>
      <c r="C457" s="303"/>
      <c r="D457" s="304"/>
      <c r="E457" s="303"/>
      <c r="F457" s="313"/>
      <c r="G457" s="208"/>
      <c r="H457" s="305"/>
      <c r="I457" s="306"/>
    </row>
    <row r="458" spans="2:9">
      <c r="B458" s="302"/>
      <c r="C458" s="303"/>
      <c r="D458" s="304"/>
      <c r="E458" s="303"/>
      <c r="F458" s="313"/>
      <c r="G458" s="208"/>
      <c r="H458" s="305"/>
      <c r="I458" s="306"/>
    </row>
    <row r="459" spans="2:9">
      <c r="B459" s="302"/>
      <c r="C459" s="303"/>
      <c r="D459" s="304"/>
      <c r="E459" s="303"/>
      <c r="F459" s="313"/>
      <c r="G459" s="208"/>
      <c r="H459" s="305"/>
      <c r="I459" s="306"/>
    </row>
    <row r="460" spans="2:9">
      <c r="B460" s="302"/>
      <c r="C460" s="303"/>
      <c r="D460" s="304"/>
      <c r="E460" s="303"/>
      <c r="F460" s="313"/>
      <c r="G460" s="208"/>
      <c r="H460" s="305"/>
      <c r="I460" s="306"/>
    </row>
    <row r="461" spans="2:9">
      <c r="B461" s="302"/>
      <c r="C461" s="303"/>
      <c r="D461" s="304"/>
      <c r="E461" s="303"/>
      <c r="F461" s="313"/>
      <c r="G461" s="208"/>
      <c r="H461" s="305"/>
      <c r="I461" s="306"/>
    </row>
    <row r="462" spans="2:9">
      <c r="B462" s="302"/>
      <c r="C462" s="303"/>
      <c r="D462" s="304"/>
      <c r="E462" s="303"/>
      <c r="F462" s="313"/>
      <c r="G462" s="208"/>
      <c r="H462" s="305"/>
      <c r="I462" s="306"/>
    </row>
    <row r="463" spans="2:9">
      <c r="B463" s="302"/>
      <c r="C463" s="303"/>
      <c r="D463" s="304"/>
      <c r="E463" s="303"/>
      <c r="F463" s="313"/>
      <c r="G463" s="208"/>
      <c r="H463" s="305"/>
      <c r="I463" s="306"/>
    </row>
    <row r="464" spans="2:9">
      <c r="B464" s="302"/>
      <c r="C464" s="303"/>
      <c r="D464" s="304"/>
      <c r="E464" s="303"/>
      <c r="F464" s="313"/>
      <c r="G464" s="208"/>
      <c r="H464" s="305"/>
      <c r="I464" s="306"/>
    </row>
    <row r="465" spans="2:9">
      <c r="B465" s="302"/>
      <c r="C465" s="303"/>
      <c r="D465" s="304"/>
      <c r="E465" s="303"/>
      <c r="F465" s="313"/>
      <c r="G465" s="208"/>
      <c r="H465" s="305"/>
      <c r="I465" s="306"/>
    </row>
    <row r="466" spans="2:9">
      <c r="B466" s="302"/>
      <c r="C466" s="303"/>
      <c r="D466" s="304"/>
      <c r="E466" s="303"/>
      <c r="F466" s="313"/>
      <c r="G466" s="208"/>
      <c r="H466" s="305"/>
      <c r="I466" s="306"/>
    </row>
    <row r="467" spans="2:9">
      <c r="B467" s="302"/>
      <c r="C467" s="303"/>
      <c r="D467" s="304"/>
      <c r="E467" s="303"/>
      <c r="F467" s="313"/>
      <c r="G467" s="208"/>
      <c r="H467" s="305"/>
      <c r="I467" s="306"/>
    </row>
    <row r="468" spans="2:9">
      <c r="B468" s="302"/>
      <c r="C468" s="303"/>
      <c r="D468" s="304"/>
      <c r="E468" s="303"/>
      <c r="F468" s="313"/>
      <c r="G468" s="208"/>
      <c r="H468" s="305"/>
      <c r="I468" s="306"/>
    </row>
    <row r="469" spans="2:9">
      <c r="B469" s="302"/>
      <c r="C469" s="303"/>
      <c r="D469" s="304"/>
      <c r="E469" s="303"/>
      <c r="F469" s="313"/>
      <c r="G469" s="208"/>
      <c r="H469" s="305"/>
      <c r="I469" s="306"/>
    </row>
    <row r="470" spans="2:9">
      <c r="B470" s="302"/>
      <c r="C470" s="303"/>
      <c r="D470" s="304"/>
      <c r="E470" s="303"/>
      <c r="F470" s="313"/>
      <c r="G470" s="208"/>
      <c r="H470" s="305"/>
      <c r="I470" s="306"/>
    </row>
    <row r="471" spans="2:9">
      <c r="B471" s="302"/>
      <c r="C471" s="303"/>
      <c r="D471" s="304"/>
      <c r="E471" s="303"/>
      <c r="F471" s="313"/>
      <c r="G471" s="208"/>
      <c r="H471" s="305"/>
      <c r="I471" s="306"/>
    </row>
    <row r="472" spans="2:9">
      <c r="B472" s="302"/>
      <c r="C472" s="303"/>
      <c r="D472" s="304"/>
      <c r="E472" s="303"/>
      <c r="F472" s="313"/>
      <c r="G472" s="208"/>
      <c r="H472" s="305"/>
      <c r="I472" s="306"/>
    </row>
    <row r="473" spans="2:9">
      <c r="B473" s="302"/>
      <c r="C473" s="303"/>
      <c r="D473" s="304"/>
      <c r="E473" s="303"/>
      <c r="F473" s="313"/>
      <c r="G473" s="208"/>
      <c r="H473" s="305"/>
      <c r="I473" s="306"/>
    </row>
    <row r="474" spans="2:9">
      <c r="B474" s="302"/>
      <c r="C474" s="303"/>
      <c r="D474" s="304"/>
      <c r="E474" s="303"/>
      <c r="F474" s="313"/>
      <c r="G474" s="208"/>
      <c r="H474" s="305"/>
      <c r="I474" s="306"/>
    </row>
    <row r="475" spans="2:9">
      <c r="B475" s="302"/>
      <c r="C475" s="303"/>
      <c r="D475" s="304"/>
      <c r="E475" s="303"/>
      <c r="F475" s="313"/>
      <c r="G475" s="208"/>
      <c r="H475" s="305"/>
      <c r="I475" s="306"/>
    </row>
    <row r="476" spans="2:9">
      <c r="B476" s="302"/>
      <c r="C476" s="303"/>
      <c r="D476" s="304"/>
      <c r="E476" s="303"/>
      <c r="F476" s="313"/>
      <c r="G476" s="208"/>
      <c r="H476" s="305"/>
      <c r="I476" s="306"/>
    </row>
    <row r="477" spans="2:9">
      <c r="B477" s="302"/>
      <c r="C477" s="303"/>
      <c r="D477" s="304"/>
      <c r="E477" s="303"/>
      <c r="F477" s="313"/>
      <c r="G477" s="208"/>
      <c r="H477" s="305"/>
      <c r="I477" s="306"/>
    </row>
    <row r="478" spans="2:9">
      <c r="B478" s="302"/>
      <c r="C478" s="303"/>
      <c r="D478" s="304"/>
      <c r="E478" s="303"/>
      <c r="F478" s="313"/>
      <c r="G478" s="208"/>
      <c r="H478" s="305"/>
      <c r="I478" s="306"/>
    </row>
    <row r="479" spans="2:9">
      <c r="B479" s="302"/>
      <c r="C479" s="303"/>
      <c r="D479" s="304"/>
      <c r="E479" s="303"/>
      <c r="F479" s="313"/>
      <c r="G479" s="208"/>
      <c r="H479" s="305"/>
      <c r="I479" s="306"/>
    </row>
    <row r="480" spans="2:9">
      <c r="B480" s="302"/>
      <c r="C480" s="303"/>
      <c r="D480" s="304"/>
      <c r="E480" s="303"/>
      <c r="F480" s="313"/>
      <c r="G480" s="208"/>
      <c r="H480" s="305"/>
      <c r="I480" s="306"/>
    </row>
    <row r="481" spans="2:9">
      <c r="B481" s="302"/>
      <c r="C481" s="303"/>
      <c r="D481" s="304"/>
      <c r="E481" s="303"/>
      <c r="F481" s="313"/>
      <c r="G481" s="208"/>
      <c r="H481" s="305"/>
      <c r="I481" s="306"/>
    </row>
    <row r="482" spans="2:9">
      <c r="B482" s="302"/>
      <c r="C482" s="303"/>
      <c r="D482" s="304"/>
      <c r="E482" s="303"/>
      <c r="F482" s="313"/>
      <c r="G482" s="208"/>
      <c r="H482" s="305"/>
      <c r="I482" s="306"/>
    </row>
    <row r="483" spans="2:9">
      <c r="B483" s="302"/>
      <c r="C483" s="303"/>
      <c r="D483" s="304"/>
      <c r="E483" s="303"/>
      <c r="F483" s="313"/>
      <c r="G483" s="208"/>
      <c r="H483" s="305"/>
      <c r="I483" s="306"/>
    </row>
    <row r="484" spans="2:9">
      <c r="B484" s="302"/>
      <c r="C484" s="303"/>
      <c r="D484" s="304"/>
      <c r="E484" s="303"/>
      <c r="F484" s="313"/>
      <c r="G484" s="208"/>
      <c r="H484" s="305"/>
      <c r="I484" s="306"/>
    </row>
    <row r="485" spans="2:9">
      <c r="B485" s="302"/>
      <c r="C485" s="303"/>
      <c r="D485" s="304"/>
      <c r="E485" s="303"/>
      <c r="F485" s="313"/>
      <c r="G485" s="208"/>
      <c r="H485" s="305"/>
      <c r="I485" s="306"/>
    </row>
    <row r="486" spans="2:9">
      <c r="B486" s="302"/>
      <c r="C486" s="303"/>
      <c r="D486" s="304"/>
      <c r="E486" s="303"/>
      <c r="F486" s="313"/>
      <c r="G486" s="208"/>
      <c r="H486" s="305"/>
      <c r="I486" s="306"/>
    </row>
    <row r="487" spans="2:9">
      <c r="B487" s="302"/>
      <c r="C487" s="303"/>
      <c r="D487" s="304"/>
      <c r="E487" s="303"/>
      <c r="F487" s="313"/>
      <c r="G487" s="208"/>
      <c r="H487" s="305"/>
      <c r="I487" s="306"/>
    </row>
    <row r="488" spans="2:9">
      <c r="B488" s="302"/>
      <c r="C488" s="303"/>
      <c r="D488" s="304"/>
      <c r="E488" s="303"/>
      <c r="F488" s="313"/>
      <c r="G488" s="208"/>
      <c r="H488" s="305"/>
      <c r="I488" s="30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Junio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3" t="s">
        <v>63</v>
      </c>
      <c r="D7" s="12"/>
      <c r="E7" s="13"/>
      <c r="F7" s="324" t="str">
        <f>K3</f>
        <v>Junio 2020</v>
      </c>
      <c r="G7" s="325"/>
      <c r="H7" s="326" t="s">
        <v>64</v>
      </c>
      <c r="I7" s="326"/>
      <c r="J7" s="326" t="s">
        <v>71</v>
      </c>
      <c r="K7" s="326"/>
      <c r="L7" s="9"/>
    </row>
    <row r="8" spans="1:19" ht="12.75" customHeight="1">
      <c r="A8" s="7"/>
      <c r="B8" s="8"/>
      <c r="C8" s="323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2260.8347141499999</v>
      </c>
      <c r="G9" s="92">
        <f>VLOOKUP("Hidráulica",Dat_01!$A$8:$J$29,4,FALSE)*100</f>
        <v>39.019722550000004</v>
      </c>
      <c r="H9" s="91">
        <f>VLOOKUP("Hidráulica",Dat_01!$A$8:$J$29,5,FALSE)/1000</f>
        <v>17655.249755116001</v>
      </c>
      <c r="I9" s="92">
        <f>VLOOKUP("Hidráulica",Dat_01!$A$8:$J$29,7,FALSE)*100</f>
        <v>44.365715389999998</v>
      </c>
      <c r="J9" s="91">
        <f>VLOOKUP("Hidráulica",Dat_01!$A$8:$J$29,8,FALSE)/1000</f>
        <v>30134.652127974001</v>
      </c>
      <c r="K9" s="92">
        <f>VLOOKUP("Hidráulica",Dat_01!$A$8:$J$29,10,FALSE)*100</f>
        <v>18.64460386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3237.054185</v>
      </c>
      <c r="G10" s="92">
        <f>VLOOKUP("Eólica",Dat_01!$A$8:$J$29,4,FALSE)*100</f>
        <v>0.77500073000000003</v>
      </c>
      <c r="H10" s="91">
        <f>VLOOKUP("Eólica",Dat_01!$A$8:$J$29,5,FALSE)/1000</f>
        <v>25000.320339999998</v>
      </c>
      <c r="I10" s="92">
        <f>VLOOKUP("Eólica",Dat_01!$A$8:$J$29,7,FALSE)*100</f>
        <v>-6.8203081000000001</v>
      </c>
      <c r="J10" s="91">
        <f>VLOOKUP("Eólica",Dat_01!$A$8:$J$29,8,FALSE)/1000</f>
        <v>51263.72438</v>
      </c>
      <c r="K10" s="92">
        <f>VLOOKUP("Eólica",Dat_01!$A$8:$J$29,10,FALSE)*100</f>
        <v>6.9572360199999999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1749.1434240000001</v>
      </c>
      <c r="G11" s="92">
        <f>VLOOKUP("Solar fotovoltaica",Dat_01!$A$8:$J$29,4,FALSE)*100</f>
        <v>95.045846749999995</v>
      </c>
      <c r="H11" s="91">
        <f>VLOOKUP("Solar fotovoltaica",Dat_01!$A$8:$J$29,5,FALSE)/1000</f>
        <v>7025.708826</v>
      </c>
      <c r="I11" s="92">
        <f>VLOOKUP("Solar fotovoltaica",Dat_01!$A$8:$J$29,7,FALSE)*100</f>
        <v>62.418450319999998</v>
      </c>
      <c r="J11" s="91">
        <f>VLOOKUP("Solar fotovoltaica",Dat_01!$A$8:$J$29,8,FALSE)/1000</f>
        <v>11540.531827999999</v>
      </c>
      <c r="K11" s="92">
        <f>VLOOKUP("Solar fotovoltaica",Dat_01!$A$8:$J$29,10,FALSE)*100</f>
        <v>43.924973340000001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711.64684799999998</v>
      </c>
      <c r="G12" s="92">
        <f>VLOOKUP("Solar térmica",Dat_01!$A$8:$J$29,4,FALSE)*100</f>
        <v>-8.1814251599999999</v>
      </c>
      <c r="H12" s="91">
        <f>VLOOKUP("Solar térmica",Dat_01!$A$8:$J$29,5,FALSE)/1000</f>
        <v>2020.8793929999999</v>
      </c>
      <c r="I12" s="92">
        <f>VLOOKUP("Solar térmica",Dat_01!$A$8:$J$29,7,FALSE)*100</f>
        <v>-27.859203500000003</v>
      </c>
      <c r="J12" s="91">
        <f>VLOOKUP("Solar térmica",Dat_01!$A$8:$J$29,8,FALSE)/1000</f>
        <v>4386.011563</v>
      </c>
      <c r="K12" s="92">
        <f>VLOOKUP("Solar térmica",Dat_01!$A$8:$J$29,10,FALSE)*100</f>
        <v>-17.167494689999998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575</v>
      </c>
      <c r="F13" s="91">
        <f>VLOOKUP("Otras renovables",Dat_01!$A$8:$J$29,2,FALSE)/1000</f>
        <v>378.683719</v>
      </c>
      <c r="G13" s="92">
        <f>VLOOKUP("Otras renovables",Dat_01!$A$8:$J$29,4,FALSE)*100</f>
        <v>32.554161040000004</v>
      </c>
      <c r="H13" s="91">
        <f>VLOOKUP("Otras renovables",Dat_01!$A$8:$J$29,5,FALSE)/1000</f>
        <v>2116.5519800000002</v>
      </c>
      <c r="I13" s="92">
        <f>VLOOKUP("Otras renovables",Dat_01!$A$8:$J$29,7,FALSE)*100</f>
        <v>21.65850923</v>
      </c>
      <c r="J13" s="91">
        <f>VLOOKUP("Otras renovables",Dat_01!$A$8:$J$29,8,FALSE)/1000</f>
        <v>3983.383421</v>
      </c>
      <c r="K13" s="92">
        <f>VLOOKUP("Otras renovables",Dat_01!$A$8:$J$29,10,FALSE)*100</f>
        <v>11.01935744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27.458276000000001</v>
      </c>
      <c r="G14" s="92">
        <f>VLOOKUP("Residuos renovables",Dat_01!$A$8:$J$29,4,FALSE)*100</f>
        <v>-56.151790599999998</v>
      </c>
      <c r="H14" s="91">
        <f>VLOOKUP("Residuos renovables",Dat_01!$A$8:$J$29,5,FALSE)/1000</f>
        <v>250.55142850000001</v>
      </c>
      <c r="I14" s="92">
        <f>VLOOKUP("Residuos renovables",Dat_01!$A$8:$J$29,7,FALSE)*100</f>
        <v>-29.621744189999998</v>
      </c>
      <c r="J14" s="91">
        <f>VLOOKUP("Residuos renovables",Dat_01!$A$8:$J$29,8,FALSE)/1000</f>
        <v>633.49804500000005</v>
      </c>
      <c r="K14" s="92">
        <f>VLOOKUP("Residuos renovables",Dat_01!$A$8:$J$29,10,FALSE)*100</f>
        <v>-15.480476470000001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573</v>
      </c>
      <c r="F15" s="94">
        <f>SUM(F9:F14)</f>
        <v>8364.821166149999</v>
      </c>
      <c r="G15" s="95">
        <f>((SUM(Dat_01!B8,Dat_01!B14:B17,Dat_01!B19)/SUM(Dat_01!C8,Dat_01!C14:C17,Dat_01!C19))-1)*100</f>
        <v>21.961488671682172</v>
      </c>
      <c r="H15" s="94">
        <f>SUM(H9:H14)</f>
        <v>54069.261722616</v>
      </c>
      <c r="I15" s="95">
        <f>((SUM(Dat_01!E8,Dat_01!E14:E17,Dat_01!E19)/SUM(Dat_01!F8,Dat_01!F14:F17,Dat_01!F19))-1)*100</f>
        <v>11.985230933003098</v>
      </c>
      <c r="J15" s="94">
        <f>SUM(J9:J14)</f>
        <v>101941.80136497402</v>
      </c>
      <c r="K15" s="95">
        <f>((SUM(Dat_01!H8,Dat_01!H14:H17,Dat_01!H19)/SUM(Dat_01!I8,Dat_01!I14:I17,Dat_01!I19))-1)*100</f>
        <v>12.049470741526068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577</v>
      </c>
      <c r="F16" s="91">
        <f>VLOOKUP("Turbinación bombeo",Dat_01!$A$8:$J$29,2,FALSE)/1000</f>
        <v>152.39581989600001</v>
      </c>
      <c r="G16" s="92">
        <f>VLOOKUP("Turbinación bombeo",Dat_01!$A$8:$J$29,4,FALSE)*100</f>
        <v>178.47159232999999</v>
      </c>
      <c r="H16" s="91">
        <f>VLOOKUP("Turbinación bombeo",Dat_01!$A$8:$J$29,5,FALSE)/1000</f>
        <v>1477.5265604860001</v>
      </c>
      <c r="I16" s="92">
        <f>VLOOKUP("Turbinación bombeo",Dat_01!$A$8:$J$29,7,FALSE)*100</f>
        <v>76.692121069999999</v>
      </c>
      <c r="J16" s="91">
        <f>VLOOKUP("Turbinación bombeo",Dat_01!$A$8:$J$29,8,FALSE)/1000</f>
        <v>2283.6288050339999</v>
      </c>
      <c r="K16" s="92">
        <f>VLOOKUP("Turbinación bombeo",Dat_01!$A$8:$J$29,10,FALSE)*100</f>
        <v>57.628664700000002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3621.3812859999998</v>
      </c>
      <c r="G17" s="92">
        <f>VLOOKUP("Nuclear",Dat_01!$A$8:$J$29,4,FALSE)*100</f>
        <v>-22.085259130000001</v>
      </c>
      <c r="H17" s="91">
        <f>VLOOKUP("Nuclear",Dat_01!$A$8:$J$29,5,FALSE)/1000</f>
        <v>26135.797168000001</v>
      </c>
      <c r="I17" s="92">
        <f>VLOOKUP("Nuclear",Dat_01!$A$8:$J$29,7,FALSE)*100</f>
        <v>-7.7431345499999997</v>
      </c>
      <c r="J17" s="91">
        <f>VLOOKUP("Nuclear",Dat_01!$A$8:$J$29,8,FALSE)/1000</f>
        <v>53630.825451999997</v>
      </c>
      <c r="K17" s="92">
        <f>VLOOKUP("Nuclear",Dat_01!$A$8:$J$29,10,FALSE)*100</f>
        <v>-4.59962728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579</v>
      </c>
      <c r="F18" s="91">
        <f>VLOOKUP("Ciclo combinado",Dat_01!$A$8:$J$29,2,FALSE)/1000</f>
        <v>3549.1513669999999</v>
      </c>
      <c r="G18" s="92">
        <f>VLOOKUP("Ciclo combinado",Dat_01!$A$8:$J$29,4,FALSE)*100</f>
        <v>-30.510378059999997</v>
      </c>
      <c r="H18" s="91">
        <f>VLOOKUP("Ciclo combinado",Dat_01!$A$8:$J$29,5,FALSE)/1000</f>
        <v>14345.696652000001</v>
      </c>
      <c r="I18" s="92">
        <f>VLOOKUP("Ciclo combinado",Dat_01!$A$8:$J$29,7,FALSE)*100</f>
        <v>-26.439767889999999</v>
      </c>
      <c r="J18" s="91">
        <f>VLOOKUP("Ciclo combinado",Dat_01!$A$8:$J$29,8,FALSE)/1000</f>
        <v>45983.798211999994</v>
      </c>
      <c r="K18" s="92">
        <f>VLOOKUP("Ciclo combinado",Dat_01!$A$8:$J$29,10,FALSE)*100</f>
        <v>30.999441389999998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362.81994500000002</v>
      </c>
      <c r="G19" s="92">
        <f>VLOOKUP("Carbón",Dat_01!$A$8:$J$29,4,FALSE)*100</f>
        <v>-12.84675135</v>
      </c>
      <c r="H19" s="91">
        <f>VLOOKUP("Carbón",Dat_01!$A$8:$J$29,5,FALSE)/1000</f>
        <v>3082.5115729999998</v>
      </c>
      <c r="I19" s="92">
        <f>VLOOKUP("Carbón",Dat_01!$A$8:$J$29,7,FALSE)*100</f>
        <v>-59.590841530000006</v>
      </c>
      <c r="J19" s="91">
        <f>VLOOKUP("Carbón",Dat_01!$A$8:$J$29,8,FALSE)/1000</f>
        <v>6126.7452560000002</v>
      </c>
      <c r="K19" s="92">
        <f>VLOOKUP("Carbón",Dat_01!$A$8:$J$29,10,FALSE)*100</f>
        <v>-78.727548169999992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27.458276000000001</v>
      </c>
      <c r="D20" s="12"/>
      <c r="E20" s="90" t="s">
        <v>9</v>
      </c>
      <c r="F20" s="91">
        <f>VLOOKUP("Cogeneración",Dat_01!$A$8:$J$29,2,FALSE)/1000</f>
        <v>2175.6773369999996</v>
      </c>
      <c r="G20" s="92">
        <f>VLOOKUP("Cogeneración",Dat_01!$A$8:$J$29,4,FALSE)*100</f>
        <v>-10.110487170000001</v>
      </c>
      <c r="H20" s="91">
        <f>VLOOKUP("Cogeneración",Dat_01!$A$8:$J$29,5,FALSE)/1000</f>
        <v>13060.554165</v>
      </c>
      <c r="I20" s="92">
        <f>VLOOKUP("Cogeneración",Dat_01!$A$8:$J$29,7,FALSE)*100</f>
        <v>-13.557937970000001</v>
      </c>
      <c r="J20" s="91">
        <f>VLOOKUP("Cogeneración",Dat_01!$A$8:$J$29,8,FALSE)/1000</f>
        <v>27531.447469999999</v>
      </c>
      <c r="K20" s="92">
        <f>VLOOKUP("Cogeneración",Dat_01!$A$8:$J$29,10,FALSE)*100</f>
        <v>-7.7285589300000002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134.24086700000001</v>
      </c>
      <c r="G21" s="92">
        <f>VLOOKUP("Residuos no renovables",Dat_01!$A$8:$J$29,4,FALSE)*100</f>
        <v>-14.43877054</v>
      </c>
      <c r="H21" s="91">
        <f>VLOOKUP("Residuos no renovables",Dat_01!$A$8:$J$29,5,FALSE)/1000</f>
        <v>895.24442250000004</v>
      </c>
      <c r="I21" s="92">
        <f>VLOOKUP("Residuos no renovables",Dat_01!$A$8:$J$29,7,FALSE)*100</f>
        <v>-15.942893929999999</v>
      </c>
      <c r="J21" s="91">
        <f>VLOOKUP("Residuos no renovables",Dat_01!$A$8:$J$29,8,FALSE)/1000</f>
        <v>1901.832165</v>
      </c>
      <c r="K21" s="92">
        <f>VLOOKUP("Residuos no renovables",Dat_01!$A$8:$J$29,10,FALSE)*100</f>
        <v>-14.817382770000002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574</v>
      </c>
      <c r="F22" s="94">
        <f>SUM(F16:F21)</f>
        <v>9995.6666218959999</v>
      </c>
      <c r="G22" s="95">
        <f>((SUM(Dat_01!B9:B13,Dat_01!B18,Dat_01!B20)/SUM(Dat_01!C9:C13,Dat_01!C18,Dat_01!C20))-1)*100</f>
        <v>-21.931081483146208</v>
      </c>
      <c r="H22" s="94">
        <f>SUM(H16:H21)</f>
        <v>58997.330540986004</v>
      </c>
      <c r="I22" s="95">
        <f>((SUM(Dat_01!E9:E13,Dat_01!E18,Dat_01!E20)/SUM(Dat_01!F9:F13,Dat_01!F18,Dat_01!F20))-1)*100</f>
        <v>-18.590558197331241</v>
      </c>
      <c r="J22" s="94">
        <f>SUM(J16:J21)</f>
        <v>137458.27736003397</v>
      </c>
      <c r="K22" s="95">
        <f>((SUM(Dat_01!H9:H13,Dat_01!H18,Dat_01!H20)/SUM(Dat_01!I9:I13,Dat_01!I18,Dat_01!I20))-1)*100</f>
        <v>-10.531663063338147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-272.79659399999997</v>
      </c>
      <c r="G23" s="92">
        <f>VLOOKUP("Consumo de bombeo",Dat_01!$A$8:$J$29,4,FALSE)*100</f>
        <v>285.33593991999999</v>
      </c>
      <c r="H23" s="91">
        <f>VLOOKUP("Consumo de bombeo",Dat_01!$A$8:$J$29,5,FALSE)/1000</f>
        <v>-2779.5447639759996</v>
      </c>
      <c r="I23" s="92">
        <f>VLOOKUP("Consumo de bombeo",Dat_01!$A$8:$J$29,7,FALSE)*100</f>
        <v>96.792552069999999</v>
      </c>
      <c r="J23" s="91">
        <f>VLOOKUP("Consumo de bombeo",Dat_01!$A$8:$J$29,8,FALSE)/1000</f>
        <v>-4392.0844708799996</v>
      </c>
      <c r="K23" s="92">
        <f>VLOOKUP("Consumo de bombeo",Dat_01!$A$8:$J$29,10,FALSE)*100</f>
        <v>84.923908049999994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-93.289579000000003</v>
      </c>
      <c r="G24" s="92">
        <f>VLOOKUP("Enlace Península-Baleares",Dat_01!$A$8:$J$29,4,FALSE)*100</f>
        <v>-41.560578030000002</v>
      </c>
      <c r="H24" s="91">
        <f>VLOOKUP("Enlace Península-Baleares",Dat_01!$A$8:$J$29,5,FALSE)/1000</f>
        <v>-618.68218899999999</v>
      </c>
      <c r="I24" s="92">
        <f>VLOOKUP("Enlace Península-Baleares",Dat_01!$A$8:$J$29,7,FALSE)*100</f>
        <v>-23.243346620000001</v>
      </c>
      <c r="J24" s="91">
        <f>VLOOKUP("Enlace Península-Baleares",Dat_01!$A$8:$J$29,8,FALSE)/1000</f>
        <v>-1507.492013</v>
      </c>
      <c r="K24" s="92">
        <f>VLOOKUP("Enlace Península-Baleares",Dat_01!$A$8:$J$29,10,FALSE)*100</f>
        <v>0.59748361999999999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268.89827500000001</v>
      </c>
      <c r="G25" s="98">
        <f>VLOOKUP("Saldos intercambios internacionales",Dat_01!$A$8:$J$29,4,FALSE)*100</f>
        <v>-49.914123589999996</v>
      </c>
      <c r="H25" s="97">
        <f>VLOOKUP("Saldos intercambios internacionales",Dat_01!$A$8:$J$29,5,FALSE)/1000</f>
        <v>4196.943706</v>
      </c>
      <c r="I25" s="98">
        <f>VLOOKUP("Saldos intercambios internacionales",Dat_01!$A$8:$J$29,7,FALSE)*100</f>
        <v>-16.49704389</v>
      </c>
      <c r="J25" s="97">
        <f>VLOOKUP("Saldos intercambios internacionales",Dat_01!$A$8:$J$29,8,FALSE)/1000</f>
        <v>6033.1668039999995</v>
      </c>
      <c r="K25" s="98">
        <f>VLOOKUP("Saldos intercambios internacionales",Dat_01!$A$8:$J$29,10,FALSE)*100</f>
        <v>-40.204755749999997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18263.299890046001</v>
      </c>
      <c r="G26" s="101">
        <f>VLOOKUP("Demanda transporte (b.c.)",Dat_01!$A$8:$J$29,4,FALSE)*100</f>
        <v>-8.5402077300000006</v>
      </c>
      <c r="H26" s="100">
        <f>VLOOKUP("Demanda transporte (b.c.)",Dat_01!$A$8:$J$29,5,FALSE)/1000</f>
        <v>113865.30901662599</v>
      </c>
      <c r="I26" s="101">
        <f>VLOOKUP("Demanda transporte (b.c.)",Dat_01!$A$8:$J$29,7,FALSE)*100</f>
        <v>-7.8461611700000002</v>
      </c>
      <c r="J26" s="100">
        <f>VLOOKUP("Demanda transporte (b.c.)",Dat_01!$A$8:$J$29,8,FALSE)/1000</f>
        <v>239533.66904412801</v>
      </c>
      <c r="K26" s="101">
        <f>VLOOKUP("Demanda transporte (b.c.)",Dat_01!$A$8:$J$29,10,FALSE)*100</f>
        <v>-4.5052541699999997</v>
      </c>
      <c r="L26" s="19"/>
    </row>
    <row r="27" spans="1:19" ht="16.350000000000001" customHeight="1">
      <c r="E27" s="319" t="s">
        <v>83</v>
      </c>
      <c r="F27" s="320"/>
      <c r="G27" s="320"/>
      <c r="H27" s="320"/>
      <c r="I27" s="320"/>
      <c r="J27" s="320"/>
      <c r="K27" s="320"/>
      <c r="L27" s="16"/>
      <c r="M27" s="317"/>
      <c r="N27" s="317"/>
      <c r="O27" s="317"/>
      <c r="P27" s="317"/>
      <c r="Q27" s="317"/>
      <c r="R27" s="317"/>
      <c r="S27" s="317"/>
    </row>
    <row r="28" spans="1:19" ht="34.5" customHeight="1">
      <c r="E28" s="321" t="s">
        <v>615</v>
      </c>
      <c r="F28" s="322"/>
      <c r="G28" s="322"/>
      <c r="H28" s="322"/>
      <c r="I28" s="322"/>
      <c r="J28" s="322"/>
      <c r="K28" s="322"/>
      <c r="L28" s="16"/>
      <c r="M28" s="312"/>
      <c r="N28" s="312"/>
      <c r="O28" s="312"/>
      <c r="P28" s="312"/>
      <c r="Q28" s="312"/>
      <c r="R28" s="312"/>
      <c r="S28" s="312"/>
    </row>
    <row r="29" spans="1:19" ht="12.75" customHeight="1">
      <c r="E29" s="317" t="s">
        <v>54</v>
      </c>
      <c r="F29" s="317"/>
      <c r="G29" s="317"/>
      <c r="H29" s="317"/>
      <c r="I29" s="317"/>
      <c r="J29" s="317"/>
      <c r="K29" s="317"/>
      <c r="L29" s="16"/>
    </row>
    <row r="30" spans="1:19" ht="12.75" customHeight="1">
      <c r="E30" s="317" t="s">
        <v>72</v>
      </c>
      <c r="F30" s="317"/>
      <c r="G30" s="317"/>
      <c r="H30" s="317"/>
      <c r="I30" s="317"/>
      <c r="J30" s="317"/>
      <c r="K30" s="317"/>
      <c r="L30" s="16"/>
    </row>
    <row r="31" spans="1:19" ht="12.75" customHeight="1">
      <c r="E31" s="317" t="s">
        <v>576</v>
      </c>
      <c r="F31" s="317"/>
      <c r="G31" s="317"/>
      <c r="H31" s="317"/>
      <c r="I31" s="317"/>
      <c r="J31" s="317"/>
      <c r="K31" s="317"/>
      <c r="L31" s="16"/>
    </row>
    <row r="32" spans="1:19" ht="12.75" customHeight="1">
      <c r="E32" s="318" t="s">
        <v>578</v>
      </c>
      <c r="F32" s="318"/>
      <c r="G32" s="318"/>
      <c r="H32" s="318"/>
      <c r="I32" s="318"/>
      <c r="J32" s="318"/>
      <c r="K32" s="318"/>
      <c r="L32" s="16"/>
    </row>
    <row r="33" spans="5:12" ht="12.75" customHeight="1">
      <c r="E33" s="317" t="s">
        <v>580</v>
      </c>
      <c r="F33" s="317"/>
      <c r="G33" s="317"/>
      <c r="H33" s="317"/>
      <c r="I33" s="317"/>
      <c r="J33" s="317"/>
      <c r="K33" s="317"/>
      <c r="L33" s="16"/>
    </row>
    <row r="34" spans="5:12" ht="15" customHeight="1">
      <c r="E34" s="318" t="s">
        <v>74</v>
      </c>
      <c r="F34" s="318"/>
      <c r="G34" s="318"/>
      <c r="H34" s="318"/>
      <c r="I34" s="318"/>
      <c r="J34" s="318"/>
      <c r="K34" s="318"/>
    </row>
    <row r="35" spans="5:12" ht="24" customHeight="1">
      <c r="E35" s="318" t="s">
        <v>79</v>
      </c>
      <c r="F35" s="318"/>
      <c r="G35" s="318"/>
      <c r="H35" s="318"/>
      <c r="I35" s="318"/>
      <c r="J35" s="318"/>
      <c r="K35" s="318"/>
    </row>
    <row r="36" spans="5:12">
      <c r="F36" s="282"/>
      <c r="G36" s="282"/>
      <c r="H36" s="282"/>
      <c r="I36" s="282"/>
      <c r="J36" s="282"/>
      <c r="K36" s="282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Junio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96"/>
      <c r="D9" s="32"/>
      <c r="E9" s="39"/>
      <c r="F9" s="267"/>
      <c r="G9" s="268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Junio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7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619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E32" sqref="E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4" t="s">
        <v>615</v>
      </c>
      <c r="F26" s="315"/>
      <c r="G26" s="315"/>
      <c r="H26" s="315"/>
      <c r="I26" s="315"/>
      <c r="J26" s="315"/>
      <c r="K26" s="315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4" t="s">
        <v>615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2020-07-13T09:21:20Z</dcterms:modified>
</cp:coreProperties>
</file>