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JUN\INF_ELABORADA\"/>
    </mc:Choice>
  </mc:AlternateContent>
  <bookViews>
    <workbookView xWindow="0" yWindow="0" windowWidth="24000" windowHeight="8235"/>
  </bookViews>
  <sheets>
    <sheet name="Indice" sheetId="40" r:id="rId1"/>
    <sheet name="P1" sheetId="6" r:id="rId2"/>
    <sheet name="P2" sheetId="29" r:id="rId3"/>
    <sheet name="P3" sheetId="11" r:id="rId4"/>
    <sheet name="P4" sheetId="10" r:id="rId5"/>
    <sheet name="P5" sheetId="13" r:id="rId6"/>
    <sheet name="P6" sheetId="30" r:id="rId7"/>
    <sheet name="P7" sheetId="31" r:id="rId8"/>
    <sheet name="P8" sheetId="14" r:id="rId9"/>
    <sheet name="P9" sheetId="15" r:id="rId10"/>
    <sheet name="P10" sheetId="16" r:id="rId11"/>
    <sheet name="P11" sheetId="20" r:id="rId12"/>
    <sheet name="P12" sheetId="21" r:id="rId13"/>
    <sheet name="P13" sheetId="23" r:id="rId14"/>
    <sheet name="Data 1" sheetId="41" r:id="rId15"/>
    <sheet name="Data 2" sheetId="42" r:id="rId16"/>
    <sheet name="Data 3" sheetId="43" r:id="rId17"/>
  </sheets>
  <externalReferences>
    <externalReference r:id="rId18"/>
    <externalReference r:id="rId19"/>
  </externalReferences>
  <definedNames>
    <definedName name="_xlnm.Print_Area" localSheetId="0">Indice!$A$1:$F$24</definedName>
    <definedName name="_xlnm.Print_Area" localSheetId="1">'P1'!$A$1:$L$34</definedName>
    <definedName name="_xlnm.Print_Area" localSheetId="11">#REF!</definedName>
    <definedName name="_xlnm.Print_Area" localSheetId="12">#REF!</definedName>
    <definedName name="_xlnm.Print_Area" localSheetId="13">'P13'!$A$1:$F$29</definedName>
    <definedName name="_xlnm.Print_Area" localSheetId="2">'P2'!$B$2:$F$40</definedName>
    <definedName name="_xlnm.Print_Area" localSheetId="3">'P3'!$B$2:$F$41</definedName>
    <definedName name="_xlnm.Print_Area" localSheetId="6">#REF!</definedName>
    <definedName name="_xlnm.Print_Area" localSheetId="7">#REF!</definedName>
    <definedName name="_xlnm.Print_Area">#REF!</definedName>
    <definedName name="_xlnm.Database" localSheetId="11">#REF!</definedName>
    <definedName name="_xlnm.Database" localSheetId="12">#REF!</definedName>
    <definedName name="_xlnm.Database" localSheetId="2">#REF!</definedName>
    <definedName name="_xlnm.Database" localSheetId="6">#REF!</definedName>
    <definedName name="_xlnm.Database" localSheetId="7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'P1'!ccc</definedName>
    <definedName name="CCC" localSheetId="11">#REF!</definedName>
    <definedName name="CCC" localSheetId="12">#REF!</definedName>
    <definedName name="ccc" localSheetId="13">'P13'!ccc</definedName>
    <definedName name="ccc" localSheetId="2">'P2'!ccc</definedName>
    <definedName name="ccc" localSheetId="3">'P3'!ccc</definedName>
    <definedName name="ccc">[1]!ccc</definedName>
    <definedName name="CCCCV" localSheetId="11">#REF!</definedName>
    <definedName name="CCCCV" localSheetId="12">#REF!</definedName>
    <definedName name="CCCCV" localSheetId="2">#REF!</definedName>
    <definedName name="CCCCV" localSheetId="6">#REF!</definedName>
    <definedName name="CCCCV" localSheetId="7">#REF!</definedName>
    <definedName name="CCCCV">#REF!</definedName>
    <definedName name="CUADRO_ANTERIOR" localSheetId="0">Indice!CUADRO_ANTERIOR</definedName>
    <definedName name="CUADRO_ANTERIOR" localSheetId="1">'P1'!CUADRO_ANTERIOR</definedName>
    <definedName name="CUADRO_ANTERIOR" localSheetId="11">#N/A</definedName>
    <definedName name="CUADRO_ANTERIOR" localSheetId="12">#N/A</definedName>
    <definedName name="CUADRO_ANTERIOR" localSheetId="13">'P13'!CUADRO_ANTERIOR</definedName>
    <definedName name="CUADRO_ANTERIOR" localSheetId="2">'P2'!CUADRO_ANTERIOR</definedName>
    <definedName name="CUADRO_ANTERIOR" localSheetId="3">'P3'!CUADRO_ANTERIOR</definedName>
    <definedName name="CUADRO_ANTERIOR">[1]!CUADRO_ANTERIOR</definedName>
    <definedName name="cuadro_anterior_jcol" localSheetId="11">#N/A</definedName>
    <definedName name="cuadro_anterior_jcol" localSheetId="12">#N/A</definedName>
    <definedName name="cuadro_anterior_jcol">#N/A</definedName>
    <definedName name="CUADRO_PROXIMO" localSheetId="0">Indice!CUADRO_PROXIMO</definedName>
    <definedName name="CUADRO_PROXIMO" localSheetId="1">'P1'!CUADRO_PROXIMO</definedName>
    <definedName name="CUADRO_PROXIMO" localSheetId="11">#N/A</definedName>
    <definedName name="CUADRO_PROXIMO" localSheetId="12">#N/A</definedName>
    <definedName name="CUADRO_PROXIMO" localSheetId="13">'P13'!CUADRO_PROXIMO</definedName>
    <definedName name="CUADRO_PROXIMO" localSheetId="2">'P2'!CUADRO_PROXIMO</definedName>
    <definedName name="CUADRO_PROXIMO" localSheetId="3">'P3'!CUADRO_PROXIMO</definedName>
    <definedName name="CUADRO_PROXIMO">[1]!CUADRO_PROXIMO</definedName>
    <definedName name="cuadro_proximo_jcol" localSheetId="11">#N/A</definedName>
    <definedName name="cuadro_proximo_jcol" localSheetId="12">#N/A</definedName>
    <definedName name="cuadro_proximo_jcol">#N/A</definedName>
    <definedName name="DATOS" localSheetId="11">#REF!</definedName>
    <definedName name="DATOS" localSheetId="12">#REF!</definedName>
    <definedName name="DATOS" localSheetId="2">#REF!</definedName>
    <definedName name="DATOS" localSheetId="6">#REF!</definedName>
    <definedName name="DATOS" localSheetId="7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Fecha">[2]I.Precios!$A$1:$A$74</definedName>
    <definedName name="FINALIZAR" localSheetId="0">Indice!FINALIZAR</definedName>
    <definedName name="FINALIZAR" localSheetId="1">'P1'!FINALIZAR</definedName>
    <definedName name="FINALIZAR" localSheetId="11">#N/A</definedName>
    <definedName name="FINALIZAR" localSheetId="12">#N/A</definedName>
    <definedName name="FINALIZAR" localSheetId="13">'P13'!FINALIZAR</definedName>
    <definedName name="FINALIZAR" localSheetId="2">'P2'!FINALIZAR</definedName>
    <definedName name="FINALIZAR" localSheetId="3">'P3'!FINALIZAR</definedName>
    <definedName name="FINALIZAR">[1]!FINALIZAR</definedName>
    <definedName name="finalizar_jcol" localSheetId="11">#N/A</definedName>
    <definedName name="finalizar_jcol" localSheetId="12">#N/A</definedName>
    <definedName name="finalizar_jcol">#N/A</definedName>
    <definedName name="fl" localSheetId="11">#N/A</definedName>
    <definedName name="fl" localSheetId="12">#N/A</definedName>
    <definedName name="fl">#N/A</definedName>
    <definedName name="hola" localSheetId="11">#N/A</definedName>
    <definedName name="hola" localSheetId="12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'P1'!IMPRESION</definedName>
    <definedName name="IMPRESION" localSheetId="11">#N/A</definedName>
    <definedName name="IMPRESION" localSheetId="12">#N/A</definedName>
    <definedName name="IMPRESION" localSheetId="13">'P13'!IMPRESION</definedName>
    <definedName name="IMPRESION" localSheetId="2">'P2'!IMPRESION</definedName>
    <definedName name="IMPRESION" localSheetId="3">'P3'!IMPRESION</definedName>
    <definedName name="IMPRESION">[1]!IMPRESION</definedName>
    <definedName name="impresion_jcol" localSheetId="11">#N/A</definedName>
    <definedName name="impresion_jcol" localSheetId="12">#N/A</definedName>
    <definedName name="impresion_jcol">#N/A</definedName>
    <definedName name="jkhjklhjkhjkl" localSheetId="11">#N/A</definedName>
    <definedName name="jkhjklhjkhjkl" localSheetId="12">#N/A</definedName>
    <definedName name="jkhjklhjkhjkl">#N/A</definedName>
    <definedName name="MSTR.BANDA_PARA_CONSEJO_PROCESOS" localSheetId="11">#REF!</definedName>
    <definedName name="MSTR.BANDA_PARA_CONSEJO_PROCESOS" localSheetId="12">#REF!</definedName>
    <definedName name="MSTR.BANDA_PARA_CONSEJO_PROCESOS" localSheetId="2">#REF!</definedName>
    <definedName name="MSTR.BANDA_PARA_CONSEJO_PROCESOS" localSheetId="6">#REF!</definedName>
    <definedName name="MSTR.BANDA_PARA_CONSEJO_PROCESOS" localSheetId="7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 localSheetId="2">#REF!</definedName>
    <definedName name="MSTR.BANDA_PARA_CONSEJO_PROCESOS1" localSheetId="6">#REF!</definedName>
    <definedName name="MSTR.BANDA_PARA_CONSEJO_PROCESOS1" localSheetId="7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 localSheetId="2">#REF!</definedName>
    <definedName name="MSTR.BANDA_PARA_CONSEJO_PROCESOS10" localSheetId="6">#REF!</definedName>
    <definedName name="MSTR.BANDA_PARA_CONSEJO_PROCESOS10" localSheetId="7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 localSheetId="2">#REF!</definedName>
    <definedName name="MSTR.BANDA_PARA_CONSEJO_PROCESOS2" localSheetId="6">#REF!</definedName>
    <definedName name="MSTR.BANDA_PARA_CONSEJO_PROCESOS2" localSheetId="7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 localSheetId="2">#REF!</definedName>
    <definedName name="MSTR.BANDA_PARA_CONSEJO_PROCESOS3" localSheetId="6">#REF!</definedName>
    <definedName name="MSTR.BANDA_PARA_CONSEJO_PROCESOS3" localSheetId="7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 localSheetId="2">#REF!</definedName>
    <definedName name="MSTR.BANDA_PARA_CONSEJO_PROCESOS4" localSheetId="6">#REF!</definedName>
    <definedName name="MSTR.BANDA_PARA_CONSEJO_PROCESOS4" localSheetId="7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 localSheetId="2">#REF!</definedName>
    <definedName name="MSTR.BANDA_PARA_CONSEJO_PROCESOS5" localSheetId="6">#REF!</definedName>
    <definedName name="MSTR.BANDA_PARA_CONSEJO_PROCESOS5" localSheetId="7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 localSheetId="2">#REF!</definedName>
    <definedName name="MSTR.BANDA_PARA_CONSEJO_PROCESOS6" localSheetId="6">#REF!</definedName>
    <definedName name="MSTR.BANDA_PARA_CONSEJO_PROCESOS6" localSheetId="7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 localSheetId="2">#REF!</definedName>
    <definedName name="MSTR.BANDA_PARA_CONSEJO_PROCESOS7" localSheetId="6">#REF!</definedName>
    <definedName name="MSTR.BANDA_PARA_CONSEJO_PROCESOS7" localSheetId="7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 localSheetId="2">#REF!</definedName>
    <definedName name="MSTR.BANDA_PARA_CONSEJO_PROCESOS8" localSheetId="6">#REF!</definedName>
    <definedName name="MSTR.BANDA_PARA_CONSEJO_PROCESOS8" localSheetId="7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 localSheetId="2">#REF!</definedName>
    <definedName name="MSTR.BANDA_PARA_CONSEJO_PROCESOS9" localSheetId="6">#REF!</definedName>
    <definedName name="MSTR.BANDA_PARA_CONSEJO_PROCESOS9" localSheetId="7">#REF!</definedName>
    <definedName name="MSTR.BANDA_PARA_CONSEJO_PROCESOS9">#REF!</definedName>
    <definedName name="MSTR.Liquidación_por_Segmentos" localSheetId="11">#REF!</definedName>
    <definedName name="MSTR.Liquidación_por_Segmentos" localSheetId="12">#REF!</definedName>
    <definedName name="MSTR.Liquidación_por_Segmentos" localSheetId="2">#REF!</definedName>
    <definedName name="MSTR.Liquidación_por_Segmentos" localSheetId="6">#REF!</definedName>
    <definedName name="MSTR.Liquidación_por_Segmentos" localSheetId="7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 localSheetId="2">#REF!</definedName>
    <definedName name="MSTR.Liquidación_por_Segmentos1" localSheetId="6">#REF!</definedName>
    <definedName name="MSTR.Liquidación_por_Segmentos1" localSheetId="7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 localSheetId="2">#REF!</definedName>
    <definedName name="MSTR.Liquidación_por_Segmentos10" localSheetId="6">#REF!</definedName>
    <definedName name="MSTR.Liquidación_por_Segmentos10" localSheetId="7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 localSheetId="2">#REF!</definedName>
    <definedName name="MSTR.Liquidación_por_Segmentos11" localSheetId="6">#REF!</definedName>
    <definedName name="MSTR.Liquidación_por_Segmentos11" localSheetId="7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 localSheetId="2">#REF!</definedName>
    <definedName name="MSTR.Liquidación_por_Segmentos2" localSheetId="6">#REF!</definedName>
    <definedName name="MSTR.Liquidación_por_Segmentos2" localSheetId="7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 localSheetId="2">#REF!</definedName>
    <definedName name="MSTR.Liquidación_por_Segmentos3" localSheetId="6">#REF!</definedName>
    <definedName name="MSTR.Liquidación_por_Segmentos3" localSheetId="7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 localSheetId="2">#REF!</definedName>
    <definedName name="MSTR.Liquidación_por_Segmentos4" localSheetId="6">#REF!</definedName>
    <definedName name="MSTR.Liquidación_por_Segmentos4" localSheetId="7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 localSheetId="2">#REF!</definedName>
    <definedName name="MSTR.Liquidación_por_Segmentos5" localSheetId="6">#REF!</definedName>
    <definedName name="MSTR.Liquidación_por_Segmentos5" localSheetId="7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 localSheetId="2">#REF!</definedName>
    <definedName name="MSTR.Liquidación_por_Segmentos6" localSheetId="6">#REF!</definedName>
    <definedName name="MSTR.Liquidación_por_Segmentos6" localSheetId="7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 localSheetId="2">#REF!</definedName>
    <definedName name="MSTR.Liquidación_por_Segmentos7" localSheetId="6">#REF!</definedName>
    <definedName name="MSTR.Liquidación_por_Segmentos7" localSheetId="7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 localSheetId="2">#REF!</definedName>
    <definedName name="MSTR.Liquidación_por_Segmentos8" localSheetId="6">#REF!</definedName>
    <definedName name="MSTR.Liquidación_por_Segmentos8" localSheetId="7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 localSheetId="2">#REF!</definedName>
    <definedName name="MSTR.Liquidación_por_Segmentos9" localSheetId="6">#REF!</definedName>
    <definedName name="MSTR.Liquidación_por_Segmentos9" localSheetId="7">#REF!</definedName>
    <definedName name="MSTR.Liquidación_por_Segmentos9">#REF!</definedName>
    <definedName name="MSTR.Serie_Balance_Nuevo_Energía_Eléctrica_Mensual.1" localSheetId="2">#REF!</definedName>
    <definedName name="MSTR.Serie_Balance_Nuevo_Energía_Eléctrica_Mensual.1" localSheetId="6">#REF!</definedName>
    <definedName name="MSTR.Serie_Balance_Nuevo_Energía_Eléctrica_Mensual.1" localSheetId="7">#REF!</definedName>
    <definedName name="MSTR.Serie_Balance_Nuevo_Energía_Eléctrica_Mensual.1">#REF!</definedName>
    <definedName name="MSTR.Serie_Balance_Nuevo_Energía_Eléctrica_Mes_Baleares" localSheetId="2">#REF!</definedName>
    <definedName name="MSTR.Serie_Balance_Nuevo_Energía_Eléctrica_Mes_Baleares" localSheetId="6">#REF!</definedName>
    <definedName name="MSTR.Serie_Balance_Nuevo_Energía_Eléctrica_Mes_Baleares" localSheetId="7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'P1'!nnn</definedName>
    <definedName name="nnn" localSheetId="13">'P13'!nnn</definedName>
    <definedName name="nnn" localSheetId="2">'P2'!nnn</definedName>
    <definedName name="nnn" localSheetId="3">'P3'!nnn</definedName>
    <definedName name="nnn">[1]!nnn</definedName>
    <definedName name="nnnn" localSheetId="0">Indice!nnnn</definedName>
    <definedName name="nnnn" localSheetId="1">'P1'!nnnn</definedName>
    <definedName name="nnnn" localSheetId="13">'P13'!nnnn</definedName>
    <definedName name="nnnn" localSheetId="2">'P2'!nnnn</definedName>
    <definedName name="nnnn" localSheetId="3">'P3'!nnnn</definedName>
    <definedName name="nnnn">[1]!nnnn</definedName>
    <definedName name="nu" localSheetId="0">Indice!nu</definedName>
    <definedName name="nu" localSheetId="13">'P13'!nu</definedName>
    <definedName name="nu" localSheetId="2">'P2'!nu</definedName>
    <definedName name="nu" localSheetId="3">'P3'!nu</definedName>
    <definedName name="nu">[1]!nu</definedName>
    <definedName name="nuevo" localSheetId="11">#N/A</definedName>
    <definedName name="nuevo" localSheetId="12">#N/A</definedName>
    <definedName name="nuevo">#N/A</definedName>
    <definedName name="PRINCIPAL" localSheetId="0">Indice!PRINCIPAL</definedName>
    <definedName name="PRINCIPAL" localSheetId="1">'P1'!PRINCIPAL</definedName>
    <definedName name="PRINCIPAL" localSheetId="11">#N/A</definedName>
    <definedName name="PRINCIPAL" localSheetId="12">#N/A</definedName>
    <definedName name="PRINCIPAL" localSheetId="13">'P13'!PRINCIPAL</definedName>
    <definedName name="PRINCIPAL" localSheetId="2">'P2'!PRINCIPAL</definedName>
    <definedName name="PRINCIPAL" localSheetId="3">'P3'!PRINCIPAL</definedName>
    <definedName name="PRINCIPAL">[1]!PRINCIPAL</definedName>
    <definedName name="principal_jcol" localSheetId="11">#N/A</definedName>
    <definedName name="principal_jcol" localSheetId="12">#N/A</definedName>
    <definedName name="principal_jcol">#N/A</definedName>
    <definedName name="rosa" localSheetId="0">Indice!rosa</definedName>
    <definedName name="rosa" localSheetId="13">'P13'!rosa</definedName>
    <definedName name="rosa" localSheetId="2">'P2'!rosa</definedName>
    <definedName name="rosa" localSheetId="3">'P3'!rosa</definedName>
    <definedName name="rosa">[1]!rosa</definedName>
    <definedName name="rosa2" localSheetId="0">Indice!rosa2</definedName>
    <definedName name="rosa2" localSheetId="13">'P13'!rosa2</definedName>
    <definedName name="rosa2" localSheetId="2">'P2'!rosa2</definedName>
    <definedName name="rosa2" localSheetId="3">'P3'!rosa2</definedName>
    <definedName name="rosa2">[1]!rosa2</definedName>
    <definedName name="v" localSheetId="12">#N/A</definedName>
    <definedName name="v">#N/A</definedName>
    <definedName name="VV" localSheetId="0">Indice!VV</definedName>
    <definedName name="VV" localSheetId="13">'P13'!VV</definedName>
    <definedName name="VV" localSheetId="2">'P2'!VV</definedName>
    <definedName name="VV" localSheetId="3">'P3'!VV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 localSheetId="13">'P13'!x</definedName>
    <definedName name="x" localSheetId="2">'P2'!x</definedName>
    <definedName name="x" localSheetId="3">'P3'!x</definedName>
    <definedName name="x">[1]!x</definedName>
    <definedName name="XX" localSheetId="0">Indice!XX</definedName>
    <definedName name="XX" localSheetId="1">'P1'!XX</definedName>
    <definedName name="XX" localSheetId="13">'P13'!XX</definedName>
    <definedName name="XX" localSheetId="2">'P2'!XX</definedName>
    <definedName name="XX" localSheetId="3">'P3'!XX</definedName>
    <definedName name="XX">[1]!XX</definedName>
    <definedName name="xxx" localSheetId="0">Indice!xxx</definedName>
    <definedName name="xxx" localSheetId="1">'P1'!xxx</definedName>
    <definedName name="xxx" localSheetId="13">'P13'!xxx</definedName>
    <definedName name="xxx" localSheetId="2">'P2'!xxx</definedName>
    <definedName name="xxx" localSheetId="3">'P3'!xxx</definedName>
    <definedName name="xxx">[1]!xxx</definedName>
    <definedName name="XXXX" localSheetId="0">Indice!XXXX</definedName>
    <definedName name="XXXX" localSheetId="13">'P13'!XXXX</definedName>
    <definedName name="XXXX" localSheetId="2">'P2'!XXXX</definedName>
    <definedName name="XXXX" localSheetId="3">'P3'!XXXX</definedName>
    <definedName name="XXXX">[1]!XXXX</definedName>
    <definedName name="xxxxx" localSheetId="0">Indice!xxxxx</definedName>
    <definedName name="xxxxx" localSheetId="13">'P13'!xxxxx</definedName>
    <definedName name="xxxxx" localSheetId="2">'P2'!xxxxx</definedName>
    <definedName name="xxxxx" localSheetId="3">'P3'!xxxxx</definedName>
    <definedName name="xxxxx">[1]!xxxxx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9" i="41" l="1"/>
  <c r="F51" i="41"/>
  <c r="C146" i="41" l="1"/>
  <c r="F21" i="6" l="1"/>
  <c r="C118" i="41" l="1"/>
  <c r="D118" i="41"/>
  <c r="E118" i="41"/>
  <c r="F118" i="41"/>
  <c r="G118" i="41"/>
  <c r="H118" i="41"/>
  <c r="I118" i="41"/>
  <c r="J118" i="41"/>
  <c r="K118" i="41"/>
  <c r="L118" i="41"/>
  <c r="M118" i="41"/>
  <c r="N118" i="41"/>
  <c r="C119" i="41"/>
  <c r="D119" i="41"/>
  <c r="E119" i="41"/>
  <c r="F119" i="41"/>
  <c r="G119" i="41"/>
  <c r="H119" i="41"/>
  <c r="I119" i="41"/>
  <c r="J119" i="41"/>
  <c r="K119" i="41"/>
  <c r="L119" i="41"/>
  <c r="M119" i="41"/>
  <c r="N119" i="41"/>
  <c r="O119" i="41"/>
  <c r="O118" i="41"/>
  <c r="O121" i="41" l="1"/>
  <c r="K121" i="41"/>
  <c r="K122" i="41" s="1"/>
  <c r="G121" i="41"/>
  <c r="G122" i="41" s="1"/>
  <c r="C121" i="41"/>
  <c r="C122" i="41" s="1"/>
  <c r="I121" i="41"/>
  <c r="I122" i="41" s="1"/>
  <c r="E121" i="41"/>
  <c r="E122" i="41" s="1"/>
  <c r="N121" i="41"/>
  <c r="N122" i="41" s="1"/>
  <c r="J121" i="41"/>
  <c r="J122" i="41" s="1"/>
  <c r="F121" i="41"/>
  <c r="F122" i="41" s="1"/>
  <c r="M121" i="41"/>
  <c r="M122" i="41" s="1"/>
  <c r="L121" i="41"/>
  <c r="L122" i="41" s="1"/>
  <c r="H121" i="41"/>
  <c r="H122" i="41" s="1"/>
  <c r="D121" i="41"/>
  <c r="D122" i="41" s="1"/>
  <c r="AA193" i="41"/>
  <c r="F35" i="41" l="1"/>
  <c r="C57" i="41" l="1"/>
  <c r="C41" i="41"/>
  <c r="D146" i="41" l="1"/>
  <c r="E146" i="41"/>
  <c r="F146" i="41"/>
  <c r="G146" i="41"/>
  <c r="H146" i="41"/>
  <c r="I146" i="41"/>
  <c r="J146" i="41"/>
  <c r="K146" i="41"/>
  <c r="L146" i="41"/>
  <c r="M146" i="41"/>
  <c r="N146" i="41"/>
  <c r="O146" i="41"/>
  <c r="C145" i="41"/>
  <c r="D145" i="41"/>
  <c r="E145" i="41"/>
  <c r="F145" i="41"/>
  <c r="G145" i="41"/>
  <c r="H145" i="41"/>
  <c r="I145" i="41"/>
  <c r="J145" i="41"/>
  <c r="K145" i="41"/>
  <c r="L145" i="41"/>
  <c r="M145" i="41"/>
  <c r="N145" i="41"/>
  <c r="O145" i="41"/>
  <c r="F54" i="41" l="1"/>
  <c r="F38" i="41" l="1"/>
  <c r="C21" i="41"/>
  <c r="F37" i="41" l="1"/>
  <c r="C49" i="41"/>
  <c r="F53" i="41"/>
  <c r="C65" i="41"/>
  <c r="O122" i="41"/>
  <c r="C88" i="41" l="1"/>
  <c r="D88" i="41"/>
  <c r="E88" i="41"/>
  <c r="F88" i="41"/>
  <c r="G88" i="41"/>
  <c r="H88" i="41"/>
  <c r="I88" i="41"/>
  <c r="J88" i="41"/>
  <c r="K88" i="41"/>
  <c r="L88" i="41"/>
  <c r="M88" i="41"/>
  <c r="N88" i="41"/>
  <c r="C89" i="41"/>
  <c r="D89" i="41"/>
  <c r="E89" i="41"/>
  <c r="F89" i="41"/>
  <c r="G89" i="41"/>
  <c r="H89" i="41"/>
  <c r="I89" i="41"/>
  <c r="J89" i="41"/>
  <c r="K89" i="41"/>
  <c r="L89" i="41"/>
  <c r="M89" i="41"/>
  <c r="N89" i="41"/>
  <c r="O89" i="41"/>
  <c r="O88" i="41"/>
  <c r="G91" i="41" l="1"/>
  <c r="N91" i="41"/>
  <c r="J91" i="41"/>
  <c r="F91" i="41"/>
  <c r="K91" i="41"/>
  <c r="M91" i="41"/>
  <c r="I91" i="41"/>
  <c r="E91" i="41"/>
  <c r="C91" i="41"/>
  <c r="O91" i="41"/>
  <c r="L91" i="41"/>
  <c r="H91" i="41"/>
  <c r="D91" i="41"/>
  <c r="C29" i="41"/>
  <c r="C27" i="41"/>
  <c r="C26" i="41"/>
  <c r="C32" i="41" l="1"/>
  <c r="C31" i="41"/>
  <c r="C30" i="41"/>
  <c r="C28" i="41"/>
  <c r="C25" i="41"/>
  <c r="C23" i="41"/>
  <c r="C24" i="41"/>
  <c r="C22" i="41"/>
  <c r="C33" i="41" l="1"/>
  <c r="D21" i="41" s="1"/>
  <c r="E76" i="43"/>
  <c r="D24" i="41" l="1"/>
  <c r="D23" i="41"/>
  <c r="D22" i="41"/>
  <c r="I5" i="43"/>
  <c r="I6" i="43"/>
  <c r="I7" i="43"/>
  <c r="I8" i="43"/>
  <c r="I9" i="43"/>
  <c r="I10" i="43"/>
  <c r="I11" i="43"/>
  <c r="I12" i="43"/>
  <c r="I13" i="43"/>
  <c r="I14" i="43"/>
  <c r="I15" i="43"/>
  <c r="I16" i="43"/>
  <c r="I17" i="43"/>
  <c r="I18" i="43"/>
  <c r="I19" i="43"/>
  <c r="I20" i="43"/>
  <c r="I21" i="43"/>
  <c r="I22" i="43"/>
  <c r="I23" i="43"/>
  <c r="I24" i="43"/>
  <c r="I25" i="43"/>
  <c r="I26" i="43"/>
  <c r="I27" i="43"/>
  <c r="I28" i="43"/>
  <c r="I29" i="43"/>
  <c r="I30" i="43"/>
  <c r="I31" i="43"/>
  <c r="I32" i="43"/>
  <c r="I33" i="43"/>
  <c r="I34" i="43"/>
  <c r="I35" i="43"/>
  <c r="I36" i="43"/>
  <c r="I37" i="43"/>
  <c r="I38" i="43"/>
  <c r="I39" i="43"/>
  <c r="I40" i="43"/>
  <c r="I41" i="43"/>
  <c r="I42" i="43"/>
  <c r="I43" i="43"/>
  <c r="I44" i="43"/>
  <c r="I45" i="43"/>
  <c r="I46" i="43"/>
  <c r="I47" i="43"/>
  <c r="I48" i="43"/>
  <c r="I49" i="43"/>
  <c r="I50" i="43"/>
  <c r="I51" i="43"/>
  <c r="I52" i="43"/>
  <c r="I53" i="43"/>
  <c r="C17" i="41" l="1"/>
  <c r="D11" i="41" s="1"/>
  <c r="C20" i="6" l="1"/>
  <c r="C92" i="41" l="1"/>
  <c r="F70" i="43" l="1"/>
  <c r="H70" i="43"/>
  <c r="K70" i="43"/>
  <c r="J70" i="43" s="1"/>
  <c r="F71" i="43"/>
  <c r="H71" i="43"/>
  <c r="K71" i="43"/>
  <c r="J71" i="43" s="1"/>
  <c r="F72" i="43"/>
  <c r="H72" i="43"/>
  <c r="K72" i="43"/>
  <c r="J72" i="43" s="1"/>
  <c r="H73" i="43"/>
  <c r="K73" i="43"/>
  <c r="J73" i="43" s="1"/>
  <c r="F74" i="43"/>
  <c r="H74" i="43"/>
  <c r="K74" i="43"/>
  <c r="J74" i="43" s="1"/>
  <c r="F75" i="43"/>
  <c r="H75" i="43"/>
  <c r="K75" i="43"/>
  <c r="J75" i="43" s="1"/>
  <c r="C197" i="41" l="1"/>
  <c r="O148" i="41"/>
  <c r="C76" i="43"/>
  <c r="D76" i="43"/>
  <c r="G76" i="43"/>
  <c r="I76" i="43"/>
  <c r="F197" i="41"/>
  <c r="G197" i="41"/>
  <c r="I197" i="41"/>
  <c r="J197" i="41"/>
  <c r="M197" i="41"/>
  <c r="N197" i="41"/>
  <c r="Q197" i="41"/>
  <c r="R197" i="41"/>
  <c r="V197" i="41"/>
  <c r="W197" i="41"/>
  <c r="Y197" i="41"/>
  <c r="Z197" i="41"/>
  <c r="E189" i="41"/>
  <c r="E148" i="41"/>
  <c r="I148" i="41"/>
  <c r="J148" i="41"/>
  <c r="M148" i="41"/>
  <c r="N148" i="41"/>
  <c r="M149" i="41"/>
  <c r="D92" i="41"/>
  <c r="E92" i="41"/>
  <c r="F92" i="41"/>
  <c r="G92" i="41"/>
  <c r="H92" i="41"/>
  <c r="I92" i="41"/>
  <c r="J92" i="41"/>
  <c r="K92" i="41"/>
  <c r="L92" i="41"/>
  <c r="M92" i="41"/>
  <c r="N92" i="41"/>
  <c r="O92" i="41"/>
  <c r="D12" i="41"/>
  <c r="L197" i="41" l="1"/>
  <c r="D197" i="41"/>
  <c r="S197" i="41"/>
  <c r="O197" i="41"/>
  <c r="K197" i="41"/>
  <c r="X197" i="41"/>
  <c r="P197" i="41"/>
  <c r="H197" i="41"/>
  <c r="T197" i="41"/>
  <c r="AA194" i="41"/>
  <c r="AA197" i="41" s="1"/>
  <c r="U197" i="41"/>
  <c r="E197" i="41"/>
  <c r="D13" i="41"/>
  <c r="D7" i="41"/>
  <c r="D16" i="41"/>
  <c r="D6" i="41"/>
  <c r="D15" i="41"/>
  <c r="D10" i="41"/>
  <c r="D5" i="41"/>
  <c r="D14" i="41"/>
  <c r="D8" i="41"/>
  <c r="H76" i="43"/>
  <c r="F76" i="43"/>
  <c r="K76" i="43"/>
  <c r="J76" i="43" s="1"/>
  <c r="E149" i="41"/>
  <c r="K148" i="41"/>
  <c r="G148" i="41"/>
  <c r="C148" i="41"/>
  <c r="L149" i="41"/>
  <c r="H149" i="41"/>
  <c r="D149" i="41"/>
  <c r="I149" i="41"/>
  <c r="F148" i="41"/>
  <c r="O149" i="41"/>
  <c r="K149" i="41"/>
  <c r="G149" i="41"/>
  <c r="C149" i="41"/>
  <c r="L148" i="41"/>
  <c r="H148" i="41"/>
  <c r="D148" i="41"/>
  <c r="N149" i="41"/>
  <c r="J149" i="41"/>
  <c r="F149" i="41"/>
  <c r="D28" i="41"/>
  <c r="J21" i="6"/>
  <c r="H21" i="6"/>
  <c r="G6" i="41" l="1"/>
  <c r="D32" i="41"/>
  <c r="D30" i="41"/>
  <c r="D31" i="41"/>
  <c r="D29" i="41"/>
  <c r="D26" i="41"/>
  <c r="D9" i="41"/>
  <c r="D17" i="41" s="1"/>
  <c r="D27" i="41"/>
  <c r="D25" i="41" l="1"/>
  <c r="G22" i="41"/>
  <c r="G5" i="41"/>
  <c r="K8" i="6"/>
  <c r="I8" i="6"/>
  <c r="G21" i="41" l="1"/>
  <c r="D33" i="41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N64" i="21" l="1"/>
  <c r="O64" i="21"/>
  <c r="O8" i="20" l="1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33" i="20"/>
  <c r="O332" i="20"/>
  <c r="O331" i="20"/>
  <c r="O330" i="20"/>
  <c r="O329" i="20"/>
  <c r="O328" i="20"/>
  <c r="O327" i="20"/>
  <c r="O326" i="20"/>
  <c r="O325" i="20"/>
  <c r="O324" i="20"/>
  <c r="O323" i="20"/>
  <c r="O322" i="20"/>
  <c r="O321" i="20"/>
  <c r="O320" i="20"/>
  <c r="O319" i="20"/>
  <c r="O318" i="20"/>
  <c r="O317" i="20"/>
  <c r="O316" i="20"/>
  <c r="O315" i="20"/>
  <c r="O314" i="20"/>
  <c r="O313" i="20"/>
  <c r="O312" i="20"/>
  <c r="O311" i="20"/>
  <c r="O310" i="20"/>
  <c r="O309" i="20"/>
  <c r="O308" i="20"/>
  <c r="O307" i="20"/>
  <c r="O306" i="20"/>
  <c r="O305" i="20"/>
  <c r="O304" i="20"/>
  <c r="O303" i="20"/>
  <c r="O302" i="20"/>
  <c r="O301" i="20"/>
  <c r="O300" i="20"/>
  <c r="O299" i="20"/>
  <c r="O298" i="20"/>
  <c r="O297" i="20"/>
  <c r="O296" i="20"/>
  <c r="O295" i="20"/>
  <c r="O294" i="20"/>
  <c r="O293" i="20"/>
  <c r="O292" i="20"/>
  <c r="O291" i="20"/>
  <c r="O290" i="20"/>
  <c r="O289" i="20"/>
  <c r="O288" i="20"/>
  <c r="O287" i="20"/>
  <c r="O286" i="20"/>
  <c r="O285" i="20"/>
  <c r="O284" i="20"/>
  <c r="O283" i="20"/>
  <c r="O282" i="20"/>
  <c r="O281" i="20"/>
  <c r="O280" i="20"/>
  <c r="O279" i="20"/>
  <c r="O278" i="20"/>
  <c r="O277" i="20"/>
  <c r="O276" i="20"/>
  <c r="O275" i="20"/>
  <c r="O274" i="20"/>
  <c r="O273" i="20"/>
  <c r="O272" i="20"/>
  <c r="O271" i="20"/>
  <c r="O270" i="20"/>
  <c r="O269" i="20"/>
  <c r="O268" i="20"/>
  <c r="O267" i="20"/>
  <c r="O266" i="20"/>
  <c r="O265" i="20"/>
  <c r="O264" i="20"/>
  <c r="O263" i="20"/>
  <c r="O262" i="20"/>
  <c r="O261" i="20"/>
  <c r="O260" i="20"/>
  <c r="O259" i="20"/>
  <c r="O258" i="20"/>
  <c r="O257" i="20"/>
  <c r="O256" i="20"/>
  <c r="O255" i="20"/>
  <c r="O254" i="20"/>
  <c r="O253" i="20"/>
  <c r="O252" i="20"/>
  <c r="O251" i="20"/>
  <c r="O250" i="20"/>
  <c r="O249" i="20"/>
  <c r="O248" i="20"/>
  <c r="O247" i="20"/>
  <c r="O246" i="20"/>
  <c r="O245" i="20"/>
  <c r="O244" i="20"/>
  <c r="O243" i="20"/>
  <c r="O242" i="20"/>
  <c r="O241" i="20"/>
  <c r="O240" i="20"/>
  <c r="O239" i="20"/>
  <c r="O238" i="20"/>
  <c r="O237" i="20"/>
  <c r="O236" i="20"/>
  <c r="O235" i="20"/>
  <c r="O234" i="20"/>
  <c r="O233" i="20"/>
  <c r="O232" i="20"/>
  <c r="O231" i="20"/>
  <c r="O230" i="20"/>
  <c r="O229" i="20"/>
  <c r="O228" i="20"/>
  <c r="O227" i="20"/>
  <c r="O226" i="20"/>
  <c r="O225" i="20"/>
  <c r="O224" i="20"/>
  <c r="O223" i="20"/>
  <c r="O222" i="20"/>
  <c r="O221" i="20"/>
  <c r="O220" i="20"/>
  <c r="O219" i="20"/>
  <c r="O218" i="20"/>
  <c r="O217" i="20"/>
  <c r="O216" i="20"/>
  <c r="O215" i="20"/>
  <c r="O214" i="20"/>
  <c r="O213" i="20"/>
  <c r="O212" i="20"/>
  <c r="O211" i="20"/>
  <c r="O210" i="20"/>
  <c r="O209" i="20"/>
  <c r="O208" i="20"/>
  <c r="O207" i="20"/>
  <c r="O206" i="20"/>
  <c r="O205" i="20"/>
  <c r="O204" i="20"/>
  <c r="O203" i="20"/>
  <c r="O202" i="20"/>
  <c r="O201" i="20"/>
  <c r="O200" i="20"/>
  <c r="O199" i="20"/>
  <c r="O198" i="20"/>
  <c r="O197" i="20"/>
  <c r="O196" i="20"/>
  <c r="O195" i="20"/>
  <c r="O194" i="20"/>
  <c r="O193" i="20"/>
  <c r="O192" i="20"/>
  <c r="O191" i="20"/>
  <c r="O190" i="20"/>
  <c r="O189" i="20"/>
  <c r="O188" i="20"/>
  <c r="O187" i="20"/>
  <c r="O186" i="20"/>
  <c r="O185" i="20"/>
  <c r="O184" i="20"/>
  <c r="O183" i="20"/>
  <c r="O182" i="20"/>
  <c r="O181" i="20"/>
  <c r="O180" i="20"/>
  <c r="O179" i="20"/>
  <c r="O178" i="20"/>
  <c r="O177" i="20"/>
  <c r="O176" i="20"/>
  <c r="O175" i="20"/>
  <c r="O174" i="20"/>
  <c r="O173" i="20"/>
  <c r="O172" i="20"/>
  <c r="O171" i="20"/>
  <c r="O170" i="20"/>
  <c r="O169" i="20"/>
  <c r="O168" i="20"/>
  <c r="O167" i="20"/>
  <c r="O166" i="20"/>
  <c r="O165" i="20"/>
  <c r="O164" i="20"/>
  <c r="O163" i="20"/>
  <c r="O162" i="20"/>
  <c r="O161" i="20"/>
  <c r="O160" i="20"/>
  <c r="O159" i="20"/>
  <c r="O158" i="20"/>
  <c r="O157" i="20"/>
  <c r="O156" i="20"/>
  <c r="O155" i="20"/>
  <c r="O154" i="20"/>
  <c r="O153" i="20"/>
  <c r="O152" i="20"/>
  <c r="O151" i="20"/>
  <c r="O150" i="20"/>
  <c r="O149" i="20"/>
  <c r="O148" i="20"/>
  <c r="O147" i="20"/>
  <c r="O146" i="20"/>
  <c r="O145" i="20"/>
  <c r="O144" i="20"/>
  <c r="O143" i="20"/>
  <c r="O142" i="20"/>
  <c r="O141" i="20"/>
  <c r="O140" i="20"/>
  <c r="O139" i="20"/>
  <c r="O138" i="20"/>
  <c r="O137" i="20"/>
  <c r="O136" i="20"/>
  <c r="O135" i="20"/>
  <c r="O134" i="20"/>
  <c r="O133" i="20"/>
  <c r="O132" i="20"/>
  <c r="O131" i="20"/>
  <c r="O130" i="20"/>
  <c r="O129" i="20"/>
  <c r="O128" i="20"/>
  <c r="O127" i="20"/>
  <c r="O126" i="20"/>
  <c r="O125" i="20"/>
  <c r="O124" i="20"/>
  <c r="O123" i="20"/>
  <c r="O122" i="20"/>
  <c r="O121" i="20"/>
  <c r="O120" i="20"/>
  <c r="O119" i="20"/>
  <c r="O118" i="20"/>
  <c r="O117" i="20"/>
  <c r="O116" i="20"/>
  <c r="O115" i="20"/>
  <c r="O114" i="20"/>
  <c r="O113" i="20"/>
  <c r="O112" i="20"/>
  <c r="O111" i="20"/>
  <c r="O110" i="20"/>
  <c r="O109" i="20"/>
  <c r="O108" i="20"/>
  <c r="O107" i="20"/>
  <c r="O106" i="20"/>
  <c r="O105" i="20"/>
  <c r="O104" i="20"/>
  <c r="O103" i="20"/>
  <c r="O102" i="20"/>
  <c r="O101" i="20"/>
  <c r="O100" i="20"/>
  <c r="O99" i="20"/>
  <c r="O98" i="20"/>
  <c r="O97" i="20"/>
  <c r="O96" i="20"/>
  <c r="O95" i="20"/>
  <c r="O94" i="20"/>
  <c r="O93" i="20"/>
  <c r="O92" i="20"/>
  <c r="O91" i="20"/>
  <c r="O90" i="20"/>
  <c r="O89" i="20"/>
  <c r="O88" i="20"/>
  <c r="O87" i="20"/>
  <c r="O86" i="20"/>
  <c r="O85" i="20"/>
  <c r="O84" i="20"/>
  <c r="O83" i="20"/>
  <c r="O82" i="20"/>
  <c r="O81" i="20"/>
  <c r="O80" i="20"/>
  <c r="O79" i="20"/>
  <c r="O78" i="20"/>
  <c r="O77" i="20"/>
  <c r="O76" i="20"/>
  <c r="O75" i="20"/>
  <c r="O74" i="20"/>
  <c r="O73" i="20"/>
  <c r="O72" i="20"/>
  <c r="O71" i="20"/>
  <c r="O70" i="20"/>
  <c r="O69" i="20"/>
  <c r="O68" i="20"/>
  <c r="O67" i="20"/>
  <c r="O66" i="20"/>
  <c r="O65" i="20"/>
  <c r="O64" i="20"/>
  <c r="O63" i="20"/>
  <c r="O62" i="20"/>
  <c r="O61" i="20"/>
  <c r="O60" i="20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O45" i="20"/>
  <c r="O44" i="20"/>
  <c r="O43" i="20"/>
  <c r="O42" i="20"/>
  <c r="O41" i="20"/>
  <c r="O40" i="20"/>
  <c r="O39" i="20"/>
  <c r="O38" i="20"/>
  <c r="O37" i="20"/>
  <c r="O36" i="20"/>
  <c r="O35" i="20"/>
</calcChain>
</file>

<file path=xl/sharedStrings.xml><?xml version="1.0" encoding="utf-8"?>
<sst xmlns="http://schemas.openxmlformats.org/spreadsheetml/2006/main" count="816" uniqueCount="542">
  <si>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</si>
  <si>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</si>
  <si>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</si>
  <si>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</si>
  <si>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</si>
  <si>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</si>
  <si>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</si>
  <si>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</si>
  <si>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</si>
  <si>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</si>
  <si>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</si>
  <si>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</si>
  <si>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</si>
  <si>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</si>
  <si>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</si>
  <si>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</si>
  <si>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</si>
  <si>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</si>
  <si>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</si>
  <si>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Fecha</t>
  </si>
  <si>
    <t>Dia</t>
  </si>
  <si>
    <t>Sin emisiones CO2 (GWh)</t>
  </si>
  <si>
    <t>Con emisiones CO2 (GWh)</t>
  </si>
  <si>
    <t>Con emisiones CO2: carbón, fuel/gas, ciclo combinado, cogeneración y residuos.</t>
  </si>
  <si>
    <t>Máximo</t>
  </si>
  <si>
    <t>Generación eólica (GWh)</t>
  </si>
  <si>
    <t>Generación eólica/Generación (%)</t>
  </si>
  <si>
    <t>Generación eólica diaria peninsular</t>
  </si>
  <si>
    <t>Maximo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</si>
  <si>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</si>
  <si>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</si>
  <si>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</si>
  <si>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</si>
  <si>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</si>
  <si>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</si>
  <si>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</si>
  <si>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</si>
  <si>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</si>
  <si>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</si>
  <si>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</si>
  <si>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</si>
  <si>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</si>
  <si>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</si>
  <si>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</si>
  <si>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</si>
  <si>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</si>
  <si>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</si>
  <si>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</si>
  <si>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</si>
  <si>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</si>
  <si>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</si>
  <si>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</si>
  <si>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</si>
  <si>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</si>
  <si>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</si>
  <si>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</si>
  <si>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</si>
  <si>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</si>
  <si>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</si>
  <si>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</si>
  <si>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</si>
  <si>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</si>
  <si>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</si>
  <si>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</si>
  <si>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</si>
  <si>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</si>
  <si>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</si>
  <si>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>Evolución de la generación sin/con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</si>
  <si>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</si>
  <si>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</si>
  <si>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</si>
  <si>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</si>
  <si>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</si>
  <si>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</si>
  <si>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</si>
  <si>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</si>
  <si>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</si>
  <si>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t>Evolución de la generación sin/con emisiones de CO2 peninsular</t>
  </si>
  <si>
    <t>Generación horaria el día de máxima generación de energía eólica peninsular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</si>
  <si>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</si>
  <si>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</si>
  <si>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</si>
  <si>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t>Fuel-Gas</t>
  </si>
  <si>
    <t>E. Peninsula Baleares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</si>
  <si>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</si>
  <si>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</si>
  <si>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</si>
  <si>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</si>
  <si>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</si>
  <si>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</si>
  <si>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</si>
  <si>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 xml:space="preserve">Evolución de la generación renovable y no renovable peninsular </t>
  </si>
  <si>
    <t>Turbinación bombeo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</si>
  <si>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</si>
  <si>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</si>
  <si>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</si>
  <si>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</si>
  <si>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</si>
  <si>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</si>
  <si>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</si>
  <si>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</si>
  <si>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Saldo Interc. Internacionales</t>
  </si>
  <si>
    <t>Demanda Transporte</t>
  </si>
  <si>
    <t>Sin emisiones CO2: hidráulica, turbinación bombeo, nuclear, eólica, solar fotovoltaica, solar térmica y otras renovables.</t>
  </si>
  <si>
    <t xml:space="preserve">Residuos renovables </t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</si>
  <si>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</si>
  <si>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(4)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</si>
  <si>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(5)</t>
    </r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</si>
  <si>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</si>
  <si>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</si>
  <si>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funcionamiento en ciclo abierto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</si>
  <si>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</si>
  <si>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</si>
  <si>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</si>
  <si>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Jueves 29/01/2015 (19:27 h)</t>
  </si>
  <si>
    <t>Sábado 21/11/2015 (04:50 h)</t>
  </si>
  <si>
    <t>Generación eólica / total generación (%)</t>
  </si>
  <si>
    <t>Junio 2018</t>
  </si>
  <si>
    <t>% 18/17</t>
  </si>
  <si>
    <t>Estructura de generacion mensual de energía eléctrica peninsular 18/06/2018</t>
  </si>
  <si>
    <t>Estructura de generacion mensual de energía eléctrica peninsular 20/03/2018</t>
  </si>
  <si>
    <t>J</t>
  </si>
  <si>
    <t>A</t>
  </si>
  <si>
    <t>S</t>
  </si>
  <si>
    <t>O</t>
  </si>
  <si>
    <t>N</t>
  </si>
  <si>
    <t>D</t>
  </si>
  <si>
    <t>E</t>
  </si>
  <si>
    <t>F</t>
  </si>
  <si>
    <t>M</t>
  </si>
  <si>
    <t>13 junio 2018</t>
  </si>
  <si>
    <t>2017 Junio</t>
  </si>
  <si>
    <t>Día 01/06/2017</t>
  </si>
  <si>
    <t>Día 02/06/2017</t>
  </si>
  <si>
    <t>Día 03/06/2017</t>
  </si>
  <si>
    <t>Día 04/06/2017</t>
  </si>
  <si>
    <t>Día 05/06/2017</t>
  </si>
  <si>
    <t>Día 06/06/2017</t>
  </si>
  <si>
    <t>Día 07/06/2017</t>
  </si>
  <si>
    <t>Día 08/06/2017</t>
  </si>
  <si>
    <t>Día 09/06/2017</t>
  </si>
  <si>
    <t>Día 10/06/2017</t>
  </si>
  <si>
    <t>Día 11/06/2017</t>
  </si>
  <si>
    <t>Día 12/06/2017</t>
  </si>
  <si>
    <t>Día 13/06/2017</t>
  </si>
  <si>
    <t>Día 14/06/2017</t>
  </si>
  <si>
    <t>Día 15/06/2017</t>
  </si>
  <si>
    <t>Día 16/06/2017</t>
  </si>
  <si>
    <t>Día 17/06/2017</t>
  </si>
  <si>
    <t>Día 18/06/2017</t>
  </si>
  <si>
    <t>Día 19/06/2017</t>
  </si>
  <si>
    <t>Día 20/06/2017</t>
  </si>
  <si>
    <t>Día 21/06/2017</t>
  </si>
  <si>
    <t>Día 22/06/2017</t>
  </si>
  <si>
    <t>Día 23/06/2017</t>
  </si>
  <si>
    <t>Día 24/06/2017</t>
  </si>
  <si>
    <t>Día 25/06/2017</t>
  </si>
  <si>
    <t>Día 26/06/2017</t>
  </si>
  <si>
    <t>Día 27/06/2017</t>
  </si>
  <si>
    <t>Día 28/06/2017</t>
  </si>
  <si>
    <t>Día 29/06/2017</t>
  </si>
  <si>
    <t>Día 30/06/2017</t>
  </si>
  <si>
    <t>2017 Julio</t>
  </si>
  <si>
    <t>Día 01/07/2017</t>
  </si>
  <si>
    <t>Día 02/07/2017</t>
  </si>
  <si>
    <t>Día 03/07/2017</t>
  </si>
  <si>
    <t>Día 04/07/2017</t>
  </si>
  <si>
    <t>Día 05/07/2017</t>
  </si>
  <si>
    <t>Día 06/07/2017</t>
  </si>
  <si>
    <t>Día 07/07/2017</t>
  </si>
  <si>
    <t>Día 08/07/2017</t>
  </si>
  <si>
    <t>Día 09/07/2017</t>
  </si>
  <si>
    <t>Día 10/07/2017</t>
  </si>
  <si>
    <t>Día 11/07/2017</t>
  </si>
  <si>
    <t>Día 12/07/2017</t>
  </si>
  <si>
    <t>Día 13/07/2017</t>
  </si>
  <si>
    <t>Día 14/07/2017</t>
  </si>
  <si>
    <t>Día 15/07/2017</t>
  </si>
  <si>
    <t>Día 16/07/2017</t>
  </si>
  <si>
    <t>Día 17/07/2017</t>
  </si>
  <si>
    <t>Día 18/07/2017</t>
  </si>
  <si>
    <t>Día 19/07/2017</t>
  </si>
  <si>
    <t>Día 20/07/2017</t>
  </si>
  <si>
    <t>Día 21/07/2017</t>
  </si>
  <si>
    <t>Día 22/07/2017</t>
  </si>
  <si>
    <t>Día 23/07/2017</t>
  </si>
  <si>
    <t>Día 24/07/2017</t>
  </si>
  <si>
    <t>Día 25/07/2017</t>
  </si>
  <si>
    <t>Día 26/07/2017</t>
  </si>
  <si>
    <t>Día 27/07/2017</t>
  </si>
  <si>
    <t>Día 28/07/2017</t>
  </si>
  <si>
    <t>Día 29/07/2017</t>
  </si>
  <si>
    <t>Día 30/07/2017</t>
  </si>
  <si>
    <t>Día 31/07/2017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</si>
  <si>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</si>
  <si>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</si>
  <si>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</si>
  <si>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</si>
  <si>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</si>
  <si>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</si>
  <si>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</si>
  <si>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</si>
  <si>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</si>
  <si>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</si>
  <si>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</si>
  <si>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</si>
  <si>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</si>
  <si>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</si>
  <si>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</si>
  <si>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</si>
  <si>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</si>
  <si>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</si>
  <si>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</si>
  <si>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</si>
  <si>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</si>
  <si>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</si>
  <si>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</si>
  <si>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</si>
  <si>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</si>
  <si>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</si>
  <si>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</si>
  <si>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</si>
  <si>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</si>
  <si>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</si>
  <si>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</si>
  <si>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</si>
  <si>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</si>
  <si>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</si>
  <si>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</si>
  <si>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</si>
  <si>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</si>
  <si>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</si>
  <si>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</si>
  <si>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</si>
  <si>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</si>
  <si>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</si>
  <si>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</si>
  <si>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</si>
  <si>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</si>
  <si>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</si>
  <si>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</si>
  <si>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</si>
  <si>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</si>
  <si>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</si>
  <si>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</si>
  <si>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</si>
  <si>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</si>
  <si>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</si>
  <si>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</si>
  <si>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</si>
  <si>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</si>
  <si>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</si>
  <si>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</si>
  <si>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</si>
  <si>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</si>
  <si>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</si>
  <si>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</si>
  <si>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</si>
  <si>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</si>
  <si>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</si>
  <si>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</si>
  <si>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</si>
  <si>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</si>
  <si>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</si>
  <si>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</si>
  <si>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</si>
  <si>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</si>
  <si>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</si>
  <si>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</si>
  <si>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</si>
  <si>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</si>
  <si>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</si>
  <si>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</si>
  <si>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</si>
  <si>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</si>
  <si>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</si>
  <si>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</si>
  <si>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</si>
  <si>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</si>
  <si>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</si>
  <si>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</si>
  <si>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</si>
  <si>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</si>
  <si>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</si>
  <si>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</si>
  <si>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</si>
  <si>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</si>
  <si>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</si>
  <si>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</si>
  <si>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</si>
  <si>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</si>
  <si>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</si>
  <si>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</si>
  <si>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</si>
  <si>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</si>
  <si>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</si>
  <si>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</si>
  <si>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</si>
  <si>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</si>
  <si>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</si>
  <si>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</si>
  <si>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</si>
  <si>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</si>
  <si>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</si>
  <si>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</si>
  <si>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</si>
  <si>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</si>
  <si>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</si>
  <si>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</si>
  <si>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</si>
  <si>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</si>
  <si>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</si>
  <si>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</si>
  <si>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</si>
  <si>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</si>
  <si>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</si>
  <si>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</si>
  <si>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</si>
  <si>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</si>
  <si>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</si>
  <si>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</si>
  <si>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</si>
  <si>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</si>
  <si>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</si>
  <si>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</si>
  <si>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</si>
  <si>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</si>
  <si>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</si>
  <si>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</si>
  <si>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</si>
  <si>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</si>
  <si>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</si>
  <si>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</si>
  <si>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</si>
  <si>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</si>
  <si>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</si>
  <si>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</si>
  <si>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</si>
  <si>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</si>
  <si>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</si>
  <si>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</si>
  <si>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</si>
  <si>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</si>
  <si>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</si>
  <si>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</si>
  <si>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</si>
  <si>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</si>
  <si>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</si>
  <si>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</si>
  <si>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</si>
  <si>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</si>
  <si>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</si>
  <si>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</si>
  <si>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</si>
  <si>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</si>
  <si>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</si>
  <si>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</si>
  <si>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</si>
  <si>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</si>
  <si>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</si>
  <si>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</si>
  <si>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</si>
  <si>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</si>
  <si>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</si>
  <si>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</si>
  <si>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</si>
  <si>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</si>
  <si>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</si>
  <si>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</si>
  <si>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</si>
  <si>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</si>
  <si>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</si>
  <si>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</si>
  <si>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</si>
  <si>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</si>
  <si>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</si>
  <si>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</si>
  <si>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</si>
  <si>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</si>
  <si>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</si>
  <si>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</si>
  <si>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</si>
  <si>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</si>
  <si>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</si>
  <si>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</si>
  <si>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</si>
  <si>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</si>
  <si>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</si>
  <si>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</si>
  <si>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</si>
  <si>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</si>
  <si>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</si>
  <si>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</si>
  <si>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</si>
  <si>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</si>
  <si>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</si>
  <si>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</si>
  <si>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</si>
  <si>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</si>
  <si>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</si>
  <si>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</si>
  <si>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</si>
  <si>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</si>
  <si>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</si>
  <si>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</si>
  <si>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</si>
  <si>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</si>
  <si>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</si>
  <si>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</si>
  <si>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</si>
  <si>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</si>
  <si>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</si>
  <si>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</si>
  <si>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</si>
  <si>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</si>
  <si>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</si>
  <si>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</si>
  <si>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</si>
  <si>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</si>
  <si>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</si>
  <si>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</si>
  <si>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</si>
  <si>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</si>
  <si>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</si>
  <si>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</si>
  <si>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</si>
  <si>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</si>
  <si>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</si>
  <si>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</si>
  <si>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</si>
  <si>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</si>
  <si>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</si>
  <si>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</si>
  <si>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</si>
  <si>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</si>
  <si>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</si>
  <si>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</si>
  <si>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</si>
  <si>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</si>
  <si>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</si>
  <si>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</si>
  <si>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</si>
  <si>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</si>
  <si>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</si>
  <si>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</si>
  <si>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</si>
  <si>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</si>
  <si>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</si>
  <si>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</si>
  <si>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</si>
  <si>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</si>
  <si>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</si>
  <si>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</si>
  <si>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</si>
  <si>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</si>
  <si>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</si>
  <si>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</si>
  <si>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</si>
  <si>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</si>
  <si>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</si>
  <si>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</si>
  <si>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</si>
  <si>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</si>
  <si>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</si>
  <si>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</si>
  <si>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</si>
  <si>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</si>
  <si>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</si>
  <si>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</si>
  <si>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</si>
  <si>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</si>
  <si>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</si>
  <si>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</si>
  <si>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</si>
  <si>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</si>
  <si>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</si>
  <si>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</si>
  <si>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</si>
  <si>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</si>
  <si>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</si>
  <si>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</si>
  <si>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</si>
  <si>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</si>
  <si>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</si>
  <si>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</si>
  <si>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</si>
  <si>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</si>
  <si>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</si>
  <si>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</si>
  <si>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</si>
  <si>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</si>
  <si>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</si>
  <si>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</si>
  <si>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</si>
  <si>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</si>
  <si>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</si>
  <si>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</si>
  <si>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</si>
  <si>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</si>
  <si>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</si>
  <si>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</si>
  <si>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</si>
  <si>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</si>
  <si>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</si>
  <si>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</si>
  <si>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</si>
  <si>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</si>
  <si>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</si>
  <si>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</si>
  <si>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</si>
  <si>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</si>
  <si>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</si>
  <si>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</si>
  <si>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</si>
  <si>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</si>
  <si>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</si>
  <si>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</si>
  <si>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</si>
  <si>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</si>
  <si>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</si>
  <si>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</si>
  <si>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</si>
  <si>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</si>
  <si>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</si>
  <si>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</si>
  <si>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</si>
  <si>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</si>
  <si>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</si>
  <si>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</si>
  <si>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</si>
  <si>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</si>
  <si>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</si>
  <si>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</si>
  <si>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</si>
  <si>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</si>
  <si>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</si>
  <si>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</si>
  <si>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</si>
  <si>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</si>
  <si>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Lunes 18/06/2018 (22:27 h)</t>
  </si>
  <si>
    <t>Martes 19/06/2018 (04:45 h)</t>
  </si>
  <si>
    <t>Reservas hidroelectricas a 30 de junio de 2018 por cuencas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</si>
</sst>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</numFmts>
  <fonts count="45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</borders>
  <cellStyleXfs count="18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8" fillId="0" borderId="0"/>
    <xf numFmtId="0" fontId="20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8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0" fillId="0" borderId="0" applyNumberFormat="0" applyFill="0" applyBorder="0" applyAlignment="0" applyProtection="0">
      <alignment vertical="top"/>
      <protection locked="0"/>
    </xf>
  </cellStyleXfs>
  <cellXfs count="247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7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19" fillId="0" borderId="0" xfId="0" applyNumberFormat="1" applyFont="1"/>
    <xf numFmtId="164" fontId="0" fillId="0" borderId="0" xfId="0" applyAlignment="1">
      <alignment wrapText="1"/>
    </xf>
    <xf numFmtId="0" fontId="21" fillId="0" borderId="0" xfId="11" applyFont="1"/>
    <xf numFmtId="1" fontId="22" fillId="0" borderId="0" xfId="11" applyNumberFormat="1" applyFont="1"/>
    <xf numFmtId="0" fontId="21" fillId="0" borderId="0" xfId="11" applyFont="1" applyFill="1"/>
    <xf numFmtId="0" fontId="23" fillId="0" borderId="0" xfId="11" applyFont="1"/>
    <xf numFmtId="0" fontId="24" fillId="0" borderId="0" xfId="11" applyFont="1"/>
    <xf numFmtId="1" fontId="21" fillId="0" borderId="0" xfId="11" applyNumberFormat="1" applyFont="1"/>
    <xf numFmtId="1" fontId="25" fillId="0" borderId="0" xfId="12" applyNumberFormat="1" applyFont="1"/>
    <xf numFmtId="0" fontId="21" fillId="0" borderId="0" xfId="11" applyFont="1" applyBorder="1"/>
    <xf numFmtId="167" fontId="21" fillId="0" borderId="0" xfId="11" applyNumberFormat="1" applyFont="1"/>
    <xf numFmtId="172" fontId="21" fillId="0" borderId="0" xfId="11" applyNumberFormat="1" applyFont="1"/>
    <xf numFmtId="1" fontId="21" fillId="0" borderId="0" xfId="12" applyNumberFormat="1" applyFont="1"/>
    <xf numFmtId="4" fontId="21" fillId="0" borderId="0" xfId="11" applyNumberFormat="1" applyFont="1"/>
    <xf numFmtId="170" fontId="21" fillId="0" borderId="0" xfId="11" applyNumberFormat="1" applyFont="1"/>
    <xf numFmtId="1" fontId="26" fillId="0" borderId="0" xfId="11" applyNumberFormat="1" applyFont="1" applyFill="1"/>
    <xf numFmtId="169" fontId="26" fillId="0" borderId="0" xfId="11" applyNumberFormat="1" applyFont="1" applyFill="1"/>
    <xf numFmtId="170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1" fontId="26" fillId="0" borderId="0" xfId="11" applyNumberFormat="1" applyFont="1" applyFill="1" applyBorder="1"/>
    <xf numFmtId="1" fontId="21" fillId="0" borderId="0" xfId="11" applyNumberFormat="1" applyFont="1" applyBorder="1"/>
    <xf numFmtId="175" fontId="21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0" fontId="28" fillId="0" borderId="0" xfId="11" applyNumberFormat="1" applyFont="1"/>
    <xf numFmtId="170" fontId="28" fillId="0" borderId="0" xfId="11" applyNumberFormat="1" applyFont="1" applyBorder="1"/>
    <xf numFmtId="174" fontId="28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8" fillId="0" borderId="0" xfId="14" applyFont="1" applyFill="1" applyBorder="1" applyAlignment="1" applyProtection="1">
      <alignment horizontal="center"/>
    </xf>
    <xf numFmtId="0" fontId="18" fillId="0" borderId="0" xfId="14" applyFont="1" applyFill="1" applyBorder="1" applyAlignment="1" applyProtection="1">
      <alignment horizontal="right"/>
    </xf>
    <xf numFmtId="170" fontId="18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8" fillId="0" borderId="0" xfId="8" applyNumberFormat="1" applyFont="1" applyFill="1" applyBorder="1" applyProtection="1"/>
    <xf numFmtId="0" fontId="18" fillId="0" borderId="0" xfId="8" applyFont="1" applyFill="1" applyBorder="1" applyProtection="1"/>
    <xf numFmtId="0" fontId="6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6" fontId="34" fillId="2" borderId="4" xfId="4" applyNumberFormat="1" applyFont="1" applyFill="1" applyBorder="1" applyAlignment="1" applyProtection="1">
      <alignment horizontal="right" indent="1"/>
    </xf>
    <xf numFmtId="164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4" fontId="37" fillId="0" borderId="0" xfId="0" quotePrefix="1" applyFont="1" applyFill="1" applyAlignment="1" applyProtection="1">
      <alignment horizontal="right"/>
    </xf>
    <xf numFmtId="164" fontId="34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4" fillId="2" borderId="6" xfId="0" applyFont="1" applyFill="1" applyBorder="1" applyAlignment="1">
      <alignment horizontal="left"/>
    </xf>
    <xf numFmtId="166" fontId="34" fillId="2" borderId="6" xfId="9" applyNumberFormat="1" applyFont="1" applyFill="1" applyBorder="1" applyAlignment="1" applyProtection="1">
      <alignment horizontal="right" indent="1"/>
    </xf>
    <xf numFmtId="164" fontId="37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4" fontId="34" fillId="0" borderId="0" xfId="0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4" fillId="0" borderId="9" xfId="0" applyFont="1" applyBorder="1" applyAlignment="1">
      <alignment horizontal="left" vertical="center" wrapText="1" readingOrder="1"/>
    </xf>
    <xf numFmtId="164" fontId="15" fillId="0" borderId="9" xfId="0" applyFont="1" applyFill="1" applyBorder="1" applyAlignment="1">
      <alignment horizontal="righ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3" fontId="34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164" fontId="15" fillId="0" borderId="1" xfId="0" applyFont="1" applyFill="1" applyBorder="1"/>
    <xf numFmtId="164" fontId="15" fillId="0" borderId="0" xfId="0" applyFont="1" applyFill="1"/>
    <xf numFmtId="164" fontId="34" fillId="2" borderId="0" xfId="0" applyFont="1" applyFill="1" applyProtection="1"/>
    <xf numFmtId="164" fontId="34" fillId="2" borderId="1" xfId="0" applyFont="1" applyFill="1" applyBorder="1" applyProtection="1"/>
    <xf numFmtId="164" fontId="34" fillId="2" borderId="1" xfId="0" applyFont="1" applyFill="1" applyBorder="1" applyAlignment="1" applyProtection="1">
      <alignment horizontal="right"/>
    </xf>
    <xf numFmtId="164" fontId="34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9" fontId="15" fillId="2" borderId="0" xfId="13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8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6" fillId="0" borderId="0" xfId="16"/>
    <xf numFmtId="170" fontId="15" fillId="0" borderId="9" xfId="0" applyNumberFormat="1" applyFont="1" applyBorder="1" applyAlignment="1">
      <alignment horizontal="right" vertical="center" wrapText="1" readingOrder="1"/>
    </xf>
    <xf numFmtId="169" fontId="21" fillId="0" borderId="0" xfId="11" applyNumberFormat="1" applyFont="1" applyFill="1"/>
    <xf numFmtId="0" fontId="21" fillId="0" borderId="0" xfId="11" applyFont="1" applyBorder="1" applyAlignment="1">
      <alignment horizontal="right"/>
    </xf>
    <xf numFmtId="0" fontId="21" fillId="0" borderId="0" xfId="11" applyFont="1" applyBorder="1" applyAlignment="1">
      <alignment horizontal="left"/>
    </xf>
    <xf numFmtId="3" fontId="21" fillId="0" borderId="0" xfId="11" applyNumberFormat="1" applyFont="1" applyBorder="1"/>
    <xf numFmtId="170" fontId="21" fillId="0" borderId="0" xfId="11" applyNumberFormat="1" applyFont="1" applyBorder="1"/>
    <xf numFmtId="164" fontId="34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5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69" fontId="15" fillId="0" borderId="0" xfId="12" applyNumberFormat="1" applyFont="1"/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applyNumberFormat="1" applyFont="1" applyFill="1" applyBorder="1" applyAlignment="1" applyProtection="1">
      <alignment horizontal="left"/>
    </xf>
    <xf numFmtId="170" fontId="15" fillId="0" borderId="0" xfId="11" applyNumberFormat="1" applyFont="1" applyBorder="1"/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73" fontId="15" fillId="0" borderId="4" xfId="11" quotePrefix="1" applyNumberFormat="1" applyFont="1" applyFill="1" applyBorder="1" applyAlignment="1" applyProtection="1">
      <alignment horizontal="left"/>
    </xf>
    <xf numFmtId="174" fontId="15" fillId="0" borderId="4" xfId="11" applyNumberFormat="1" applyFont="1" applyFill="1" applyBorder="1" applyAlignment="1">
      <alignment horizontal="right"/>
    </xf>
    <xf numFmtId="164" fontId="43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0" fontId="15" fillId="0" borderId="0" xfId="0" applyNumberFormat="1" applyFont="1"/>
    <xf numFmtId="3" fontId="15" fillId="0" borderId="0" xfId="0" applyNumberFormat="1" applyFont="1"/>
    <xf numFmtId="168" fontId="15" fillId="0" borderId="0" xfId="0" applyNumberFormat="1" applyFont="1"/>
    <xf numFmtId="164" fontId="15" fillId="0" borderId="0" xfId="0" applyFont="1" applyAlignment="1">
      <alignment horizontal="left" indent="1"/>
    </xf>
    <xf numFmtId="14" fontId="15" fillId="0" borderId="0" xfId="0" applyNumberFormat="1" applyFont="1"/>
    <xf numFmtId="3" fontId="15" fillId="0" borderId="0" xfId="0" applyNumberFormat="1" applyFont="1" applyAlignment="1"/>
    <xf numFmtId="166" fontId="15" fillId="0" borderId="0" xfId="0" applyNumberFormat="1" applyFont="1"/>
    <xf numFmtId="164" fontId="15" fillId="0" borderId="0" xfId="0" quotePrefix="1" applyFont="1"/>
    <xf numFmtId="0" fontId="15" fillId="0" borderId="0" xfId="0" quotePrefix="1" applyNumberFormat="1" applyFont="1"/>
    <xf numFmtId="170" fontId="15" fillId="0" borderId="0" xfId="13" applyNumberFormat="1" applyFont="1"/>
    <xf numFmtId="169" fontId="15" fillId="0" borderId="0" xfId="11" applyNumberFormat="1" applyFont="1"/>
    <xf numFmtId="0" fontId="15" fillId="0" borderId="0" xfId="11" applyNumberFormat="1" applyFont="1"/>
    <xf numFmtId="0" fontId="15" fillId="0" borderId="0" xfId="11" applyFont="1" applyFill="1"/>
    <xf numFmtId="169" fontId="15" fillId="0" borderId="0" xfId="11" applyNumberFormat="1" applyFont="1" applyFill="1"/>
    <xf numFmtId="0" fontId="15" fillId="0" borderId="3" xfId="11" applyFont="1" applyFill="1" applyBorder="1" applyAlignment="1">
      <alignment horizontal="center"/>
    </xf>
    <xf numFmtId="0" fontId="15" fillId="0" borderId="3" xfId="11" applyFont="1" applyFill="1" applyBorder="1" applyAlignment="1">
      <alignment horizontal="right"/>
    </xf>
    <xf numFmtId="0" fontId="15" fillId="0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171" fontId="15" fillId="0" borderId="0" xfId="11" applyNumberFormat="1" applyFont="1" applyFill="1"/>
    <xf numFmtId="0" fontId="15" fillId="0" borderId="0" xfId="11" applyFont="1" applyFill="1" applyBorder="1"/>
    <xf numFmtId="3" fontId="15" fillId="0" borderId="0" xfId="11" applyNumberFormat="1" applyFont="1" applyFill="1"/>
    <xf numFmtId="3" fontId="15" fillId="0" borderId="0" xfId="11" applyNumberFormat="1" applyFont="1" applyFill="1" applyBorder="1"/>
    <xf numFmtId="1" fontId="15" fillId="0" borderId="0" xfId="11" applyNumberFormat="1" applyFont="1" applyFill="1" applyBorder="1"/>
    <xf numFmtId="0" fontId="15" fillId="0" borderId="0" xfId="3" applyFont="1" applyFill="1" applyBorder="1"/>
    <xf numFmtId="171" fontId="15" fillId="0" borderId="0" xfId="11" applyNumberFormat="1" applyFont="1" applyFill="1" applyBorder="1"/>
    <xf numFmtId="0" fontId="15" fillId="0" borderId="11" xfId="11" applyFont="1" applyFill="1" applyBorder="1"/>
    <xf numFmtId="171" fontId="15" fillId="0" borderId="11" xfId="11" applyNumberFormat="1" applyFont="1" applyFill="1" applyBorder="1"/>
    <xf numFmtId="0" fontId="15" fillId="0" borderId="4" xfId="11" applyFont="1" applyFill="1" applyBorder="1"/>
    <xf numFmtId="3" fontId="15" fillId="0" borderId="4" xfId="11" applyNumberFormat="1" applyFont="1" applyFill="1" applyBorder="1"/>
    <xf numFmtId="170" fontId="15" fillId="0" borderId="0" xfId="11" applyNumberFormat="1" applyFont="1" applyFill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3" fontId="15" fillId="0" borderId="0" xfId="0" applyNumberFormat="1" applyFont="1" applyFill="1" applyBorder="1" applyAlignment="1">
      <alignment horizontal="right" vertical="center" wrapText="1"/>
    </xf>
    <xf numFmtId="170" fontId="15" fillId="0" borderId="9" xfId="0" applyNumberFormat="1" applyFont="1" applyFill="1" applyBorder="1" applyAlignment="1">
      <alignment horizontal="right" vertical="center" wrapText="1"/>
    </xf>
    <xf numFmtId="1" fontId="15" fillId="2" borderId="0" xfId="4" applyNumberFormat="1" applyFont="1" applyFill="1" applyBorder="1" applyAlignment="1" applyProtection="1">
      <alignment horizontal="right" indent="1"/>
    </xf>
    <xf numFmtId="0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center"/>
    </xf>
    <xf numFmtId="168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right"/>
    </xf>
    <xf numFmtId="164" fontId="15" fillId="0" borderId="8" xfId="0" applyFont="1" applyFill="1" applyBorder="1" applyAlignment="1">
      <alignment horizontal="right" vertical="center" wrapText="1"/>
    </xf>
    <xf numFmtId="164" fontId="15" fillId="0" borderId="10" xfId="0" applyFont="1" applyFill="1" applyBorder="1" applyAlignment="1">
      <alignment horizontal="right" vertical="center" wrapText="1"/>
    </xf>
    <xf numFmtId="170" fontId="15" fillId="0" borderId="0" xfId="0" applyNumberFormat="1" applyFont="1"/>
    <xf numFmtId="0" fontId="44" fillId="0" borderId="0" xfId="6" applyFont="1" applyFill="1" applyBorder="1" applyProtection="1"/>
    <xf numFmtId="0" fontId="15" fillId="0" borderId="0" xfId="4" applyNumberFormat="1" applyFont="1" applyFill="1" applyAlignment="1" applyProtection="1">
      <alignment horizontal="left" wrapText="1"/>
    </xf>
    <xf numFmtId="0" fontId="15" fillId="0" borderId="0" xfId="4" applyNumberFormat="1" applyFont="1" applyFill="1" applyBorder="1" applyAlignment="1" applyProtection="1">
      <alignment horizontal="justify"/>
    </xf>
    <xf numFmtId="164" fontId="34" fillId="0" borderId="0" xfId="4" applyFont="1" applyFill="1" applyBorder="1" applyAlignment="1" applyProtection="1">
      <alignment horizontal="left" vertical="top" wrapText="1"/>
    </xf>
    <xf numFmtId="0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15" fillId="0" borderId="5" xfId="4" applyNumberFormat="1" applyFont="1" applyFill="1" applyBorder="1" applyAlignment="1" applyProtection="1">
      <alignment horizontal="justify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4" fontId="34" fillId="2" borderId="0" xfId="10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4" fontId="15" fillId="0" borderId="0" xfId="0" applyFont="1" applyAlignment="1">
      <alignment horizontal="center" wrapText="1"/>
    </xf>
    <xf numFmtId="164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18">
    <cellStyle name="consejo" xfId="10"/>
    <cellStyle name="Hipervínculo 2" xfId="17"/>
    <cellStyle name="Hipervínculo 3" xfId="15"/>
    <cellStyle name="Normal" xfId="0" builtinId="0"/>
    <cellStyle name="Normal 2" xfId="4"/>
    <cellStyle name="Normal 2 2" xfId="11"/>
    <cellStyle name="Normal 2 2 2" xfId="16"/>
    <cellStyle name="Normal 3" xfId="3"/>
    <cellStyle name="Normal 3 2" xfId="8"/>
    <cellStyle name="Normal 4" xfId="5"/>
    <cellStyle name="Normal 4 2" xfId="7"/>
    <cellStyle name="Normal 5" xfId="12"/>
    <cellStyle name="Normal 7" xfId="2"/>
    <cellStyle name="Normal_3 Regimen Ordinario" xfId="14"/>
    <cellStyle name="Normal_5 Regimen Especial" xfId="6"/>
    <cellStyle name="Normal_A1 Comparacion Internacional" xfId="1"/>
    <cellStyle name="Normal_cuadro 1.1 2" xfId="9"/>
    <cellStyle name="Porcentaje" xfId="13" builtinId="5"/>
  </cellStyles>
  <dxfs count="0"/>
  <tableStyles count="0" defaultTableStyle="TableStyleMedium2" defaultPivotStyle="PivotStyleLight16"/>
  <colors>
    <mruColors>
      <color rgb="FF44B114"/>
      <color rgb="FF6FB114"/>
      <color rgb="FF007CF9"/>
      <color rgb="FFA0A0A0"/>
      <color rgb="FF9A5CBC"/>
      <color rgb="FFFF0000"/>
      <color rgb="FFE48500"/>
      <color rgb="FF0090D1"/>
      <color rgb="FF666666"/>
      <color rgb="FFCFA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70AD47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chemeClr val="accent2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2113821138211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959349593495935"/>
                  <c:y val="-4.9673202614379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24390243902439024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040650406504065"/>
                  <c:y val="0.131522206782975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569105691056911"/>
                  <c:y val="7.32026143790848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0487804878048779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723590039049997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1'!$B$5:$B$16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1'!$D$5:$D$16</c:f>
              <c:numCache>
                <c:formatCode>#,##0.0</c:formatCode>
                <c:ptCount val="12"/>
                <c:pt idx="0">
                  <c:v>3.4</c:v>
                </c:pt>
                <c:pt idx="1">
                  <c:v>7.2</c:v>
                </c:pt>
                <c:pt idx="2">
                  <c:v>9.6</c:v>
                </c:pt>
                <c:pt idx="3">
                  <c:v>25.2</c:v>
                </c:pt>
                <c:pt idx="4">
                  <c:v>5.8999999999999915</c:v>
                </c:pt>
                <c:pt idx="5">
                  <c:v>0.5</c:v>
                </c:pt>
                <c:pt idx="6">
                  <c:v>0.1</c:v>
                </c:pt>
                <c:pt idx="7">
                  <c:v>23.2</c:v>
                </c:pt>
                <c:pt idx="8">
                  <c:v>17.2</c:v>
                </c:pt>
                <c:pt idx="9">
                  <c:v>4.5</c:v>
                </c:pt>
                <c:pt idx="10">
                  <c:v>2.2999999999999998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1'!$B$128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1'!$C$128:$O$128</c:f>
              <c:numCache>
                <c:formatCode>#,##0</c:formatCode>
                <c:ptCount val="13"/>
                <c:pt idx="0">
                  <c:v>4049.538</c:v>
                </c:pt>
                <c:pt idx="1">
                  <c:v>4393.4089999999997</c:v>
                </c:pt>
                <c:pt idx="2">
                  <c:v>5080.2929999999997</c:v>
                </c:pt>
                <c:pt idx="3">
                  <c:v>4725.6310000000003</c:v>
                </c:pt>
                <c:pt idx="4">
                  <c:v>4310.2259999999997</c:v>
                </c:pt>
                <c:pt idx="5">
                  <c:v>3615.6709999999998</c:v>
                </c:pt>
                <c:pt idx="6">
                  <c:v>5037.24</c:v>
                </c:pt>
                <c:pt idx="7">
                  <c:v>5098.7070000000003</c:v>
                </c:pt>
                <c:pt idx="8">
                  <c:v>4594.5630000000001</c:v>
                </c:pt>
                <c:pt idx="9">
                  <c:v>4499.95</c:v>
                </c:pt>
                <c:pt idx="10">
                  <c:v>3833.973</c:v>
                </c:pt>
                <c:pt idx="11">
                  <c:v>3746.2649999999999</c:v>
                </c:pt>
                <c:pt idx="12">
                  <c:v>3615.0268000000001</c:v>
                </c:pt>
              </c:numCache>
            </c:numRef>
          </c:val>
          <c:extLst/>
        </c:ser>
        <c:ser>
          <c:idx val="0"/>
          <c:order val="1"/>
          <c:tx>
            <c:strRef>
              <c:f>'Data 1'!$B$129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1'!$C$129:$O$129</c:f>
              <c:numCache>
                <c:formatCode>#,##0</c:formatCode>
                <c:ptCount val="13"/>
                <c:pt idx="0">
                  <c:v>4289.04</c:v>
                </c:pt>
                <c:pt idx="1">
                  <c:v>4040.0160000000001</c:v>
                </c:pt>
                <c:pt idx="2">
                  <c:v>2977.3270000000002</c:v>
                </c:pt>
                <c:pt idx="3">
                  <c:v>2835.5230000000001</c:v>
                </c:pt>
                <c:pt idx="4">
                  <c:v>3910.402</c:v>
                </c:pt>
                <c:pt idx="5">
                  <c:v>4674.415</c:v>
                </c:pt>
                <c:pt idx="6">
                  <c:v>4141.2920000000004</c:v>
                </c:pt>
                <c:pt idx="7">
                  <c:v>3041.538</c:v>
                </c:pt>
                <c:pt idx="8">
                  <c:v>3500.7289999999998</c:v>
                </c:pt>
                <c:pt idx="9">
                  <c:v>1338.597</c:v>
                </c:pt>
                <c:pt idx="10">
                  <c:v>1386.2190000000001</c:v>
                </c:pt>
                <c:pt idx="11">
                  <c:v>2275.355</c:v>
                </c:pt>
                <c:pt idx="12">
                  <c:v>2267.6017000000002</c:v>
                </c:pt>
              </c:numCache>
            </c:numRef>
          </c:val>
          <c:extLst/>
        </c:ser>
        <c:ser>
          <c:idx val="1"/>
          <c:order val="2"/>
          <c:tx>
            <c:strRef>
              <c:f>'Data 1'!$B$131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1'!$C$131:$O$131</c:f>
              <c:numCache>
                <c:formatCode>#,##0</c:formatCode>
                <c:ptCount val="13"/>
                <c:pt idx="0">
                  <c:v>3174.7585960000001</c:v>
                </c:pt>
                <c:pt idx="1">
                  <c:v>3712.319</c:v>
                </c:pt>
                <c:pt idx="2">
                  <c:v>3479.8420000000001</c:v>
                </c:pt>
                <c:pt idx="3">
                  <c:v>3215.1759649999999</c:v>
                </c:pt>
                <c:pt idx="4">
                  <c:v>3873.3009999999999</c:v>
                </c:pt>
                <c:pt idx="5">
                  <c:v>4569.8599999999997</c:v>
                </c:pt>
                <c:pt idx="6">
                  <c:v>3056.1640000000002</c:v>
                </c:pt>
                <c:pt idx="7">
                  <c:v>2277.6590000000001</c:v>
                </c:pt>
                <c:pt idx="8">
                  <c:v>1973.229</c:v>
                </c:pt>
                <c:pt idx="9">
                  <c:v>1271.808</c:v>
                </c:pt>
                <c:pt idx="10">
                  <c:v>1224.4659999999999</c:v>
                </c:pt>
                <c:pt idx="11">
                  <c:v>1987.4780000000001</c:v>
                </c:pt>
                <c:pt idx="12">
                  <c:v>2203.0542</c:v>
                </c:pt>
              </c:numCache>
            </c:numRef>
          </c:val>
          <c:extLst/>
        </c:ser>
        <c:ser>
          <c:idx val="5"/>
          <c:order val="3"/>
          <c:tx>
            <c:strRef>
              <c:f>'Data 1'!$B$135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1'!$C$135:$O$135</c:f>
              <c:numCache>
                <c:formatCode>#,##0</c:formatCode>
                <c:ptCount val="13"/>
                <c:pt idx="0">
                  <c:v>2312.48</c:v>
                </c:pt>
                <c:pt idx="1">
                  <c:v>2395.0329999999999</c:v>
                </c:pt>
                <c:pt idx="2">
                  <c:v>2253.788</c:v>
                </c:pt>
                <c:pt idx="3">
                  <c:v>2268.7860000000001</c:v>
                </c:pt>
                <c:pt idx="4">
                  <c:v>2389.42</c:v>
                </c:pt>
                <c:pt idx="5">
                  <c:v>2438.3620000000001</c:v>
                </c:pt>
                <c:pt idx="6">
                  <c:v>2481.1149999999998</c:v>
                </c:pt>
                <c:pt idx="7">
                  <c:v>2474.7359999999999</c:v>
                </c:pt>
                <c:pt idx="8">
                  <c:v>2243.4229999999998</c:v>
                </c:pt>
                <c:pt idx="9">
                  <c:v>2330.2339999999999</c:v>
                </c:pt>
                <c:pt idx="10">
                  <c:v>2349.7559999999999</c:v>
                </c:pt>
                <c:pt idx="11">
                  <c:v>2413.0309999999999</c:v>
                </c:pt>
                <c:pt idx="12">
                  <c:v>2385.4063630000001</c:v>
                </c:pt>
              </c:numCache>
            </c:numRef>
          </c:val>
          <c:extLst/>
        </c:ser>
        <c:ser>
          <c:idx val="3"/>
          <c:order val="4"/>
          <c:tx>
            <c:strRef>
              <c:f>'Data 1'!$B$136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1'!$C$136:$O$136</c:f>
              <c:numCache>
                <c:formatCode>#,##0</c:formatCode>
                <c:ptCount val="13"/>
                <c:pt idx="0">
                  <c:v>211.36150000000001</c:v>
                </c:pt>
                <c:pt idx="1">
                  <c:v>200.6275</c:v>
                </c:pt>
                <c:pt idx="2">
                  <c:v>214.93299999999999</c:v>
                </c:pt>
                <c:pt idx="3">
                  <c:v>213.31549999999999</c:v>
                </c:pt>
                <c:pt idx="4">
                  <c:v>228.41249999999999</c:v>
                </c:pt>
                <c:pt idx="5">
                  <c:v>206.52449999999999</c:v>
                </c:pt>
                <c:pt idx="6">
                  <c:v>218.512</c:v>
                </c:pt>
                <c:pt idx="7">
                  <c:v>226.57149999999999</c:v>
                </c:pt>
                <c:pt idx="8">
                  <c:v>202.00299999999999</c:v>
                </c:pt>
                <c:pt idx="9">
                  <c:v>215.39500000000001</c:v>
                </c:pt>
                <c:pt idx="10">
                  <c:v>169.464</c:v>
                </c:pt>
                <c:pt idx="11">
                  <c:v>137.02799999999999</c:v>
                </c:pt>
                <c:pt idx="12">
                  <c:v>176.05375000000001</c:v>
                </c:pt>
              </c:numCache>
            </c:numRef>
          </c:val>
          <c:extLst/>
        </c:ser>
        <c:ser>
          <c:idx val="4"/>
          <c:order val="5"/>
          <c:tx>
            <c:strRef>
              <c:f>'Data 1'!$B$127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val>
            <c:numRef>
              <c:f>'Data 1'!$C$127:$O$127</c:f>
              <c:numCache>
                <c:formatCode>0_)</c:formatCode>
                <c:ptCount val="13"/>
                <c:pt idx="0">
                  <c:v>91.897749223999995</c:v>
                </c:pt>
                <c:pt idx="1">
                  <c:v>98.826694048000007</c:v>
                </c:pt>
                <c:pt idx="2">
                  <c:v>112.205176266</c:v>
                </c:pt>
                <c:pt idx="3">
                  <c:v>118.523846562</c:v>
                </c:pt>
                <c:pt idx="4">
                  <c:v>133.817345622</c:v>
                </c:pt>
                <c:pt idx="5">
                  <c:v>222.08938846799998</c:v>
                </c:pt>
                <c:pt idx="6">
                  <c:v>309.58646633000001</c:v>
                </c:pt>
                <c:pt idx="7">
                  <c:v>273.43523521399999</c:v>
                </c:pt>
                <c:pt idx="8">
                  <c:v>180.62302364999999</c:v>
                </c:pt>
                <c:pt idx="9">
                  <c:v>369.77771444399997</c:v>
                </c:pt>
                <c:pt idx="10">
                  <c:v>345.63732475400002</c:v>
                </c:pt>
                <c:pt idx="11">
                  <c:v>153.27436067600001</c:v>
                </c:pt>
                <c:pt idx="12">
                  <c:v>55.293699999999994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5811344"/>
        <c:axId val="245810952"/>
      </c:barChart>
      <c:catAx>
        <c:axId val="245811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5810952"/>
        <c:crosses val="autoZero"/>
        <c:auto val="1"/>
        <c:lblAlgn val="ctr"/>
        <c:lblOffset val="100"/>
        <c:noMultiLvlLbl val="1"/>
      </c:catAx>
      <c:valAx>
        <c:axId val="2458109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581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1'!$D$154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cat>
            <c:numRef>
              <c:f>'Data 1'!$C$156:$C$186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'Data 1'!$D$156:$D$185</c:f>
              <c:numCache>
                <c:formatCode>#,##0</c:formatCode>
                <c:ptCount val="30"/>
                <c:pt idx="0">
                  <c:v>57.450194000000003</c:v>
                </c:pt>
                <c:pt idx="1">
                  <c:v>57.367086</c:v>
                </c:pt>
                <c:pt idx="2">
                  <c:v>76.843845000000002</c:v>
                </c:pt>
                <c:pt idx="3">
                  <c:v>89.263131999999999</c:v>
                </c:pt>
                <c:pt idx="4">
                  <c:v>71.127003999999999</c:v>
                </c:pt>
                <c:pt idx="5">
                  <c:v>56.766710000000003</c:v>
                </c:pt>
                <c:pt idx="6">
                  <c:v>55.204149999999998</c:v>
                </c:pt>
                <c:pt idx="7">
                  <c:v>65.408242000000001</c:v>
                </c:pt>
                <c:pt idx="8">
                  <c:v>85.274856999999997</c:v>
                </c:pt>
                <c:pt idx="9">
                  <c:v>52.803348999999997</c:v>
                </c:pt>
                <c:pt idx="10">
                  <c:v>69.010097999999999</c:v>
                </c:pt>
                <c:pt idx="11">
                  <c:v>137.70823100000001</c:v>
                </c:pt>
                <c:pt idx="12">
                  <c:v>166.61222699999999</c:v>
                </c:pt>
                <c:pt idx="13">
                  <c:v>116.73075900000001</c:v>
                </c:pt>
                <c:pt idx="14">
                  <c:v>94.469266000000005</c:v>
                </c:pt>
                <c:pt idx="15">
                  <c:v>90.021179000000004</c:v>
                </c:pt>
                <c:pt idx="16">
                  <c:v>120.335384</c:v>
                </c:pt>
                <c:pt idx="17">
                  <c:v>162.01283900000001</c:v>
                </c:pt>
                <c:pt idx="18">
                  <c:v>133.62821199999999</c:v>
                </c:pt>
                <c:pt idx="19">
                  <c:v>70.630903000000004</c:v>
                </c:pt>
                <c:pt idx="20">
                  <c:v>91.094548000000003</c:v>
                </c:pt>
                <c:pt idx="21">
                  <c:v>133.08436499999999</c:v>
                </c:pt>
                <c:pt idx="22">
                  <c:v>99.434762000000006</c:v>
                </c:pt>
                <c:pt idx="23">
                  <c:v>58.815645000000004</c:v>
                </c:pt>
                <c:pt idx="24">
                  <c:v>53.908244000000003</c:v>
                </c:pt>
                <c:pt idx="25">
                  <c:v>41.601959000000001</c:v>
                </c:pt>
                <c:pt idx="26">
                  <c:v>45.229748000000001</c:v>
                </c:pt>
                <c:pt idx="27">
                  <c:v>67.183177999999998</c:v>
                </c:pt>
                <c:pt idx="28">
                  <c:v>70.265703999999999</c:v>
                </c:pt>
                <c:pt idx="29">
                  <c:v>90.470816999999997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997432"/>
        <c:axId val="245997824"/>
      </c:barChart>
      <c:lineChart>
        <c:grouping val="standard"/>
        <c:varyColors val="0"/>
        <c:ser>
          <c:idx val="1"/>
          <c:order val="1"/>
          <c:tx>
            <c:strRef>
              <c:f>'Data 1'!$E$154:$E$155</c:f>
              <c:strCache>
                <c:ptCount val="2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'Data 1'!$C$156:$C$185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'Data 1'!$E$156:$E$185</c:f>
              <c:numCache>
                <c:formatCode>#,##0.0</c:formatCode>
                <c:ptCount val="30"/>
                <c:pt idx="0">
                  <c:v>9.4</c:v>
                </c:pt>
                <c:pt idx="1">
                  <c:v>10.5</c:v>
                </c:pt>
                <c:pt idx="2">
                  <c:v>14.2</c:v>
                </c:pt>
                <c:pt idx="3">
                  <c:v>14.8</c:v>
                </c:pt>
                <c:pt idx="4">
                  <c:v>11.8</c:v>
                </c:pt>
                <c:pt idx="5">
                  <c:v>9.5</c:v>
                </c:pt>
                <c:pt idx="6">
                  <c:v>9</c:v>
                </c:pt>
                <c:pt idx="7">
                  <c:v>10.7</c:v>
                </c:pt>
                <c:pt idx="8">
                  <c:v>15.1</c:v>
                </c:pt>
                <c:pt idx="9">
                  <c:v>10.1</c:v>
                </c:pt>
                <c:pt idx="10">
                  <c:v>11.4</c:v>
                </c:pt>
                <c:pt idx="11">
                  <c:v>21.6</c:v>
                </c:pt>
                <c:pt idx="12">
                  <c:v>25.1</c:v>
                </c:pt>
                <c:pt idx="13">
                  <c:v>18.7</c:v>
                </c:pt>
                <c:pt idx="14">
                  <c:v>15</c:v>
                </c:pt>
                <c:pt idx="15">
                  <c:v>15.4</c:v>
                </c:pt>
                <c:pt idx="16">
                  <c:v>20.5</c:v>
                </c:pt>
                <c:pt idx="17">
                  <c:v>24.5</c:v>
                </c:pt>
                <c:pt idx="18">
                  <c:v>20.3</c:v>
                </c:pt>
                <c:pt idx="19">
                  <c:v>10.3</c:v>
                </c:pt>
                <c:pt idx="20">
                  <c:v>13.6</c:v>
                </c:pt>
                <c:pt idx="21">
                  <c:v>19.7</c:v>
                </c:pt>
                <c:pt idx="22">
                  <c:v>16.600000000000001</c:v>
                </c:pt>
                <c:pt idx="23">
                  <c:v>10.5</c:v>
                </c:pt>
                <c:pt idx="24">
                  <c:v>8.1</c:v>
                </c:pt>
                <c:pt idx="25">
                  <c:v>6.1</c:v>
                </c:pt>
                <c:pt idx="26">
                  <c:v>6.6</c:v>
                </c:pt>
                <c:pt idx="27">
                  <c:v>9.8000000000000007</c:v>
                </c:pt>
                <c:pt idx="28">
                  <c:v>10.199999999999999</c:v>
                </c:pt>
                <c:pt idx="29">
                  <c:v>14.8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998608"/>
        <c:axId val="245998216"/>
      </c:lineChart>
      <c:catAx>
        <c:axId val="245997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5997824"/>
        <c:crosses val="autoZero"/>
        <c:auto val="0"/>
        <c:lblAlgn val="ctr"/>
        <c:lblOffset val="100"/>
        <c:noMultiLvlLbl val="0"/>
      </c:catAx>
      <c:valAx>
        <c:axId val="245997824"/>
        <c:scaling>
          <c:orientation val="minMax"/>
          <c:max val="25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5997432"/>
        <c:crosses val="autoZero"/>
        <c:crossBetween val="between"/>
        <c:majorUnit val="25"/>
      </c:valAx>
      <c:valAx>
        <c:axId val="245998216"/>
        <c:scaling>
          <c:orientation val="minMax"/>
          <c:max val="5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5998608"/>
        <c:crosses val="max"/>
        <c:crossBetween val="between"/>
        <c:majorUnit val="5"/>
      </c:valAx>
      <c:catAx>
        <c:axId val="245998608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245998216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strRef>
              <c:f>'Data 1'!$B$194</c:f>
              <c:strCache>
                <c:ptCount val="1"/>
                <c:pt idx="0">
                  <c:v>Generación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cat>
            <c:numRef>
              <c:f>'Data 1'!$C$192:$Z$192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1'!$C$194:$Z$194</c:f>
              <c:numCache>
                <c:formatCode>#,##0</c:formatCode>
                <c:ptCount val="24"/>
                <c:pt idx="0">
                  <c:v>24.7928</c:v>
                </c:pt>
                <c:pt idx="1">
                  <c:v>24.6372</c:v>
                </c:pt>
                <c:pt idx="2">
                  <c:v>23.812999999999999</c:v>
                </c:pt>
                <c:pt idx="3">
                  <c:v>23.7239</c:v>
                </c:pt>
                <c:pt idx="4">
                  <c:v>23.616700000000002</c:v>
                </c:pt>
                <c:pt idx="5">
                  <c:v>23.727</c:v>
                </c:pt>
                <c:pt idx="6">
                  <c:v>24.374500000000001</c:v>
                </c:pt>
                <c:pt idx="7">
                  <c:v>25.305799999999998</c:v>
                </c:pt>
                <c:pt idx="8">
                  <c:v>27.299099999999999</c:v>
                </c:pt>
                <c:pt idx="9">
                  <c:v>29.112400000000001</c:v>
                </c:pt>
                <c:pt idx="10">
                  <c:v>30.262599999999999</c:v>
                </c:pt>
                <c:pt idx="11">
                  <c:v>30.797899999999998</c:v>
                </c:pt>
                <c:pt idx="12">
                  <c:v>31.4208</c:v>
                </c:pt>
                <c:pt idx="13">
                  <c:v>31.222999999999999</c:v>
                </c:pt>
                <c:pt idx="14">
                  <c:v>30.451000000000001</c:v>
                </c:pt>
                <c:pt idx="15">
                  <c:v>30.244300000000003</c:v>
                </c:pt>
                <c:pt idx="16">
                  <c:v>29.7439</c:v>
                </c:pt>
                <c:pt idx="17">
                  <c:v>29.5198</c:v>
                </c:pt>
                <c:pt idx="18">
                  <c:v>29.181999999999999</c:v>
                </c:pt>
                <c:pt idx="19">
                  <c:v>28.678000000000001</c:v>
                </c:pt>
                <c:pt idx="20">
                  <c:v>28.910400000000003</c:v>
                </c:pt>
                <c:pt idx="21">
                  <c:v>27.969200000000001</c:v>
                </c:pt>
                <c:pt idx="22">
                  <c:v>27.572500000000002</c:v>
                </c:pt>
                <c:pt idx="23">
                  <c:v>26.330800000000004</c:v>
                </c:pt>
              </c:numCache>
            </c:numRef>
          </c:val>
        </c:ser>
        <c:ser>
          <c:idx val="0"/>
          <c:order val="1"/>
          <c:tx>
            <c:strRef>
              <c:f>'Data 1'!$B$193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6FB114"/>
            </a:solidFill>
            <a:ln w="25400">
              <a:noFill/>
            </a:ln>
            <a:effectLst/>
          </c:spPr>
          <c:cat>
            <c:numRef>
              <c:f>'Data 1'!$C$192:$Z$192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1'!$C$193:$Z$193</c:f>
              <c:numCache>
                <c:formatCode>#,##0</c:formatCode>
                <c:ptCount val="24"/>
                <c:pt idx="0">
                  <c:v>7.2436203903500003</c:v>
                </c:pt>
                <c:pt idx="1">
                  <c:v>7.15518130315</c:v>
                </c:pt>
                <c:pt idx="2">
                  <c:v>7.1811803020500005</c:v>
                </c:pt>
                <c:pt idx="3">
                  <c:v>7.1632625862600001</c:v>
                </c:pt>
                <c:pt idx="4">
                  <c:v>7.1922817270200001</c:v>
                </c:pt>
                <c:pt idx="5">
                  <c:v>7.2997389717899992</c:v>
                </c:pt>
                <c:pt idx="6">
                  <c:v>7.2379157208899993</c:v>
                </c:pt>
                <c:pt idx="7">
                  <c:v>7.1278551321000005</c:v>
                </c:pt>
                <c:pt idx="8">
                  <c:v>6.5689018857199999</c:v>
                </c:pt>
                <c:pt idx="9">
                  <c:v>6.2097974639100002</c:v>
                </c:pt>
                <c:pt idx="10">
                  <c:v>6.3362548963599998</c:v>
                </c:pt>
                <c:pt idx="11">
                  <c:v>6.49857677407</c:v>
                </c:pt>
                <c:pt idx="12">
                  <c:v>6.4599232432799996</c:v>
                </c:pt>
                <c:pt idx="13">
                  <c:v>6.4458780148699999</c:v>
                </c:pt>
                <c:pt idx="14">
                  <c:v>6.5871354367399997</c:v>
                </c:pt>
                <c:pt idx="15">
                  <c:v>6.9390311223600003</c:v>
                </c:pt>
                <c:pt idx="16">
                  <c:v>7.18796204605</c:v>
                </c:pt>
                <c:pt idx="17">
                  <c:v>7.4840981121299999</c:v>
                </c:pt>
                <c:pt idx="18">
                  <c:v>7.6093072848899999</c:v>
                </c:pt>
                <c:pt idx="19">
                  <c:v>7.6274655748300004</c:v>
                </c:pt>
                <c:pt idx="20">
                  <c:v>7.1404525421899994</c:v>
                </c:pt>
                <c:pt idx="21">
                  <c:v>6.56382431751</c:v>
                </c:pt>
                <c:pt idx="22">
                  <c:v>6.6705534125599995</c:v>
                </c:pt>
                <c:pt idx="23">
                  <c:v>6.6819559958300001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238128"/>
        <c:axId val="248238520"/>
      </c:areaChart>
      <c:lineChart>
        <c:grouping val="standard"/>
        <c:varyColors val="0"/>
        <c:ser>
          <c:idx val="2"/>
          <c:order val="2"/>
          <c:tx>
            <c:strRef>
              <c:f>'Data 1'!$B$197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5400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cat>
            <c:numRef>
              <c:f>'Data 1'!$C$192:$Z$192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1'!$C$197:$Z$197</c:f>
              <c:numCache>
                <c:formatCode>0.0</c:formatCode>
                <c:ptCount val="24"/>
                <c:pt idx="0">
                  <c:v>29.216628982406185</c:v>
                </c:pt>
                <c:pt idx="1">
                  <c:v>29.04218540722972</c:v>
                </c:pt>
                <c:pt idx="2">
                  <c:v>30.156554411665898</c:v>
                </c:pt>
                <c:pt idx="3">
                  <c:v>30.194287559212441</c:v>
                </c:pt>
                <c:pt idx="4">
                  <c:v>30.45421979793959</c:v>
                </c:pt>
                <c:pt idx="5">
                  <c:v>30.765537032873937</c:v>
                </c:pt>
                <c:pt idx="6">
                  <c:v>29.694622334365828</c:v>
                </c:pt>
                <c:pt idx="7">
                  <c:v>28.166883212939332</c:v>
                </c:pt>
                <c:pt idx="8">
                  <c:v>24.062704945291237</c:v>
                </c:pt>
                <c:pt idx="9">
                  <c:v>21.330420933725836</c:v>
                </c:pt>
                <c:pt idx="10">
                  <c:v>20.937576071983241</c:v>
                </c:pt>
                <c:pt idx="11">
                  <c:v>21.100713925527391</c:v>
                </c:pt>
                <c:pt idx="12">
                  <c:v>20.559385003819123</c:v>
                </c:pt>
                <c:pt idx="13">
                  <c:v>20.64464662226564</c:v>
                </c:pt>
                <c:pt idx="14">
                  <c:v>21.631918284259957</c:v>
                </c:pt>
                <c:pt idx="15">
                  <c:v>22.943269053540664</c:v>
                </c:pt>
                <c:pt idx="16">
                  <c:v>24.166172042166629</c:v>
                </c:pt>
                <c:pt idx="17">
                  <c:v>25.352807648188673</c:v>
                </c:pt>
                <c:pt idx="18">
                  <c:v>26.075345366630113</c:v>
                </c:pt>
                <c:pt idx="19">
                  <c:v>26.596922989155452</c:v>
                </c:pt>
                <c:pt idx="20">
                  <c:v>24.698560179693114</c:v>
                </c:pt>
                <c:pt idx="21">
                  <c:v>23.468044554402702</c:v>
                </c:pt>
                <c:pt idx="22">
                  <c:v>24.192776906555441</c:v>
                </c:pt>
                <c:pt idx="23">
                  <c:v>25.376957767443447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39304"/>
        <c:axId val="248238912"/>
      </c:lineChart>
      <c:catAx>
        <c:axId val="248238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8238520"/>
        <c:crosses val="autoZero"/>
        <c:auto val="1"/>
        <c:lblAlgn val="ctr"/>
        <c:lblOffset val="100"/>
        <c:noMultiLvlLbl val="0"/>
      </c:catAx>
      <c:valAx>
        <c:axId val="248238520"/>
        <c:scaling>
          <c:orientation val="minMax"/>
          <c:max val="4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8238128"/>
        <c:crosses val="autoZero"/>
        <c:crossBetween val="between"/>
      </c:valAx>
      <c:valAx>
        <c:axId val="248238912"/>
        <c:scaling>
          <c:orientation val="minMax"/>
          <c:max val="8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8239304"/>
        <c:crosses val="max"/>
        <c:crossBetween val="between"/>
      </c:valAx>
      <c:catAx>
        <c:axId val="248239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8238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'Data 2'!$E$3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accent1">
                  <a:lumMod val="50000"/>
                </a:schemeClr>
              </a:solidFill>
            </a:ln>
          </c:spPr>
          <c:val>
            <c:numRef>
              <c:f>'Data 2'!$E$4:$E$398</c:f>
              <c:numCache>
                <c:formatCode>#,##0</c:formatCode>
                <c:ptCount val="395"/>
                <c:pt idx="0">
                  <c:v>40.376535897999958</c:v>
                </c:pt>
                <c:pt idx="1">
                  <c:v>62.39815031799958</c:v>
                </c:pt>
                <c:pt idx="2">
                  <c:v>49.963671258000204</c:v>
                </c:pt>
                <c:pt idx="3">
                  <c:v>48.788967280000534</c:v>
                </c:pt>
                <c:pt idx="4">
                  <c:v>64.975606035999192</c:v>
                </c:pt>
                <c:pt idx="5">
                  <c:v>67.692613684000349</c:v>
                </c:pt>
                <c:pt idx="6">
                  <c:v>31.818615683999667</c:v>
                </c:pt>
                <c:pt idx="7">
                  <c:v>32.083742932000355</c:v>
                </c:pt>
                <c:pt idx="8">
                  <c:v>34.522308751999724</c:v>
                </c:pt>
                <c:pt idx="9">
                  <c:v>43.637513102000021</c:v>
                </c:pt>
                <c:pt idx="10">
                  <c:v>55.615623654000096</c:v>
                </c:pt>
                <c:pt idx="11">
                  <c:v>32.364342644000189</c:v>
                </c:pt>
                <c:pt idx="12">
                  <c:v>25.492739110000336</c:v>
                </c:pt>
                <c:pt idx="13">
                  <c:v>47.710623641999568</c:v>
                </c:pt>
                <c:pt idx="14">
                  <c:v>18.72301255599961</c:v>
                </c:pt>
                <c:pt idx="15">
                  <c:v>4.855308974000045</c:v>
                </c:pt>
                <c:pt idx="16">
                  <c:v>42.875751320000482</c:v>
                </c:pt>
                <c:pt idx="17">
                  <c:v>30.117699382000385</c:v>
                </c:pt>
                <c:pt idx="18">
                  <c:v>28.704467371999961</c:v>
                </c:pt>
                <c:pt idx="19">
                  <c:v>16.375677109999462</c:v>
                </c:pt>
                <c:pt idx="20">
                  <c:v>42.369094168000089</c:v>
                </c:pt>
                <c:pt idx="21">
                  <c:v>25.263739727999798</c:v>
                </c:pt>
                <c:pt idx="22">
                  <c:v>16.768126220000116</c:v>
                </c:pt>
                <c:pt idx="23">
                  <c:v>24.697495263999787</c:v>
                </c:pt>
                <c:pt idx="24">
                  <c:v>23.064919642000088</c:v>
                </c:pt>
                <c:pt idx="25">
                  <c:v>20.269577129999934</c:v>
                </c:pt>
                <c:pt idx="26">
                  <c:v>29.316554212000717</c:v>
                </c:pt>
                <c:pt idx="27">
                  <c:v>34.744246739999923</c:v>
                </c:pt>
                <c:pt idx="28">
                  <c:v>31.417335347999586</c:v>
                </c:pt>
                <c:pt idx="29">
                  <c:v>47.25711161599979</c:v>
                </c:pt>
                <c:pt idx="30">
                  <c:v>17.630889559999915</c:v>
                </c:pt>
                <c:pt idx="31">
                  <c:v>33.042621928000131</c:v>
                </c:pt>
                <c:pt idx="32">
                  <c:v>32.464222740000153</c:v>
                </c:pt>
                <c:pt idx="33">
                  <c:v>22.375748725999607</c:v>
                </c:pt>
                <c:pt idx="34">
                  <c:v>19.180821824000255</c:v>
                </c:pt>
                <c:pt idx="35">
                  <c:v>20.96264235000011</c:v>
                </c:pt>
                <c:pt idx="36">
                  <c:v>30.075392741999682</c:v>
                </c:pt>
                <c:pt idx="37">
                  <c:v>39.072449470000123</c:v>
                </c:pt>
                <c:pt idx="38">
                  <c:v>10.452418350000272</c:v>
                </c:pt>
                <c:pt idx="39">
                  <c:v>49.714428229999889</c:v>
                </c:pt>
                <c:pt idx="40">
                  <c:v>3.5974873880000224</c:v>
                </c:pt>
                <c:pt idx="41">
                  <c:v>25.262630490000021</c:v>
                </c:pt>
                <c:pt idx="42">
                  <c:v>16.863148058000085</c:v>
                </c:pt>
                <c:pt idx="43">
                  <c:v>12.64196985199958</c:v>
                </c:pt>
                <c:pt idx="44">
                  <c:v>18.813900324000482</c:v>
                </c:pt>
                <c:pt idx="45">
                  <c:v>44.375635526000131</c:v>
                </c:pt>
                <c:pt idx="46">
                  <c:v>1.0058903679999991</c:v>
                </c:pt>
                <c:pt idx="47">
                  <c:v>4.4931087440001232</c:v>
                </c:pt>
                <c:pt idx="48">
                  <c:v>16.20269827999968</c:v>
                </c:pt>
                <c:pt idx="49">
                  <c:v>8.5069737639999694</c:v>
                </c:pt>
                <c:pt idx="50">
                  <c:v>11.65973510600017</c:v>
                </c:pt>
                <c:pt idx="51">
                  <c:v>3.5801353179997135</c:v>
                </c:pt>
                <c:pt idx="52">
                  <c:v>11.501396654000299</c:v>
                </c:pt>
                <c:pt idx="53">
                  <c:v>29.826264983999629</c:v>
                </c:pt>
                <c:pt idx="54">
                  <c:v>3.1561152319998356</c:v>
                </c:pt>
                <c:pt idx="55">
                  <c:v>8.6868206500006853</c:v>
                </c:pt>
                <c:pt idx="56">
                  <c:v>15.672003331999582</c:v>
                </c:pt>
                <c:pt idx="57">
                  <c:v>13.390439215999722</c:v>
                </c:pt>
                <c:pt idx="58">
                  <c:v>1.52724735000064</c:v>
                </c:pt>
                <c:pt idx="59">
                  <c:v>7.6585041500001028</c:v>
                </c:pt>
                <c:pt idx="60">
                  <c:v>23.753820245999862</c:v>
                </c:pt>
                <c:pt idx="61">
                  <c:v>3.8168256220002226</c:v>
                </c:pt>
                <c:pt idx="62">
                  <c:v>1.4380734259992314</c:v>
                </c:pt>
                <c:pt idx="63">
                  <c:v>2.975847520000082</c:v>
                </c:pt>
                <c:pt idx="64">
                  <c:v>4.1446258560001583</c:v>
                </c:pt>
                <c:pt idx="65">
                  <c:v>14.927450494000192</c:v>
                </c:pt>
                <c:pt idx="66">
                  <c:v>21.924414267999925</c:v>
                </c:pt>
                <c:pt idx="67">
                  <c:v>4.3516992580000657</c:v>
                </c:pt>
                <c:pt idx="68">
                  <c:v>4.9573860239996579</c:v>
                </c:pt>
                <c:pt idx="69">
                  <c:v>7.6060317239999868</c:v>
                </c:pt>
                <c:pt idx="70">
                  <c:v>11.689617402</c:v>
                </c:pt>
                <c:pt idx="71">
                  <c:v>5.4022796820006693</c:v>
                </c:pt>
                <c:pt idx="72">
                  <c:v>16.487690755999655</c:v>
                </c:pt>
                <c:pt idx="73">
                  <c:v>7.0919091539998513</c:v>
                </c:pt>
                <c:pt idx="74">
                  <c:v>3.661566798000119</c:v>
                </c:pt>
                <c:pt idx="75">
                  <c:v>10.475100337999793</c:v>
                </c:pt>
                <c:pt idx="76">
                  <c:v>3.1593870580005476</c:v>
                </c:pt>
                <c:pt idx="77">
                  <c:v>0.45896479200006796</c:v>
                </c:pt>
                <c:pt idx="78">
                  <c:v>9.4797988639998785</c:v>
                </c:pt>
                <c:pt idx="79">
                  <c:v>7.8928468739995994</c:v>
                </c:pt>
                <c:pt idx="80">
                  <c:v>12.568396003999778</c:v>
                </c:pt>
                <c:pt idx="81">
                  <c:v>5.658252427999896</c:v>
                </c:pt>
                <c:pt idx="82">
                  <c:v>4.5894439959999778</c:v>
                </c:pt>
                <c:pt idx="83">
                  <c:v>2.9210418860007135</c:v>
                </c:pt>
                <c:pt idx="84">
                  <c:v>4.626087771999992</c:v>
                </c:pt>
                <c:pt idx="85">
                  <c:v>6.1624998199996499</c:v>
                </c:pt>
                <c:pt idx="86">
                  <c:v>1.9062715880004926</c:v>
                </c:pt>
                <c:pt idx="87">
                  <c:v>21.763451713999657</c:v>
                </c:pt>
                <c:pt idx="88">
                  <c:v>1.9350464739997406</c:v>
                </c:pt>
                <c:pt idx="89">
                  <c:v>20.435218976000037</c:v>
                </c:pt>
                <c:pt idx="90">
                  <c:v>17.370576209999832</c:v>
                </c:pt>
                <c:pt idx="91">
                  <c:v>10.939863956000016</c:v>
                </c:pt>
                <c:pt idx="92">
                  <c:v>8.206970124000323</c:v>
                </c:pt>
                <c:pt idx="93">
                  <c:v>18.052470175999915</c:v>
                </c:pt>
                <c:pt idx="94">
                  <c:v>10.010554954000334</c:v>
                </c:pt>
                <c:pt idx="95">
                  <c:v>12.942998063999433</c:v>
                </c:pt>
                <c:pt idx="96">
                  <c:v>9.2383161040006758</c:v>
                </c:pt>
                <c:pt idx="97">
                  <c:v>5.956177771999533</c:v>
                </c:pt>
                <c:pt idx="98">
                  <c:v>8.1167387440001608</c:v>
                </c:pt>
                <c:pt idx="99">
                  <c:v>12.103987826000184</c:v>
                </c:pt>
                <c:pt idx="100">
                  <c:v>16.91100437399945</c:v>
                </c:pt>
                <c:pt idx="101">
                  <c:v>30.780945924000033</c:v>
                </c:pt>
                <c:pt idx="102">
                  <c:v>9.2367546279999591</c:v>
                </c:pt>
                <c:pt idx="103">
                  <c:v>2.1625062840003837</c:v>
                </c:pt>
                <c:pt idx="104">
                  <c:v>1.5955005419996415</c:v>
                </c:pt>
                <c:pt idx="105">
                  <c:v>1.929082758000388</c:v>
                </c:pt>
                <c:pt idx="106">
                  <c:v>1.4055502099996002</c:v>
                </c:pt>
                <c:pt idx="107">
                  <c:v>0.36852824000048984</c:v>
                </c:pt>
                <c:pt idx="108">
                  <c:v>12.750772416000249</c:v>
                </c:pt>
                <c:pt idx="109">
                  <c:v>13.657197353999779</c:v>
                </c:pt>
                <c:pt idx="110">
                  <c:v>7.8491512639997936</c:v>
                </c:pt>
                <c:pt idx="111">
                  <c:v>5.1132767800000929</c:v>
                </c:pt>
                <c:pt idx="112">
                  <c:v>9.2812838220002014</c:v>
                </c:pt>
                <c:pt idx="113">
                  <c:v>16.838750676000075</c:v>
                </c:pt>
                <c:pt idx="114">
                  <c:v>9.4011935739992651</c:v>
                </c:pt>
                <c:pt idx="115">
                  <c:v>14.334016136000541</c:v>
                </c:pt>
                <c:pt idx="116">
                  <c:v>6.2679970279997912</c:v>
                </c:pt>
                <c:pt idx="117">
                  <c:v>6.1972966640001896</c:v>
                </c:pt>
                <c:pt idx="118">
                  <c:v>2.0169837979996506</c:v>
                </c:pt>
                <c:pt idx="119">
                  <c:v>12.939576510000126</c:v>
                </c:pt>
                <c:pt idx="120">
                  <c:v>4.2383000019998347</c:v>
                </c:pt>
                <c:pt idx="121">
                  <c:v>17.541421690000611</c:v>
                </c:pt>
                <c:pt idx="122">
                  <c:v>18.704515311999913</c:v>
                </c:pt>
                <c:pt idx="123">
                  <c:v>7.9476282499992852</c:v>
                </c:pt>
                <c:pt idx="124">
                  <c:v>20.167072540000685</c:v>
                </c:pt>
                <c:pt idx="125">
                  <c:v>8.2272621300000424</c:v>
                </c:pt>
                <c:pt idx="126">
                  <c:v>4.618792947999232</c:v>
                </c:pt>
                <c:pt idx="127">
                  <c:v>23.979947690000003</c:v>
                </c:pt>
                <c:pt idx="128">
                  <c:v>8.6178349180003195</c:v>
                </c:pt>
                <c:pt idx="129">
                  <c:v>11.772894552000514</c:v>
                </c:pt>
                <c:pt idx="130">
                  <c:v>7.8747849579994647</c:v>
                </c:pt>
                <c:pt idx="131">
                  <c:v>13.134850287999672</c:v>
                </c:pt>
                <c:pt idx="132">
                  <c:v>3.1997314180002765</c:v>
                </c:pt>
                <c:pt idx="133">
                  <c:v>7.489909994000441</c:v>
                </c:pt>
                <c:pt idx="134">
                  <c:v>7.0782381979996591</c:v>
                </c:pt>
                <c:pt idx="135">
                  <c:v>6.2584046580004333</c:v>
                </c:pt>
                <c:pt idx="136">
                  <c:v>16.927156399999777</c:v>
                </c:pt>
                <c:pt idx="137">
                  <c:v>8.1017168120000012</c:v>
                </c:pt>
                <c:pt idx="138">
                  <c:v>5.3093006480000877</c:v>
                </c:pt>
                <c:pt idx="139">
                  <c:v>9.2630509999999404</c:v>
                </c:pt>
                <c:pt idx="140">
                  <c:v>13.121949748000079</c:v>
                </c:pt>
                <c:pt idx="141">
                  <c:v>31.441332551999668</c:v>
                </c:pt>
                <c:pt idx="142">
                  <c:v>28.556591200000469</c:v>
                </c:pt>
                <c:pt idx="143">
                  <c:v>21.152104345999373</c:v>
                </c:pt>
                <c:pt idx="144">
                  <c:v>13.914616522000234</c:v>
                </c:pt>
                <c:pt idx="145">
                  <c:v>16.208384197999635</c:v>
                </c:pt>
                <c:pt idx="146">
                  <c:v>15.650725930000466</c:v>
                </c:pt>
                <c:pt idx="147">
                  <c:v>11.03848122400008</c:v>
                </c:pt>
                <c:pt idx="148">
                  <c:v>13.911933183999464</c:v>
                </c:pt>
                <c:pt idx="149">
                  <c:v>7.4580657020006473</c:v>
                </c:pt>
                <c:pt idx="150">
                  <c:v>31.727150849999934</c:v>
                </c:pt>
                <c:pt idx="151">
                  <c:v>9.2012166319993884</c:v>
                </c:pt>
                <c:pt idx="152">
                  <c:v>8.7855625760004763</c:v>
                </c:pt>
                <c:pt idx="153">
                  <c:v>8.2103473059999565</c:v>
                </c:pt>
                <c:pt idx="154">
                  <c:v>9.3651794860003115</c:v>
                </c:pt>
                <c:pt idx="155">
                  <c:v>14.113379666000116</c:v>
                </c:pt>
                <c:pt idx="156">
                  <c:v>9.9491037799998292</c:v>
                </c:pt>
                <c:pt idx="157">
                  <c:v>28.843987403999993</c:v>
                </c:pt>
                <c:pt idx="158">
                  <c:v>25.576473809999584</c:v>
                </c:pt>
                <c:pt idx="159">
                  <c:v>15.436841493999896</c:v>
                </c:pt>
                <c:pt idx="160">
                  <c:v>2.1950885600001566</c:v>
                </c:pt>
                <c:pt idx="161">
                  <c:v>10.758405394000391</c:v>
                </c:pt>
                <c:pt idx="162">
                  <c:v>27.18471618199926</c:v>
                </c:pt>
                <c:pt idx="163">
                  <c:v>21.372766288000523</c:v>
                </c:pt>
                <c:pt idx="164">
                  <c:v>33.457879177999544</c:v>
                </c:pt>
                <c:pt idx="165">
                  <c:v>32.093920494000201</c:v>
                </c:pt>
                <c:pt idx="166">
                  <c:v>18.139776781999796</c:v>
                </c:pt>
                <c:pt idx="167">
                  <c:v>7.7859623420007376</c:v>
                </c:pt>
                <c:pt idx="168">
                  <c:v>14.535573775999961</c:v>
                </c:pt>
                <c:pt idx="169">
                  <c:v>12.580275401999382</c:v>
                </c:pt>
                <c:pt idx="170">
                  <c:v>33.068154081999971</c:v>
                </c:pt>
                <c:pt idx="171">
                  <c:v>22.931885048000126</c:v>
                </c:pt>
                <c:pt idx="172">
                  <c:v>15.904532910000347</c:v>
                </c:pt>
                <c:pt idx="173">
                  <c:v>13.025878311999739</c:v>
                </c:pt>
                <c:pt idx="174">
                  <c:v>10.57376741600031</c:v>
                </c:pt>
                <c:pt idx="175">
                  <c:v>17.985621332000253</c:v>
                </c:pt>
                <c:pt idx="176">
                  <c:v>17.956019549999681</c:v>
                </c:pt>
                <c:pt idx="177">
                  <c:v>23.836756611999604</c:v>
                </c:pt>
                <c:pt idx="178">
                  <c:v>26.105798189999813</c:v>
                </c:pt>
                <c:pt idx="179">
                  <c:v>8.1135639680006904</c:v>
                </c:pt>
                <c:pt idx="180">
                  <c:v>3.4256280719995829</c:v>
                </c:pt>
                <c:pt idx="181">
                  <c:v>26.152670303999869</c:v>
                </c:pt>
                <c:pt idx="182">
                  <c:v>17.432545392000581</c:v>
                </c:pt>
                <c:pt idx="183">
                  <c:v>8.8544509540000451</c:v>
                </c:pt>
                <c:pt idx="184">
                  <c:v>31.234745385999865</c:v>
                </c:pt>
                <c:pt idx="185">
                  <c:v>27.489775494000138</c:v>
                </c:pt>
                <c:pt idx="186">
                  <c:v>6.640168649999687</c:v>
                </c:pt>
                <c:pt idx="187">
                  <c:v>14.456189891999545</c:v>
                </c:pt>
                <c:pt idx="188">
                  <c:v>14.707701754000245</c:v>
                </c:pt>
                <c:pt idx="189">
                  <c:v>28.234186062000102</c:v>
                </c:pt>
                <c:pt idx="190">
                  <c:v>24.086839598000438</c:v>
                </c:pt>
                <c:pt idx="191">
                  <c:v>37.908427159999526</c:v>
                </c:pt>
                <c:pt idx="192">
                  <c:v>75.787528893999863</c:v>
                </c:pt>
                <c:pt idx="193">
                  <c:v>133.71425564600011</c:v>
                </c:pt>
                <c:pt idx="194">
                  <c:v>106.06486796800039</c:v>
                </c:pt>
                <c:pt idx="195">
                  <c:v>61.569184114000187</c:v>
                </c:pt>
                <c:pt idx="196">
                  <c:v>98.005116379999322</c:v>
                </c:pt>
                <c:pt idx="197">
                  <c:v>101.76139547400032</c:v>
                </c:pt>
                <c:pt idx="198">
                  <c:v>74.413492190000255</c:v>
                </c:pt>
                <c:pt idx="199">
                  <c:v>49.984638545999779</c:v>
                </c:pt>
                <c:pt idx="200">
                  <c:v>61.124411660000057</c:v>
                </c:pt>
                <c:pt idx="201">
                  <c:v>55.687786108000267</c:v>
                </c:pt>
                <c:pt idx="202">
                  <c:v>60.014038807999576</c:v>
                </c:pt>
                <c:pt idx="203">
                  <c:v>43.888313440000069</c:v>
                </c:pt>
                <c:pt idx="204">
                  <c:v>45.149051252000262</c:v>
                </c:pt>
                <c:pt idx="205">
                  <c:v>116.80852258400007</c:v>
                </c:pt>
                <c:pt idx="206">
                  <c:v>36.160617945999505</c:v>
                </c:pt>
                <c:pt idx="207">
                  <c:v>36.19546463200053</c:v>
                </c:pt>
                <c:pt idx="208">
                  <c:v>60.816156899999754</c:v>
                </c:pt>
                <c:pt idx="209">
                  <c:v>66.296639185999865</c:v>
                </c:pt>
                <c:pt idx="210">
                  <c:v>41.25654523999993</c:v>
                </c:pt>
                <c:pt idx="211">
                  <c:v>45.083249121999515</c:v>
                </c:pt>
                <c:pt idx="212">
                  <c:v>89.630860876000924</c:v>
                </c:pt>
                <c:pt idx="213">
                  <c:v>80.858669753999109</c:v>
                </c:pt>
                <c:pt idx="214">
                  <c:v>107.01719805200038</c:v>
                </c:pt>
                <c:pt idx="215">
                  <c:v>106.73138875999985</c:v>
                </c:pt>
                <c:pt idx="216">
                  <c:v>124.19056760000058</c:v>
                </c:pt>
                <c:pt idx="217">
                  <c:v>119.25147284599919</c:v>
                </c:pt>
                <c:pt idx="218">
                  <c:v>120.05119129400025</c:v>
                </c:pt>
                <c:pt idx="219">
                  <c:v>105.57671850599999</c:v>
                </c:pt>
                <c:pt idx="220">
                  <c:v>98.755893232000162</c:v>
                </c:pt>
                <c:pt idx="221">
                  <c:v>99.806716161999802</c:v>
                </c:pt>
                <c:pt idx="222">
                  <c:v>89.057788776000649</c:v>
                </c:pt>
                <c:pt idx="223">
                  <c:v>97.746319657999436</c:v>
                </c:pt>
                <c:pt idx="224">
                  <c:v>91.451193731999965</c:v>
                </c:pt>
                <c:pt idx="225">
                  <c:v>99.354976072000142</c:v>
                </c:pt>
                <c:pt idx="226">
                  <c:v>81.710791740000388</c:v>
                </c:pt>
                <c:pt idx="227">
                  <c:v>77.973660599999278</c:v>
                </c:pt>
                <c:pt idx="228">
                  <c:v>81.400291526000757</c:v>
                </c:pt>
                <c:pt idx="229">
                  <c:v>81.138783311999532</c:v>
                </c:pt>
                <c:pt idx="230">
                  <c:v>93.616283954000266</c:v>
                </c:pt>
                <c:pt idx="231">
                  <c:v>74.600712667999915</c:v>
                </c:pt>
                <c:pt idx="232">
                  <c:v>60.50250124600025</c:v>
                </c:pt>
                <c:pt idx="233">
                  <c:v>56.853155999999871</c:v>
                </c:pt>
                <c:pt idx="234">
                  <c:v>86.302323279999484</c:v>
                </c:pt>
                <c:pt idx="235">
                  <c:v>93.464488322000363</c:v>
                </c:pt>
                <c:pt idx="236">
                  <c:v>71.189762038000012</c:v>
                </c:pt>
                <c:pt idx="237">
                  <c:v>75.819592997999592</c:v>
                </c:pt>
                <c:pt idx="238">
                  <c:v>73.803920154000323</c:v>
                </c:pt>
                <c:pt idx="239">
                  <c:v>88.085838406000491</c:v>
                </c:pt>
                <c:pt idx="240">
                  <c:v>76.303520011999368</c:v>
                </c:pt>
                <c:pt idx="241">
                  <c:v>74.452592027999998</c:v>
                </c:pt>
                <c:pt idx="242">
                  <c:v>75.976408010000327</c:v>
                </c:pt>
                <c:pt idx="243">
                  <c:v>62.36761392399977</c:v>
                </c:pt>
                <c:pt idx="244">
                  <c:v>65.397373878000082</c:v>
                </c:pt>
                <c:pt idx="245">
                  <c:v>61.320107000000412</c:v>
                </c:pt>
                <c:pt idx="246">
                  <c:v>70.408047835999724</c:v>
                </c:pt>
                <c:pt idx="247">
                  <c:v>60.044947275999668</c:v>
                </c:pt>
                <c:pt idx="248">
                  <c:v>82.093600379999714</c:v>
                </c:pt>
                <c:pt idx="249">
                  <c:v>79.307979846000663</c:v>
                </c:pt>
                <c:pt idx="250">
                  <c:v>78.384310319999443</c:v>
                </c:pt>
                <c:pt idx="251">
                  <c:v>63.714278916000666</c:v>
                </c:pt>
                <c:pt idx="252">
                  <c:v>63.773546533999586</c:v>
                </c:pt>
                <c:pt idx="253">
                  <c:v>69.168721578000103</c:v>
                </c:pt>
                <c:pt idx="254">
                  <c:v>68.617211094000126</c:v>
                </c:pt>
                <c:pt idx="255">
                  <c:v>96.284544532000254</c:v>
                </c:pt>
                <c:pt idx="256">
                  <c:v>69.455795871999698</c:v>
                </c:pt>
                <c:pt idx="257">
                  <c:v>93.814750927999995</c:v>
                </c:pt>
                <c:pt idx="258">
                  <c:v>113.11947389800008</c:v>
                </c:pt>
                <c:pt idx="259">
                  <c:v>132.86094856600002</c:v>
                </c:pt>
                <c:pt idx="260">
                  <c:v>127.98583556600002</c:v>
                </c:pt>
                <c:pt idx="261">
                  <c:v>137.88671529399974</c:v>
                </c:pt>
                <c:pt idx="262">
                  <c:v>132.59916086599983</c:v>
                </c:pt>
                <c:pt idx="263">
                  <c:v>134.07246881600045</c:v>
                </c:pt>
                <c:pt idx="264">
                  <c:v>133.95991540599948</c:v>
                </c:pt>
                <c:pt idx="265">
                  <c:v>117.93145274400037</c:v>
                </c:pt>
                <c:pt idx="266">
                  <c:v>100.07782309400037</c:v>
                </c:pt>
                <c:pt idx="267">
                  <c:v>63.076357363999243</c:v>
                </c:pt>
                <c:pt idx="268">
                  <c:v>95.794510968000537</c:v>
                </c:pt>
                <c:pt idx="269">
                  <c:v>87.302452556000148</c:v>
                </c:pt>
                <c:pt idx="270">
                  <c:v>94.367169517999599</c:v>
                </c:pt>
                <c:pt idx="271">
                  <c:v>72.189071089999842</c:v>
                </c:pt>
                <c:pt idx="272">
                  <c:v>105.34451449199975</c:v>
                </c:pt>
                <c:pt idx="273">
                  <c:v>177.84236484800084</c:v>
                </c:pt>
                <c:pt idx="274">
                  <c:v>201.21331654199966</c:v>
                </c:pt>
                <c:pt idx="275">
                  <c:v>231.2695520580003</c:v>
                </c:pt>
                <c:pt idx="276">
                  <c:v>266.24853154999954</c:v>
                </c:pt>
                <c:pt idx="277">
                  <c:v>280.92749480800012</c:v>
                </c:pt>
                <c:pt idx="278">
                  <c:v>238.41332341399979</c:v>
                </c:pt>
                <c:pt idx="279">
                  <c:v>215.94878561599978</c:v>
                </c:pt>
                <c:pt idx="280">
                  <c:v>181.87081796600015</c:v>
                </c:pt>
                <c:pt idx="281">
                  <c:v>259.52632841599979</c:v>
                </c:pt>
                <c:pt idx="282">
                  <c:v>508.30870281800009</c:v>
                </c:pt>
                <c:pt idx="283">
                  <c:v>449.3443916520007</c:v>
                </c:pt>
                <c:pt idx="284">
                  <c:v>403.96196181799945</c:v>
                </c:pt>
                <c:pt idx="285">
                  <c:v>296.94879119600023</c:v>
                </c:pt>
                <c:pt idx="286">
                  <c:v>477.20425982599983</c:v>
                </c:pt>
                <c:pt idx="287">
                  <c:v>391.25128665199975</c:v>
                </c:pt>
                <c:pt idx="288">
                  <c:v>371.4945364660008</c:v>
                </c:pt>
                <c:pt idx="289">
                  <c:v>365.9887692500003</c:v>
                </c:pt>
                <c:pt idx="290">
                  <c:v>320.52866902999887</c:v>
                </c:pt>
                <c:pt idx="291">
                  <c:v>319.05099580199982</c:v>
                </c:pt>
                <c:pt idx="292">
                  <c:v>243.51388871799972</c:v>
                </c:pt>
                <c:pt idx="293">
                  <c:v>212.09023434800108</c:v>
                </c:pt>
                <c:pt idx="294">
                  <c:v>258.98466436999956</c:v>
                </c:pt>
                <c:pt idx="295">
                  <c:v>223.58447867200002</c:v>
                </c:pt>
                <c:pt idx="296">
                  <c:v>227.46795467600012</c:v>
                </c:pt>
                <c:pt idx="297">
                  <c:v>197.46003954999972</c:v>
                </c:pt>
                <c:pt idx="298">
                  <c:v>175.2711053020009</c:v>
                </c:pt>
                <c:pt idx="299">
                  <c:v>197.21633737199971</c:v>
                </c:pt>
                <c:pt idx="300">
                  <c:v>183.23074393400037</c:v>
                </c:pt>
                <c:pt idx="301">
                  <c:v>190.70274734999958</c:v>
                </c:pt>
                <c:pt idx="302">
                  <c:v>202.95921934199893</c:v>
                </c:pt>
                <c:pt idx="303">
                  <c:v>207.65022919400008</c:v>
                </c:pt>
                <c:pt idx="304">
                  <c:v>180.1779771360001</c:v>
                </c:pt>
                <c:pt idx="305">
                  <c:v>206.09566746400034</c:v>
                </c:pt>
                <c:pt idx="306">
                  <c:v>216.60406777199995</c:v>
                </c:pt>
                <c:pt idx="307">
                  <c:v>250.18848915600012</c:v>
                </c:pt>
                <c:pt idx="308">
                  <c:v>195.87765150199959</c:v>
                </c:pt>
                <c:pt idx="309">
                  <c:v>212.39436045800008</c:v>
                </c:pt>
                <c:pt idx="310">
                  <c:v>220.86361666800002</c:v>
                </c:pt>
                <c:pt idx="311">
                  <c:v>216.13327302600061</c:v>
                </c:pt>
                <c:pt idx="312">
                  <c:v>334.93295785799927</c:v>
                </c:pt>
                <c:pt idx="313">
                  <c:v>294.37602051600055</c:v>
                </c:pt>
                <c:pt idx="314">
                  <c:v>235.15734599800001</c:v>
                </c:pt>
                <c:pt idx="315">
                  <c:v>308.46663389200057</c:v>
                </c:pt>
                <c:pt idx="316">
                  <c:v>282.15263153599909</c:v>
                </c:pt>
                <c:pt idx="317">
                  <c:v>249.16407000800029</c:v>
                </c:pt>
                <c:pt idx="318">
                  <c:v>240.53084356599945</c:v>
                </c:pt>
                <c:pt idx="319">
                  <c:v>294.79101259800137</c:v>
                </c:pt>
                <c:pt idx="320">
                  <c:v>272.17601526600009</c:v>
                </c:pt>
                <c:pt idx="321">
                  <c:v>249.62302130199927</c:v>
                </c:pt>
                <c:pt idx="322">
                  <c:v>265.68243051200056</c:v>
                </c:pt>
                <c:pt idx="323">
                  <c:v>247.99493344799862</c:v>
                </c:pt>
                <c:pt idx="324">
                  <c:v>221.08185609600059</c:v>
                </c:pt>
                <c:pt idx="325">
                  <c:v>211.49666788000064</c:v>
                </c:pt>
                <c:pt idx="326">
                  <c:v>195.82711338799999</c:v>
                </c:pt>
                <c:pt idx="327">
                  <c:v>189.65950698399868</c:v>
                </c:pt>
                <c:pt idx="328">
                  <c:v>188.47121192400013</c:v>
                </c:pt>
                <c:pt idx="329">
                  <c:v>206.04346000400139</c:v>
                </c:pt>
                <c:pt idx="330">
                  <c:v>187.73323937799853</c:v>
                </c:pt>
                <c:pt idx="331">
                  <c:v>172.92096333800154</c:v>
                </c:pt>
                <c:pt idx="332">
                  <c:v>178.40271254399872</c:v>
                </c:pt>
                <c:pt idx="333">
                  <c:v>184.24671902800131</c:v>
                </c:pt>
                <c:pt idx="334">
                  <c:v>162.62139220799986</c:v>
                </c:pt>
                <c:pt idx="335">
                  <c:v>129.33470725199848</c:v>
                </c:pt>
                <c:pt idx="336">
                  <c:v>130.67415226000128</c:v>
                </c:pt>
                <c:pt idx="337">
                  <c:v>133.53077605199883</c:v>
                </c:pt>
                <c:pt idx="338">
                  <c:v>122.01502003200133</c:v>
                </c:pt>
                <c:pt idx="339">
                  <c:v>137.70207570200012</c:v>
                </c:pt>
                <c:pt idx="340">
                  <c:v>104.67893061999892</c:v>
                </c:pt>
                <c:pt idx="341">
                  <c:v>144.64593666000002</c:v>
                </c:pt>
                <c:pt idx="342">
                  <c:v>131.46211709399992</c:v>
                </c:pt>
                <c:pt idx="343">
                  <c:v>120.06027501200124</c:v>
                </c:pt>
                <c:pt idx="344">
                  <c:v>101.69412799999904</c:v>
                </c:pt>
                <c:pt idx="345">
                  <c:v>136.71276595999944</c:v>
                </c:pt>
                <c:pt idx="346">
                  <c:v>128.57641445799976</c:v>
                </c:pt>
                <c:pt idx="347">
                  <c:v>129.40926332800001</c:v>
                </c:pt>
                <c:pt idx="348">
                  <c:v>99.633403692001764</c:v>
                </c:pt>
                <c:pt idx="349">
                  <c:v>89.53252367199832</c:v>
                </c:pt>
                <c:pt idx="350">
                  <c:v>87.690675502001014</c:v>
                </c:pt>
                <c:pt idx="351">
                  <c:v>85.365028687999157</c:v>
                </c:pt>
                <c:pt idx="352">
                  <c:v>106.91501158400048</c:v>
                </c:pt>
                <c:pt idx="353">
                  <c:v>94.498085524000132</c:v>
                </c:pt>
                <c:pt idx="354">
                  <c:v>111.66420437600006</c:v>
                </c:pt>
                <c:pt idx="355">
                  <c:v>105.49031820600081</c:v>
                </c:pt>
                <c:pt idx="356">
                  <c:v>86.771898835999281</c:v>
                </c:pt>
                <c:pt idx="357">
                  <c:v>113.33406326600067</c:v>
                </c:pt>
                <c:pt idx="358">
                  <c:v>105.60525400799881</c:v>
                </c:pt>
                <c:pt idx="359">
                  <c:v>133.78903350000027</c:v>
                </c:pt>
                <c:pt idx="360">
                  <c:v>111.33093025200046</c:v>
                </c:pt>
                <c:pt idx="361">
                  <c:v>131.28679254600058</c:v>
                </c:pt>
                <c:pt idx="362">
                  <c:v>195.54347330799871</c:v>
                </c:pt>
                <c:pt idx="363">
                  <c:v>100.98178129200043</c:v>
                </c:pt>
                <c:pt idx="364">
                  <c:v>133.8371004339995</c:v>
                </c:pt>
                <c:pt idx="365">
                  <c:v>121.90895714480102</c:v>
                </c:pt>
                <c:pt idx="366">
                  <c:v>113.84745714480103</c:v>
                </c:pt>
                <c:pt idx="367">
                  <c:v>112.79825714480101</c:v>
                </c:pt>
                <c:pt idx="368">
                  <c:v>126.06205714480103</c:v>
                </c:pt>
                <c:pt idx="369">
                  <c:v>127.61535714480104</c:v>
                </c:pt>
                <c:pt idx="370">
                  <c:v>134.6229965445998</c:v>
                </c:pt>
                <c:pt idx="371">
                  <c:v>136.97259654459981</c:v>
                </c:pt>
                <c:pt idx="372">
                  <c:v>136.10229654459982</c:v>
                </c:pt>
                <c:pt idx="373">
                  <c:v>130.8275965445998</c:v>
                </c:pt>
                <c:pt idx="374">
                  <c:v>132.9644965445998</c:v>
                </c:pt>
                <c:pt idx="375">
                  <c:v>162.36649654459978</c:v>
                </c:pt>
                <c:pt idx="376">
                  <c:v>156.96519654459982</c:v>
                </c:pt>
                <c:pt idx="377">
                  <c:v>133.0958024911881</c:v>
                </c:pt>
                <c:pt idx="378">
                  <c:v>134.0993024911881</c:v>
                </c:pt>
                <c:pt idx="379">
                  <c:v>149.17060249118813</c:v>
                </c:pt>
                <c:pt idx="380">
                  <c:v>131.85830249118811</c:v>
                </c:pt>
                <c:pt idx="381">
                  <c:v>123.97110249118809</c:v>
                </c:pt>
                <c:pt idx="382">
                  <c:v>138.0291024911881</c:v>
                </c:pt>
                <c:pt idx="383">
                  <c:v>145.68530249118811</c:v>
                </c:pt>
                <c:pt idx="384">
                  <c:v>127.00456793389264</c:v>
                </c:pt>
                <c:pt idx="385">
                  <c:v>107.09396793389264</c:v>
                </c:pt>
                <c:pt idx="386">
                  <c:v>88.583667933892642</c:v>
                </c:pt>
                <c:pt idx="387">
                  <c:v>72.954467933892644</c:v>
                </c:pt>
                <c:pt idx="388">
                  <c:v>61.812567933892637</c:v>
                </c:pt>
                <c:pt idx="389">
                  <c:v>95.799667933892636</c:v>
                </c:pt>
                <c:pt idx="390">
                  <c:v>92.925367933892645</c:v>
                </c:pt>
                <c:pt idx="391">
                  <c:v>78.884011960140924</c:v>
                </c:pt>
                <c:pt idx="392">
                  <c:v>72.22451196014093</c:v>
                </c:pt>
                <c:pt idx="393">
                  <c:v>81.242811960140941</c:v>
                </c:pt>
                <c:pt idx="394">
                  <c:v>56.550511960140931</c:v>
                </c:pt>
              </c:numCache>
            </c:numRef>
          </c:val>
        </c:ser>
        <c:ser>
          <c:idx val="0"/>
          <c:order val="1"/>
          <c:tx>
            <c:strRef>
              <c:f>'Data 2'!$F$3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val>
            <c:numRef>
              <c:f>'Data 2'!$F$4:$F$398</c:f>
              <c:numCache>
                <c:formatCode>#,##0</c:formatCode>
                <c:ptCount val="395"/>
                <c:pt idx="0">
                  <c:v>67.089556183946655</c:v>
                </c:pt>
                <c:pt idx="1">
                  <c:v>67.089556183946655</c:v>
                </c:pt>
                <c:pt idx="2">
                  <c:v>67.089556183946655</c:v>
                </c:pt>
                <c:pt idx="3">
                  <c:v>67.089556183946655</c:v>
                </c:pt>
                <c:pt idx="4">
                  <c:v>67.089556183946655</c:v>
                </c:pt>
                <c:pt idx="5">
                  <c:v>67.089556183946655</c:v>
                </c:pt>
                <c:pt idx="6">
                  <c:v>67.089556183946655</c:v>
                </c:pt>
                <c:pt idx="7">
                  <c:v>67.089556183946655</c:v>
                </c:pt>
                <c:pt idx="8">
                  <c:v>67.089556183946655</c:v>
                </c:pt>
                <c:pt idx="9">
                  <c:v>67.089556183946655</c:v>
                </c:pt>
                <c:pt idx="10">
                  <c:v>67.089556183946655</c:v>
                </c:pt>
                <c:pt idx="11">
                  <c:v>67.089556183946655</c:v>
                </c:pt>
                <c:pt idx="12">
                  <c:v>67.089556183946655</c:v>
                </c:pt>
                <c:pt idx="13">
                  <c:v>67.089556183946655</c:v>
                </c:pt>
                <c:pt idx="14">
                  <c:v>67.089556183946655</c:v>
                </c:pt>
                <c:pt idx="15">
                  <c:v>67.089556183946655</c:v>
                </c:pt>
                <c:pt idx="16">
                  <c:v>67.089556183946655</c:v>
                </c:pt>
                <c:pt idx="17">
                  <c:v>67.089556183946655</c:v>
                </c:pt>
                <c:pt idx="18">
                  <c:v>67.089556183946655</c:v>
                </c:pt>
                <c:pt idx="19">
                  <c:v>67.089556183946655</c:v>
                </c:pt>
                <c:pt idx="20">
                  <c:v>67.089556183946655</c:v>
                </c:pt>
                <c:pt idx="21">
                  <c:v>67.089556183946655</c:v>
                </c:pt>
                <c:pt idx="22">
                  <c:v>67.089556183946655</c:v>
                </c:pt>
                <c:pt idx="23">
                  <c:v>67.089556183946655</c:v>
                </c:pt>
                <c:pt idx="24">
                  <c:v>67.089556183946655</c:v>
                </c:pt>
                <c:pt idx="25">
                  <c:v>67.089556183946655</c:v>
                </c:pt>
                <c:pt idx="26">
                  <c:v>67.089556183946655</c:v>
                </c:pt>
                <c:pt idx="27">
                  <c:v>67.089556183946655</c:v>
                </c:pt>
                <c:pt idx="28">
                  <c:v>67.089556183946655</c:v>
                </c:pt>
                <c:pt idx="29">
                  <c:v>67.089556183946655</c:v>
                </c:pt>
                <c:pt idx="30">
                  <c:v>29.495132564600013</c:v>
                </c:pt>
                <c:pt idx="31">
                  <c:v>29.495132564600013</c:v>
                </c:pt>
                <c:pt idx="32">
                  <c:v>29.495132564600013</c:v>
                </c:pt>
                <c:pt idx="33">
                  <c:v>29.495132564600013</c:v>
                </c:pt>
                <c:pt idx="34">
                  <c:v>29.495132564600013</c:v>
                </c:pt>
                <c:pt idx="35">
                  <c:v>29.495132564600013</c:v>
                </c:pt>
                <c:pt idx="36">
                  <c:v>29.495132564600013</c:v>
                </c:pt>
                <c:pt idx="37">
                  <c:v>29.495132564600013</c:v>
                </c:pt>
                <c:pt idx="38">
                  <c:v>29.495132564600013</c:v>
                </c:pt>
                <c:pt idx="39">
                  <c:v>29.495132564600013</c:v>
                </c:pt>
                <c:pt idx="40">
                  <c:v>29.495132564600013</c:v>
                </c:pt>
                <c:pt idx="41">
                  <c:v>29.495132564600013</c:v>
                </c:pt>
                <c:pt idx="42">
                  <c:v>29.495132564600013</c:v>
                </c:pt>
                <c:pt idx="43">
                  <c:v>29.495132564600013</c:v>
                </c:pt>
                <c:pt idx="44">
                  <c:v>29.495132564600013</c:v>
                </c:pt>
                <c:pt idx="45">
                  <c:v>29.495132564600013</c:v>
                </c:pt>
                <c:pt idx="46">
                  <c:v>29.495132564600013</c:v>
                </c:pt>
                <c:pt idx="47">
                  <c:v>29.495132564600013</c:v>
                </c:pt>
                <c:pt idx="48">
                  <c:v>29.495132564600013</c:v>
                </c:pt>
                <c:pt idx="49">
                  <c:v>29.495132564600013</c:v>
                </c:pt>
                <c:pt idx="50">
                  <c:v>29.495132564600013</c:v>
                </c:pt>
                <c:pt idx="51">
                  <c:v>29.495132564600013</c:v>
                </c:pt>
                <c:pt idx="52">
                  <c:v>29.495132564600013</c:v>
                </c:pt>
                <c:pt idx="53">
                  <c:v>29.495132564600013</c:v>
                </c:pt>
                <c:pt idx="54">
                  <c:v>29.495132564600013</c:v>
                </c:pt>
                <c:pt idx="55">
                  <c:v>29.495132564600013</c:v>
                </c:pt>
                <c:pt idx="56">
                  <c:v>29.495132564600013</c:v>
                </c:pt>
                <c:pt idx="57">
                  <c:v>29.495132564600013</c:v>
                </c:pt>
                <c:pt idx="58">
                  <c:v>29.495132564600013</c:v>
                </c:pt>
                <c:pt idx="59">
                  <c:v>29.495132564600013</c:v>
                </c:pt>
                <c:pt idx="60">
                  <c:v>29.495132564600013</c:v>
                </c:pt>
                <c:pt idx="61">
                  <c:v>18.209588883748388</c:v>
                </c:pt>
                <c:pt idx="62">
                  <c:v>18.209588883748388</c:v>
                </c:pt>
                <c:pt idx="63">
                  <c:v>18.209588883748388</c:v>
                </c:pt>
                <c:pt idx="64">
                  <c:v>18.209588883748388</c:v>
                </c:pt>
                <c:pt idx="65">
                  <c:v>18.209588883748388</c:v>
                </c:pt>
                <c:pt idx="66">
                  <c:v>18.209588883748388</c:v>
                </c:pt>
                <c:pt idx="67">
                  <c:v>18.209588883748388</c:v>
                </c:pt>
                <c:pt idx="68">
                  <c:v>18.209588883748388</c:v>
                </c:pt>
                <c:pt idx="69">
                  <c:v>18.209588883748388</c:v>
                </c:pt>
                <c:pt idx="70">
                  <c:v>18.209588883748388</c:v>
                </c:pt>
                <c:pt idx="71">
                  <c:v>18.209588883748388</c:v>
                </c:pt>
                <c:pt idx="72">
                  <c:v>18.209588883748388</c:v>
                </c:pt>
                <c:pt idx="73">
                  <c:v>18.209588883748388</c:v>
                </c:pt>
                <c:pt idx="74">
                  <c:v>18.209588883748388</c:v>
                </c:pt>
                <c:pt idx="75">
                  <c:v>18.209588883748388</c:v>
                </c:pt>
                <c:pt idx="76">
                  <c:v>18.209588883748388</c:v>
                </c:pt>
                <c:pt idx="77">
                  <c:v>18.209588883748388</c:v>
                </c:pt>
                <c:pt idx="78">
                  <c:v>18.209588883748388</c:v>
                </c:pt>
                <c:pt idx="79">
                  <c:v>18.209588883748388</c:v>
                </c:pt>
                <c:pt idx="80">
                  <c:v>18.209588883748388</c:v>
                </c:pt>
                <c:pt idx="81">
                  <c:v>18.209588883748388</c:v>
                </c:pt>
                <c:pt idx="82">
                  <c:v>18.209588883748388</c:v>
                </c:pt>
                <c:pt idx="83">
                  <c:v>18.209588883748388</c:v>
                </c:pt>
                <c:pt idx="84">
                  <c:v>18.209588883748388</c:v>
                </c:pt>
                <c:pt idx="85">
                  <c:v>18.209588883748388</c:v>
                </c:pt>
                <c:pt idx="86">
                  <c:v>18.209588883748388</c:v>
                </c:pt>
                <c:pt idx="87">
                  <c:v>18.209588883748388</c:v>
                </c:pt>
                <c:pt idx="88">
                  <c:v>18.209588883748388</c:v>
                </c:pt>
                <c:pt idx="89">
                  <c:v>18.209588883748388</c:v>
                </c:pt>
                <c:pt idx="90">
                  <c:v>18.209588883748388</c:v>
                </c:pt>
                <c:pt idx="91">
                  <c:v>18.209588883748388</c:v>
                </c:pt>
                <c:pt idx="92">
                  <c:v>23.816136999456674</c:v>
                </c:pt>
                <c:pt idx="93">
                  <c:v>23.816136999456674</c:v>
                </c:pt>
                <c:pt idx="94">
                  <c:v>23.816136999456674</c:v>
                </c:pt>
                <c:pt idx="95">
                  <c:v>23.816136999456674</c:v>
                </c:pt>
                <c:pt idx="96">
                  <c:v>23.816136999456674</c:v>
                </c:pt>
                <c:pt idx="97">
                  <c:v>23.816136999456674</c:v>
                </c:pt>
                <c:pt idx="98">
                  <c:v>23.816136999456674</c:v>
                </c:pt>
                <c:pt idx="99">
                  <c:v>23.816136999456674</c:v>
                </c:pt>
                <c:pt idx="100">
                  <c:v>23.816136999456674</c:v>
                </c:pt>
                <c:pt idx="101">
                  <c:v>23.816136999456674</c:v>
                </c:pt>
                <c:pt idx="102">
                  <c:v>23.816136999456674</c:v>
                </c:pt>
                <c:pt idx="103">
                  <c:v>23.816136999456674</c:v>
                </c:pt>
                <c:pt idx="104">
                  <c:v>23.816136999456674</c:v>
                </c:pt>
                <c:pt idx="105">
                  <c:v>23.816136999456674</c:v>
                </c:pt>
                <c:pt idx="106">
                  <c:v>23.816136999456674</c:v>
                </c:pt>
                <c:pt idx="107">
                  <c:v>23.816136999456674</c:v>
                </c:pt>
                <c:pt idx="108">
                  <c:v>23.816136999456674</c:v>
                </c:pt>
                <c:pt idx="109">
                  <c:v>23.816136999456674</c:v>
                </c:pt>
                <c:pt idx="110">
                  <c:v>23.816136999456674</c:v>
                </c:pt>
                <c:pt idx="111">
                  <c:v>23.816136999456674</c:v>
                </c:pt>
                <c:pt idx="112">
                  <c:v>23.816136999456674</c:v>
                </c:pt>
                <c:pt idx="113">
                  <c:v>23.816136999456674</c:v>
                </c:pt>
                <c:pt idx="114">
                  <c:v>23.816136999456674</c:v>
                </c:pt>
                <c:pt idx="115">
                  <c:v>23.816136999456674</c:v>
                </c:pt>
                <c:pt idx="116">
                  <c:v>23.816136999456674</c:v>
                </c:pt>
                <c:pt idx="117">
                  <c:v>23.816136999456674</c:v>
                </c:pt>
                <c:pt idx="118">
                  <c:v>23.816136999456674</c:v>
                </c:pt>
                <c:pt idx="119">
                  <c:v>23.816136999456674</c:v>
                </c:pt>
                <c:pt idx="120">
                  <c:v>23.816136999456674</c:v>
                </c:pt>
                <c:pt idx="121">
                  <c:v>23.816136999456674</c:v>
                </c:pt>
                <c:pt idx="122">
                  <c:v>46.965055529077411</c:v>
                </c:pt>
                <c:pt idx="123">
                  <c:v>46.965055529077411</c:v>
                </c:pt>
                <c:pt idx="124">
                  <c:v>46.965055529077411</c:v>
                </c:pt>
                <c:pt idx="125">
                  <c:v>46.965055529077411</c:v>
                </c:pt>
                <c:pt idx="126">
                  <c:v>46.965055529077411</c:v>
                </c:pt>
                <c:pt idx="127">
                  <c:v>46.965055529077411</c:v>
                </c:pt>
                <c:pt idx="128">
                  <c:v>46.965055529077411</c:v>
                </c:pt>
                <c:pt idx="129">
                  <c:v>46.965055529077411</c:v>
                </c:pt>
                <c:pt idx="130">
                  <c:v>46.965055529077411</c:v>
                </c:pt>
                <c:pt idx="131">
                  <c:v>46.965055529077411</c:v>
                </c:pt>
                <c:pt idx="132">
                  <c:v>46.965055529077411</c:v>
                </c:pt>
                <c:pt idx="133">
                  <c:v>46.965055529077411</c:v>
                </c:pt>
                <c:pt idx="134">
                  <c:v>46.965055529077411</c:v>
                </c:pt>
                <c:pt idx="135">
                  <c:v>46.965055529077411</c:v>
                </c:pt>
                <c:pt idx="136">
                  <c:v>46.965055529077411</c:v>
                </c:pt>
                <c:pt idx="137">
                  <c:v>46.965055529077411</c:v>
                </c:pt>
                <c:pt idx="138">
                  <c:v>46.965055529077411</c:v>
                </c:pt>
                <c:pt idx="139">
                  <c:v>46.965055529077411</c:v>
                </c:pt>
                <c:pt idx="140">
                  <c:v>46.965055529077411</c:v>
                </c:pt>
                <c:pt idx="141">
                  <c:v>46.965055529077411</c:v>
                </c:pt>
                <c:pt idx="142">
                  <c:v>46.965055529077411</c:v>
                </c:pt>
                <c:pt idx="143">
                  <c:v>46.965055529077411</c:v>
                </c:pt>
                <c:pt idx="144">
                  <c:v>46.965055529077411</c:v>
                </c:pt>
                <c:pt idx="145">
                  <c:v>46.965055529077411</c:v>
                </c:pt>
                <c:pt idx="146">
                  <c:v>46.965055529077411</c:v>
                </c:pt>
                <c:pt idx="147">
                  <c:v>46.965055529077411</c:v>
                </c:pt>
                <c:pt idx="148">
                  <c:v>46.965055529077411</c:v>
                </c:pt>
                <c:pt idx="149">
                  <c:v>46.965055529077411</c:v>
                </c:pt>
                <c:pt idx="150">
                  <c:v>46.965055529077411</c:v>
                </c:pt>
                <c:pt idx="151">
                  <c:v>46.965055529077411</c:v>
                </c:pt>
                <c:pt idx="152">
                  <c:v>46.965055529077411</c:v>
                </c:pt>
                <c:pt idx="153">
                  <c:v>89.734800765303333</c:v>
                </c:pt>
                <c:pt idx="154">
                  <c:v>89.734800765303333</c:v>
                </c:pt>
                <c:pt idx="155">
                  <c:v>89.734800765303333</c:v>
                </c:pt>
                <c:pt idx="156">
                  <c:v>89.734800765303333</c:v>
                </c:pt>
                <c:pt idx="157">
                  <c:v>89.734800765303333</c:v>
                </c:pt>
                <c:pt idx="158">
                  <c:v>89.734800765303333</c:v>
                </c:pt>
                <c:pt idx="159">
                  <c:v>89.734800765303333</c:v>
                </c:pt>
                <c:pt idx="160">
                  <c:v>89.734800765303333</c:v>
                </c:pt>
                <c:pt idx="161">
                  <c:v>89.734800765303333</c:v>
                </c:pt>
                <c:pt idx="162">
                  <c:v>89.734800765303333</c:v>
                </c:pt>
                <c:pt idx="163">
                  <c:v>89.734800765303333</c:v>
                </c:pt>
                <c:pt idx="164">
                  <c:v>89.734800765303333</c:v>
                </c:pt>
                <c:pt idx="165">
                  <c:v>89.734800765303333</c:v>
                </c:pt>
                <c:pt idx="166">
                  <c:v>89.734800765303333</c:v>
                </c:pt>
                <c:pt idx="167">
                  <c:v>89.734800765303333</c:v>
                </c:pt>
                <c:pt idx="168">
                  <c:v>89.734800765303333</c:v>
                </c:pt>
                <c:pt idx="169">
                  <c:v>89.734800765303333</c:v>
                </c:pt>
                <c:pt idx="170">
                  <c:v>89.734800765303333</c:v>
                </c:pt>
                <c:pt idx="171">
                  <c:v>89.734800765303333</c:v>
                </c:pt>
                <c:pt idx="172">
                  <c:v>89.734800765303333</c:v>
                </c:pt>
                <c:pt idx="173">
                  <c:v>89.734800765303333</c:v>
                </c:pt>
                <c:pt idx="174">
                  <c:v>89.734800765303333</c:v>
                </c:pt>
                <c:pt idx="175">
                  <c:v>89.734800765303333</c:v>
                </c:pt>
                <c:pt idx="176">
                  <c:v>89.734800765303333</c:v>
                </c:pt>
                <c:pt idx="177">
                  <c:v>89.734800765303333</c:v>
                </c:pt>
                <c:pt idx="178">
                  <c:v>89.734800765303333</c:v>
                </c:pt>
                <c:pt idx="179">
                  <c:v>89.734800765303333</c:v>
                </c:pt>
                <c:pt idx="180">
                  <c:v>89.734800765303333</c:v>
                </c:pt>
                <c:pt idx="181">
                  <c:v>89.734800765303333</c:v>
                </c:pt>
                <c:pt idx="182">
                  <c:v>89.734800765303333</c:v>
                </c:pt>
                <c:pt idx="183">
                  <c:v>112.02604617689678</c:v>
                </c:pt>
                <c:pt idx="184">
                  <c:v>112.02604617689678</c:v>
                </c:pt>
                <c:pt idx="185">
                  <c:v>112.02604617689678</c:v>
                </c:pt>
                <c:pt idx="186">
                  <c:v>112.02604617689678</c:v>
                </c:pt>
                <c:pt idx="187">
                  <c:v>112.02604617689678</c:v>
                </c:pt>
                <c:pt idx="188">
                  <c:v>112.02604617689678</c:v>
                </c:pt>
                <c:pt idx="189">
                  <c:v>112.02604617689678</c:v>
                </c:pt>
                <c:pt idx="190">
                  <c:v>112.02604617689678</c:v>
                </c:pt>
                <c:pt idx="191">
                  <c:v>112.02604617689678</c:v>
                </c:pt>
                <c:pt idx="192">
                  <c:v>112.02604617689678</c:v>
                </c:pt>
                <c:pt idx="193">
                  <c:v>112.02604617689678</c:v>
                </c:pt>
                <c:pt idx="194">
                  <c:v>112.02604617689678</c:v>
                </c:pt>
                <c:pt idx="195">
                  <c:v>112.02604617689678</c:v>
                </c:pt>
                <c:pt idx="196">
                  <c:v>112.02604617689678</c:v>
                </c:pt>
                <c:pt idx="197">
                  <c:v>112.02604617689678</c:v>
                </c:pt>
                <c:pt idx="198">
                  <c:v>112.02604617689678</c:v>
                </c:pt>
                <c:pt idx="199">
                  <c:v>112.02604617689678</c:v>
                </c:pt>
                <c:pt idx="200">
                  <c:v>112.02604617689678</c:v>
                </c:pt>
                <c:pt idx="201">
                  <c:v>112.02604617689678</c:v>
                </c:pt>
                <c:pt idx="202">
                  <c:v>112.02604617689678</c:v>
                </c:pt>
                <c:pt idx="203">
                  <c:v>112.02604617689678</c:v>
                </c:pt>
                <c:pt idx="204">
                  <c:v>112.02604617689678</c:v>
                </c:pt>
                <c:pt idx="205">
                  <c:v>112.02604617689678</c:v>
                </c:pt>
                <c:pt idx="206">
                  <c:v>112.02604617689678</c:v>
                </c:pt>
                <c:pt idx="207">
                  <c:v>112.02604617689678</c:v>
                </c:pt>
                <c:pt idx="208">
                  <c:v>112.02604617689678</c:v>
                </c:pt>
                <c:pt idx="209">
                  <c:v>112.02604617689678</c:v>
                </c:pt>
                <c:pt idx="210">
                  <c:v>112.02604617689678</c:v>
                </c:pt>
                <c:pt idx="211">
                  <c:v>112.02604617689678</c:v>
                </c:pt>
                <c:pt idx="212">
                  <c:v>112.02604617689678</c:v>
                </c:pt>
                <c:pt idx="213">
                  <c:v>112.02604617689678</c:v>
                </c:pt>
                <c:pt idx="214">
                  <c:v>124.98280708097418</c:v>
                </c:pt>
                <c:pt idx="215">
                  <c:v>124.98280708097418</c:v>
                </c:pt>
                <c:pt idx="216">
                  <c:v>124.98280708097418</c:v>
                </c:pt>
                <c:pt idx="217">
                  <c:v>124.98280708097418</c:v>
                </c:pt>
                <c:pt idx="218">
                  <c:v>124.98280708097418</c:v>
                </c:pt>
                <c:pt idx="219">
                  <c:v>124.98280708097418</c:v>
                </c:pt>
                <c:pt idx="220">
                  <c:v>124.98280708097418</c:v>
                </c:pt>
                <c:pt idx="221">
                  <c:v>124.98280708097418</c:v>
                </c:pt>
                <c:pt idx="222">
                  <c:v>124.98280708097418</c:v>
                </c:pt>
                <c:pt idx="223">
                  <c:v>124.98280708097418</c:v>
                </c:pt>
                <c:pt idx="224">
                  <c:v>124.98280708097418</c:v>
                </c:pt>
                <c:pt idx="225">
                  <c:v>124.98280708097418</c:v>
                </c:pt>
                <c:pt idx="226">
                  <c:v>124.98280708097418</c:v>
                </c:pt>
                <c:pt idx="227">
                  <c:v>124.98280708097418</c:v>
                </c:pt>
                <c:pt idx="228">
                  <c:v>124.98280708097418</c:v>
                </c:pt>
                <c:pt idx="229">
                  <c:v>124.98280708097418</c:v>
                </c:pt>
                <c:pt idx="230">
                  <c:v>124.98280708097418</c:v>
                </c:pt>
                <c:pt idx="231">
                  <c:v>124.98280708097418</c:v>
                </c:pt>
                <c:pt idx="232">
                  <c:v>124.98280708097418</c:v>
                </c:pt>
                <c:pt idx="233">
                  <c:v>124.98280708097418</c:v>
                </c:pt>
                <c:pt idx="234">
                  <c:v>124.98280708097418</c:v>
                </c:pt>
                <c:pt idx="235">
                  <c:v>124.98280708097418</c:v>
                </c:pt>
                <c:pt idx="236">
                  <c:v>124.98280708097418</c:v>
                </c:pt>
                <c:pt idx="237">
                  <c:v>124.98280708097418</c:v>
                </c:pt>
                <c:pt idx="238">
                  <c:v>124.98280708097418</c:v>
                </c:pt>
                <c:pt idx="239">
                  <c:v>124.98280708097418</c:v>
                </c:pt>
                <c:pt idx="240">
                  <c:v>124.98280708097418</c:v>
                </c:pt>
                <c:pt idx="241">
                  <c:v>124.98280708097418</c:v>
                </c:pt>
                <c:pt idx="242">
                  <c:v>124.98280708097418</c:v>
                </c:pt>
                <c:pt idx="243">
                  <c:v>124.98280708097418</c:v>
                </c:pt>
                <c:pt idx="244">
                  <c:v>124.98280708097418</c:v>
                </c:pt>
                <c:pt idx="245">
                  <c:v>122.23474632144273</c:v>
                </c:pt>
                <c:pt idx="246">
                  <c:v>122.23474632144273</c:v>
                </c:pt>
                <c:pt idx="247">
                  <c:v>122.23474632144273</c:v>
                </c:pt>
                <c:pt idx="248">
                  <c:v>122.23474632144273</c:v>
                </c:pt>
                <c:pt idx="249">
                  <c:v>122.23474632144273</c:v>
                </c:pt>
                <c:pt idx="250">
                  <c:v>122.23474632144273</c:v>
                </c:pt>
                <c:pt idx="251">
                  <c:v>122.23474632144273</c:v>
                </c:pt>
                <c:pt idx="252">
                  <c:v>122.23474632144273</c:v>
                </c:pt>
                <c:pt idx="253">
                  <c:v>122.23474632144273</c:v>
                </c:pt>
                <c:pt idx="254">
                  <c:v>122.23474632144273</c:v>
                </c:pt>
                <c:pt idx="255">
                  <c:v>122.23474632144273</c:v>
                </c:pt>
                <c:pt idx="256">
                  <c:v>122.23474632144273</c:v>
                </c:pt>
                <c:pt idx="257">
                  <c:v>122.23474632144273</c:v>
                </c:pt>
                <c:pt idx="258">
                  <c:v>122.23474632144273</c:v>
                </c:pt>
                <c:pt idx="259">
                  <c:v>122.23474632144273</c:v>
                </c:pt>
                <c:pt idx="260">
                  <c:v>122.23474632144273</c:v>
                </c:pt>
                <c:pt idx="261">
                  <c:v>122.23474632144273</c:v>
                </c:pt>
                <c:pt idx="262">
                  <c:v>122.23474632144273</c:v>
                </c:pt>
                <c:pt idx="263">
                  <c:v>122.23474632144273</c:v>
                </c:pt>
                <c:pt idx="264">
                  <c:v>122.23474632144273</c:v>
                </c:pt>
                <c:pt idx="265">
                  <c:v>122.23474632144273</c:v>
                </c:pt>
                <c:pt idx="266">
                  <c:v>122.23474632144273</c:v>
                </c:pt>
                <c:pt idx="267">
                  <c:v>122.23474632144273</c:v>
                </c:pt>
                <c:pt idx="268">
                  <c:v>122.23474632144273</c:v>
                </c:pt>
                <c:pt idx="269">
                  <c:v>122.23474632144273</c:v>
                </c:pt>
                <c:pt idx="270">
                  <c:v>122.23474632144273</c:v>
                </c:pt>
                <c:pt idx="271">
                  <c:v>122.23474632144273</c:v>
                </c:pt>
                <c:pt idx="272">
                  <c:v>122.23474632144273</c:v>
                </c:pt>
                <c:pt idx="273">
                  <c:v>123.04544911502903</c:v>
                </c:pt>
                <c:pt idx="274">
                  <c:v>123.04544911502903</c:v>
                </c:pt>
                <c:pt idx="275">
                  <c:v>123.04544911502903</c:v>
                </c:pt>
                <c:pt idx="276">
                  <c:v>123.04544911502903</c:v>
                </c:pt>
                <c:pt idx="277">
                  <c:v>123.04544911502903</c:v>
                </c:pt>
                <c:pt idx="278">
                  <c:v>123.04544911502903</c:v>
                </c:pt>
                <c:pt idx="279">
                  <c:v>123.04544911502903</c:v>
                </c:pt>
                <c:pt idx="280">
                  <c:v>123.04544911502903</c:v>
                </c:pt>
                <c:pt idx="281">
                  <c:v>123.04544911502903</c:v>
                </c:pt>
                <c:pt idx="282">
                  <c:v>123.04544911502903</c:v>
                </c:pt>
                <c:pt idx="283">
                  <c:v>123.04544911502903</c:v>
                </c:pt>
                <c:pt idx="284">
                  <c:v>123.04544911502903</c:v>
                </c:pt>
                <c:pt idx="285">
                  <c:v>123.04544911502903</c:v>
                </c:pt>
                <c:pt idx="286">
                  <c:v>123.04544911502903</c:v>
                </c:pt>
                <c:pt idx="287">
                  <c:v>123.04544911502903</c:v>
                </c:pt>
                <c:pt idx="288">
                  <c:v>123.04544911502903</c:v>
                </c:pt>
                <c:pt idx="289">
                  <c:v>123.04544911502903</c:v>
                </c:pt>
                <c:pt idx="290">
                  <c:v>123.04544911502903</c:v>
                </c:pt>
                <c:pt idx="291">
                  <c:v>123.04544911502903</c:v>
                </c:pt>
                <c:pt idx="292">
                  <c:v>123.04544911502903</c:v>
                </c:pt>
                <c:pt idx="293">
                  <c:v>123.04544911502903</c:v>
                </c:pt>
                <c:pt idx="294">
                  <c:v>123.04544911502903</c:v>
                </c:pt>
                <c:pt idx="295">
                  <c:v>123.04544911502903</c:v>
                </c:pt>
                <c:pt idx="296">
                  <c:v>123.04544911502903</c:v>
                </c:pt>
                <c:pt idx="297">
                  <c:v>123.04544911502903</c:v>
                </c:pt>
                <c:pt idx="298">
                  <c:v>123.04544911502903</c:v>
                </c:pt>
                <c:pt idx="299">
                  <c:v>123.04544911502903</c:v>
                </c:pt>
                <c:pt idx="300">
                  <c:v>123.04544911502903</c:v>
                </c:pt>
                <c:pt idx="301">
                  <c:v>123.04544911502903</c:v>
                </c:pt>
                <c:pt idx="302">
                  <c:v>123.04544911502903</c:v>
                </c:pt>
                <c:pt idx="303">
                  <c:v>123.04544911502903</c:v>
                </c:pt>
                <c:pt idx="304">
                  <c:v>124.98173132994</c:v>
                </c:pt>
                <c:pt idx="305">
                  <c:v>124.98173132994</c:v>
                </c:pt>
                <c:pt idx="306">
                  <c:v>124.98173132994</c:v>
                </c:pt>
                <c:pt idx="307">
                  <c:v>124.98173132994</c:v>
                </c:pt>
                <c:pt idx="308">
                  <c:v>124.98173132994</c:v>
                </c:pt>
                <c:pt idx="309">
                  <c:v>124.98173132994</c:v>
                </c:pt>
                <c:pt idx="310">
                  <c:v>124.98173132994</c:v>
                </c:pt>
                <c:pt idx="311">
                  <c:v>124.98173132994</c:v>
                </c:pt>
                <c:pt idx="312">
                  <c:v>124.98173132994</c:v>
                </c:pt>
                <c:pt idx="313">
                  <c:v>124.98173132994</c:v>
                </c:pt>
                <c:pt idx="314">
                  <c:v>124.98173132994</c:v>
                </c:pt>
                <c:pt idx="315">
                  <c:v>124.98173132994</c:v>
                </c:pt>
                <c:pt idx="316">
                  <c:v>124.98173132994</c:v>
                </c:pt>
                <c:pt idx="317">
                  <c:v>124.98173132994</c:v>
                </c:pt>
                <c:pt idx="318">
                  <c:v>124.98173132994</c:v>
                </c:pt>
                <c:pt idx="319">
                  <c:v>124.98173132994</c:v>
                </c:pt>
                <c:pt idx="320">
                  <c:v>124.98173132994</c:v>
                </c:pt>
                <c:pt idx="321">
                  <c:v>124.98173132994</c:v>
                </c:pt>
                <c:pt idx="322">
                  <c:v>124.98173132994</c:v>
                </c:pt>
                <c:pt idx="323">
                  <c:v>124.98173132994</c:v>
                </c:pt>
                <c:pt idx="324">
                  <c:v>124.98173132994</c:v>
                </c:pt>
                <c:pt idx="325">
                  <c:v>124.98173132994</c:v>
                </c:pt>
                <c:pt idx="326">
                  <c:v>124.98173132994</c:v>
                </c:pt>
                <c:pt idx="327">
                  <c:v>124.98173132994</c:v>
                </c:pt>
                <c:pt idx="328">
                  <c:v>124.98173132994</c:v>
                </c:pt>
                <c:pt idx="329">
                  <c:v>124.98173132994</c:v>
                </c:pt>
                <c:pt idx="330">
                  <c:v>124.98173132994</c:v>
                </c:pt>
                <c:pt idx="331">
                  <c:v>124.98173132994</c:v>
                </c:pt>
                <c:pt idx="332">
                  <c:v>124.98173132994</c:v>
                </c:pt>
                <c:pt idx="333">
                  <c:v>124.98173132994</c:v>
                </c:pt>
                <c:pt idx="334">
                  <c:v>106.79032108965163</c:v>
                </c:pt>
                <c:pt idx="335">
                  <c:v>106.79032108965163</c:v>
                </c:pt>
                <c:pt idx="336" formatCode="0">
                  <c:v>106.79032108965163</c:v>
                </c:pt>
                <c:pt idx="337" formatCode="0">
                  <c:v>106.79032108965163</c:v>
                </c:pt>
                <c:pt idx="338" formatCode="0">
                  <c:v>106.79032108965163</c:v>
                </c:pt>
                <c:pt idx="339" formatCode="0">
                  <c:v>106.79032108965163</c:v>
                </c:pt>
                <c:pt idx="340" formatCode="0">
                  <c:v>106.79032108965163</c:v>
                </c:pt>
                <c:pt idx="341" formatCode="0">
                  <c:v>106.79032108965163</c:v>
                </c:pt>
                <c:pt idx="342" formatCode="0">
                  <c:v>106.79032108965163</c:v>
                </c:pt>
                <c:pt idx="343" formatCode="0">
                  <c:v>106.79032108965163</c:v>
                </c:pt>
                <c:pt idx="344" formatCode="0">
                  <c:v>106.79032108965163</c:v>
                </c:pt>
                <c:pt idx="345" formatCode="0">
                  <c:v>106.79032108965163</c:v>
                </c:pt>
                <c:pt idx="346" formatCode="0">
                  <c:v>106.79032108965163</c:v>
                </c:pt>
                <c:pt idx="347" formatCode="0">
                  <c:v>106.79032108965163</c:v>
                </c:pt>
                <c:pt idx="348" formatCode="0">
                  <c:v>106.79032108965163</c:v>
                </c:pt>
                <c:pt idx="349" formatCode="0">
                  <c:v>106.79032108965163</c:v>
                </c:pt>
                <c:pt idx="350" formatCode="0">
                  <c:v>106.79032108965163</c:v>
                </c:pt>
                <c:pt idx="351" formatCode="0">
                  <c:v>106.79032108965163</c:v>
                </c:pt>
                <c:pt idx="352" formatCode="0">
                  <c:v>106.79032108965163</c:v>
                </c:pt>
                <c:pt idx="353" formatCode="0">
                  <c:v>106.79032108965163</c:v>
                </c:pt>
                <c:pt idx="354" formatCode="0">
                  <c:v>106.79032108965163</c:v>
                </c:pt>
                <c:pt idx="355" formatCode="0">
                  <c:v>106.79032108965163</c:v>
                </c:pt>
                <c:pt idx="356" formatCode="0">
                  <c:v>106.79032108965163</c:v>
                </c:pt>
                <c:pt idx="357" formatCode="0">
                  <c:v>106.79032108965163</c:v>
                </c:pt>
                <c:pt idx="358" formatCode="0">
                  <c:v>106.79032108965163</c:v>
                </c:pt>
                <c:pt idx="359" formatCode="0">
                  <c:v>106.79032108965163</c:v>
                </c:pt>
                <c:pt idx="360" formatCode="0">
                  <c:v>106.79032108965163</c:v>
                </c:pt>
                <c:pt idx="361" formatCode="0">
                  <c:v>106.79032108965163</c:v>
                </c:pt>
                <c:pt idx="362" formatCode="0">
                  <c:v>106.79032108965163</c:v>
                </c:pt>
                <c:pt idx="363" formatCode="0">
                  <c:v>106.79032108965163</c:v>
                </c:pt>
                <c:pt idx="364" formatCode="0">
                  <c:v>106.79032108965163</c:v>
                </c:pt>
                <c:pt idx="365">
                  <c:v>64.364342968573325</c:v>
                </c:pt>
                <c:pt idx="366">
                  <c:v>64.364342968573325</c:v>
                </c:pt>
                <c:pt idx="367">
                  <c:v>64.364342968573325</c:v>
                </c:pt>
                <c:pt idx="368">
                  <c:v>64.364342968573325</c:v>
                </c:pt>
                <c:pt idx="369">
                  <c:v>64.364342968573325</c:v>
                </c:pt>
                <c:pt idx="370">
                  <c:v>64.364342968573325</c:v>
                </c:pt>
                <c:pt idx="371">
                  <c:v>64.364342968573325</c:v>
                </c:pt>
                <c:pt idx="372">
                  <c:v>64.364342968573325</c:v>
                </c:pt>
                <c:pt idx="373">
                  <c:v>64.364342968573325</c:v>
                </c:pt>
                <c:pt idx="374">
                  <c:v>64.364342968573325</c:v>
                </c:pt>
                <c:pt idx="375">
                  <c:v>64.364342968573325</c:v>
                </c:pt>
                <c:pt idx="376">
                  <c:v>64.364342968573325</c:v>
                </c:pt>
                <c:pt idx="377">
                  <c:v>64.364342968573325</c:v>
                </c:pt>
                <c:pt idx="378">
                  <c:v>64.364342968573325</c:v>
                </c:pt>
                <c:pt idx="379">
                  <c:v>64.364342968573325</c:v>
                </c:pt>
                <c:pt idx="380">
                  <c:v>64.364342968573325</c:v>
                </c:pt>
                <c:pt idx="381">
                  <c:v>64.364342968573325</c:v>
                </c:pt>
                <c:pt idx="382">
                  <c:v>64.364342968573325</c:v>
                </c:pt>
                <c:pt idx="383">
                  <c:v>64.364342968573325</c:v>
                </c:pt>
                <c:pt idx="384">
                  <c:v>64.364342968573325</c:v>
                </c:pt>
                <c:pt idx="385" formatCode="0">
                  <c:v>64.364342968573325</c:v>
                </c:pt>
                <c:pt idx="386" formatCode="0">
                  <c:v>64.364342968573325</c:v>
                </c:pt>
                <c:pt idx="387" formatCode="0">
                  <c:v>64.364342968573325</c:v>
                </c:pt>
                <c:pt idx="388" formatCode="0">
                  <c:v>64.364342968573325</c:v>
                </c:pt>
                <c:pt idx="389" formatCode="0">
                  <c:v>64.364342968573325</c:v>
                </c:pt>
                <c:pt idx="390" formatCode="0">
                  <c:v>64.364342968573325</c:v>
                </c:pt>
                <c:pt idx="391" formatCode="0">
                  <c:v>64.364342968573325</c:v>
                </c:pt>
                <c:pt idx="392" formatCode="0">
                  <c:v>64.364342968573325</c:v>
                </c:pt>
                <c:pt idx="393" formatCode="0">
                  <c:v>64.364342968573325</c:v>
                </c:pt>
                <c:pt idx="394" formatCode="0">
                  <c:v>64.364342968573325</c:v>
                </c:pt>
              </c:numCache>
            </c:numRef>
          </c:val>
        </c:ser>
        <c:ser>
          <c:idx val="1"/>
          <c:order val="2"/>
          <c:spPr>
            <a:solidFill>
              <a:srgbClr val="F5F5F5"/>
            </a:solidFill>
            <a:ln>
              <a:solidFill>
                <a:srgbClr val="FFFF99"/>
              </a:solidFill>
            </a:ln>
          </c:spPr>
          <c:val>
            <c:numRef>
              <c:f>'Data 2'!$G$4:$G$398</c:f>
              <c:numCache>
                <c:formatCode>0</c:formatCode>
                <c:ptCount val="395"/>
                <c:pt idx="0">
                  <c:v>40.376535897999958</c:v>
                </c:pt>
                <c:pt idx="1">
                  <c:v>62.39815031799958</c:v>
                </c:pt>
                <c:pt idx="2">
                  <c:v>49.963671258000204</c:v>
                </c:pt>
                <c:pt idx="3">
                  <c:v>48.788967280000534</c:v>
                </c:pt>
                <c:pt idx="4">
                  <c:v>64.975606035999192</c:v>
                </c:pt>
                <c:pt idx="5">
                  <c:v>67.089556183946655</c:v>
                </c:pt>
                <c:pt idx="6">
                  <c:v>31.818615683999667</c:v>
                </c:pt>
                <c:pt idx="7">
                  <c:v>32.083742932000355</c:v>
                </c:pt>
                <c:pt idx="8">
                  <c:v>34.522308751999724</c:v>
                </c:pt>
                <c:pt idx="9">
                  <c:v>43.637513102000021</c:v>
                </c:pt>
                <c:pt idx="10">
                  <c:v>55.615623654000096</c:v>
                </c:pt>
                <c:pt idx="11">
                  <c:v>32.364342644000189</c:v>
                </c:pt>
                <c:pt idx="12">
                  <c:v>25.492739110000336</c:v>
                </c:pt>
                <c:pt idx="13">
                  <c:v>47.710623641999568</c:v>
                </c:pt>
                <c:pt idx="14">
                  <c:v>18.72301255599961</c:v>
                </c:pt>
                <c:pt idx="15">
                  <c:v>4.855308974000045</c:v>
                </c:pt>
                <c:pt idx="16">
                  <c:v>42.875751320000482</c:v>
                </c:pt>
                <c:pt idx="17">
                  <c:v>30.117699382000385</c:v>
                </c:pt>
                <c:pt idx="18">
                  <c:v>28.704467371999961</c:v>
                </c:pt>
                <c:pt idx="19">
                  <c:v>16.375677109999462</c:v>
                </c:pt>
                <c:pt idx="20">
                  <c:v>42.369094168000089</c:v>
                </c:pt>
                <c:pt idx="21">
                  <c:v>25.263739727999798</c:v>
                </c:pt>
                <c:pt idx="22">
                  <c:v>16.768126220000116</c:v>
                </c:pt>
                <c:pt idx="23">
                  <c:v>24.697495263999787</c:v>
                </c:pt>
                <c:pt idx="24">
                  <c:v>23.064919642000088</c:v>
                </c:pt>
                <c:pt idx="25">
                  <c:v>20.269577129999934</c:v>
                </c:pt>
                <c:pt idx="26">
                  <c:v>29.316554212000717</c:v>
                </c:pt>
                <c:pt idx="27">
                  <c:v>34.744246739999923</c:v>
                </c:pt>
                <c:pt idx="28">
                  <c:v>31.417335347999586</c:v>
                </c:pt>
                <c:pt idx="29">
                  <c:v>47.25711161599979</c:v>
                </c:pt>
                <c:pt idx="30">
                  <c:v>17.630889559999915</c:v>
                </c:pt>
                <c:pt idx="31">
                  <c:v>29.495132564600013</c:v>
                </c:pt>
                <c:pt idx="32">
                  <c:v>29.495132564600013</c:v>
                </c:pt>
                <c:pt idx="33">
                  <c:v>22.375748725999607</c:v>
                </c:pt>
                <c:pt idx="34">
                  <c:v>19.180821824000255</c:v>
                </c:pt>
                <c:pt idx="35">
                  <c:v>20.96264235000011</c:v>
                </c:pt>
                <c:pt idx="36">
                  <c:v>29.495132564600013</c:v>
                </c:pt>
                <c:pt idx="37">
                  <c:v>29.495132564600013</c:v>
                </c:pt>
                <c:pt idx="38">
                  <c:v>10.452418350000272</c:v>
                </c:pt>
                <c:pt idx="39">
                  <c:v>29.495132564600013</c:v>
                </c:pt>
                <c:pt idx="40">
                  <c:v>3.5974873880000224</c:v>
                </c:pt>
                <c:pt idx="41">
                  <c:v>25.262630490000021</c:v>
                </c:pt>
                <c:pt idx="42">
                  <c:v>16.863148058000085</c:v>
                </c:pt>
                <c:pt idx="43">
                  <c:v>12.64196985199958</c:v>
                </c:pt>
                <c:pt idx="44">
                  <c:v>18.813900324000482</c:v>
                </c:pt>
                <c:pt idx="45">
                  <c:v>29.495132564600013</c:v>
                </c:pt>
                <c:pt idx="46">
                  <c:v>1.0058903679999991</c:v>
                </c:pt>
                <c:pt idx="47">
                  <c:v>4.4931087440001232</c:v>
                </c:pt>
                <c:pt idx="48">
                  <c:v>16.20269827999968</c:v>
                </c:pt>
                <c:pt idx="49">
                  <c:v>8.5069737639999694</c:v>
                </c:pt>
                <c:pt idx="50">
                  <c:v>11.65973510600017</c:v>
                </c:pt>
                <c:pt idx="51">
                  <c:v>3.5801353179997135</c:v>
                </c:pt>
                <c:pt idx="52">
                  <c:v>11.501396654000299</c:v>
                </c:pt>
                <c:pt idx="53">
                  <c:v>29.495132564600013</c:v>
                </c:pt>
                <c:pt idx="54">
                  <c:v>3.1561152319998356</c:v>
                </c:pt>
                <c:pt idx="55">
                  <c:v>8.6868206500006853</c:v>
                </c:pt>
                <c:pt idx="56">
                  <c:v>15.672003331999582</c:v>
                </c:pt>
                <c:pt idx="57">
                  <c:v>13.390439215999722</c:v>
                </c:pt>
                <c:pt idx="58">
                  <c:v>1.52724735000064</c:v>
                </c:pt>
                <c:pt idx="59">
                  <c:v>7.6585041500001028</c:v>
                </c:pt>
                <c:pt idx="60">
                  <c:v>23.753820245999862</c:v>
                </c:pt>
                <c:pt idx="61">
                  <c:v>3.8168256220002226</c:v>
                </c:pt>
                <c:pt idx="62">
                  <c:v>1.4380734259992314</c:v>
                </c:pt>
                <c:pt idx="63">
                  <c:v>2.975847520000082</c:v>
                </c:pt>
                <c:pt idx="64">
                  <c:v>4.1446258560001583</c:v>
                </c:pt>
                <c:pt idx="65">
                  <c:v>14.927450494000192</c:v>
                </c:pt>
                <c:pt idx="66">
                  <c:v>18.209588883748388</c:v>
                </c:pt>
                <c:pt idx="67">
                  <c:v>4.3516992580000657</c:v>
                </c:pt>
                <c:pt idx="68">
                  <c:v>4.9573860239996579</c:v>
                </c:pt>
                <c:pt idx="69">
                  <c:v>7.6060317239999868</c:v>
                </c:pt>
                <c:pt idx="70">
                  <c:v>11.689617402</c:v>
                </c:pt>
                <c:pt idx="71">
                  <c:v>5.4022796820006693</c:v>
                </c:pt>
                <c:pt idx="72">
                  <c:v>16.487690755999655</c:v>
                </c:pt>
                <c:pt idx="73">
                  <c:v>7.0919091539998513</c:v>
                </c:pt>
                <c:pt idx="74">
                  <c:v>3.661566798000119</c:v>
                </c:pt>
                <c:pt idx="75">
                  <c:v>10.475100337999793</c:v>
                </c:pt>
                <c:pt idx="76">
                  <c:v>3.1593870580005476</c:v>
                </c:pt>
                <c:pt idx="77">
                  <c:v>0.45896479200006796</c:v>
                </c:pt>
                <c:pt idx="78">
                  <c:v>9.4797988639998785</c:v>
                </c:pt>
                <c:pt idx="79">
                  <c:v>7.8928468739995994</c:v>
                </c:pt>
                <c:pt idx="80">
                  <c:v>12.568396003999778</c:v>
                </c:pt>
                <c:pt idx="81">
                  <c:v>5.658252427999896</c:v>
                </c:pt>
                <c:pt idx="82">
                  <c:v>4.5894439959999778</c:v>
                </c:pt>
                <c:pt idx="83">
                  <c:v>2.9210418860007135</c:v>
                </c:pt>
                <c:pt idx="84">
                  <c:v>4.626087771999992</c:v>
                </c:pt>
                <c:pt idx="85">
                  <c:v>6.1624998199996499</c:v>
                </c:pt>
                <c:pt idx="86">
                  <c:v>1.9062715880004926</c:v>
                </c:pt>
                <c:pt idx="87">
                  <c:v>18.209588883748388</c:v>
                </c:pt>
                <c:pt idx="88">
                  <c:v>1.9350464739997406</c:v>
                </c:pt>
                <c:pt idx="89">
                  <c:v>18.209588883748388</c:v>
                </c:pt>
                <c:pt idx="90">
                  <c:v>17.370576209999832</c:v>
                </c:pt>
                <c:pt idx="91">
                  <c:v>10.939863956000016</c:v>
                </c:pt>
                <c:pt idx="92">
                  <c:v>8.206970124000323</c:v>
                </c:pt>
                <c:pt idx="93">
                  <c:v>18.052470175999915</c:v>
                </c:pt>
                <c:pt idx="94">
                  <c:v>10.010554954000334</c:v>
                </c:pt>
                <c:pt idx="95">
                  <c:v>12.942998063999433</c:v>
                </c:pt>
                <c:pt idx="96">
                  <c:v>9.2383161040006758</c:v>
                </c:pt>
                <c:pt idx="97">
                  <c:v>5.956177771999533</c:v>
                </c:pt>
                <c:pt idx="98">
                  <c:v>8.1167387440001608</c:v>
                </c:pt>
                <c:pt idx="99">
                  <c:v>12.103987826000184</c:v>
                </c:pt>
                <c:pt idx="100">
                  <c:v>16.91100437399945</c:v>
                </c:pt>
                <c:pt idx="101">
                  <c:v>23.816136999456674</c:v>
                </c:pt>
                <c:pt idx="102">
                  <c:v>9.2367546279999591</c:v>
                </c:pt>
                <c:pt idx="103">
                  <c:v>2.1625062840003837</c:v>
                </c:pt>
                <c:pt idx="104">
                  <c:v>1.5955005419996415</c:v>
                </c:pt>
                <c:pt idx="105">
                  <c:v>1.929082758000388</c:v>
                </c:pt>
                <c:pt idx="106">
                  <c:v>1.4055502099996002</c:v>
                </c:pt>
                <c:pt idx="107">
                  <c:v>0.36852824000048984</c:v>
                </c:pt>
                <c:pt idx="108">
                  <c:v>12.750772416000249</c:v>
                </c:pt>
                <c:pt idx="109">
                  <c:v>13.657197353999779</c:v>
                </c:pt>
                <c:pt idx="110">
                  <c:v>7.8491512639997936</c:v>
                </c:pt>
                <c:pt idx="111">
                  <c:v>5.1132767800000929</c:v>
                </c:pt>
                <c:pt idx="112">
                  <c:v>9.2812838220002014</c:v>
                </c:pt>
                <c:pt idx="113">
                  <c:v>16.838750676000075</c:v>
                </c:pt>
                <c:pt idx="114">
                  <c:v>9.4011935739992651</c:v>
                </c:pt>
                <c:pt idx="115">
                  <c:v>14.334016136000541</c:v>
                </c:pt>
                <c:pt idx="116">
                  <c:v>6.2679970279997912</c:v>
                </c:pt>
                <c:pt idx="117">
                  <c:v>6.1972966640001896</c:v>
                </c:pt>
                <c:pt idx="118">
                  <c:v>2.0169837979996506</c:v>
                </c:pt>
                <c:pt idx="119">
                  <c:v>12.939576510000126</c:v>
                </c:pt>
                <c:pt idx="120">
                  <c:v>4.2383000019998347</c:v>
                </c:pt>
                <c:pt idx="121">
                  <c:v>17.541421690000611</c:v>
                </c:pt>
                <c:pt idx="122">
                  <c:v>18.704515311999913</c:v>
                </c:pt>
                <c:pt idx="123">
                  <c:v>7.9476282499992852</c:v>
                </c:pt>
                <c:pt idx="124">
                  <c:v>20.167072540000685</c:v>
                </c:pt>
                <c:pt idx="125">
                  <c:v>8.2272621300000424</c:v>
                </c:pt>
                <c:pt idx="126">
                  <c:v>4.618792947999232</c:v>
                </c:pt>
                <c:pt idx="127">
                  <c:v>23.979947690000003</c:v>
                </c:pt>
                <c:pt idx="128">
                  <c:v>8.6178349180003195</c:v>
                </c:pt>
                <c:pt idx="129">
                  <c:v>11.772894552000514</c:v>
                </c:pt>
                <c:pt idx="130">
                  <c:v>7.8747849579994647</c:v>
                </c:pt>
                <c:pt idx="131">
                  <c:v>13.134850287999672</c:v>
                </c:pt>
                <c:pt idx="132">
                  <c:v>3.1997314180002765</c:v>
                </c:pt>
                <c:pt idx="133">
                  <c:v>7.489909994000441</c:v>
                </c:pt>
                <c:pt idx="134">
                  <c:v>7.0782381979996591</c:v>
                </c:pt>
                <c:pt idx="135">
                  <c:v>6.2584046580004333</c:v>
                </c:pt>
                <c:pt idx="136">
                  <c:v>16.927156399999777</c:v>
                </c:pt>
                <c:pt idx="137">
                  <c:v>8.1017168120000012</c:v>
                </c:pt>
                <c:pt idx="138">
                  <c:v>5.3093006480000877</c:v>
                </c:pt>
                <c:pt idx="139">
                  <c:v>9.2630509999999404</c:v>
                </c:pt>
                <c:pt idx="140">
                  <c:v>13.121949748000079</c:v>
                </c:pt>
                <c:pt idx="141">
                  <c:v>31.441332551999668</c:v>
                </c:pt>
                <c:pt idx="142">
                  <c:v>28.556591200000469</c:v>
                </c:pt>
                <c:pt idx="143">
                  <c:v>21.152104345999373</c:v>
                </c:pt>
                <c:pt idx="144">
                  <c:v>13.914616522000234</c:v>
                </c:pt>
                <c:pt idx="145">
                  <c:v>16.208384197999635</c:v>
                </c:pt>
                <c:pt idx="146">
                  <c:v>15.650725930000466</c:v>
                </c:pt>
                <c:pt idx="147">
                  <c:v>11.03848122400008</c:v>
                </c:pt>
                <c:pt idx="148">
                  <c:v>13.911933183999464</c:v>
                </c:pt>
                <c:pt idx="149">
                  <c:v>7.4580657020006473</c:v>
                </c:pt>
                <c:pt idx="150">
                  <c:v>31.727150849999934</c:v>
                </c:pt>
                <c:pt idx="151">
                  <c:v>9.2012166319993884</c:v>
                </c:pt>
                <c:pt idx="152">
                  <c:v>8.7855625760004763</c:v>
                </c:pt>
                <c:pt idx="153">
                  <c:v>8.2103473059999565</c:v>
                </c:pt>
                <c:pt idx="154">
                  <c:v>9.3651794860003115</c:v>
                </c:pt>
                <c:pt idx="155">
                  <c:v>14.113379666000116</c:v>
                </c:pt>
                <c:pt idx="156">
                  <c:v>9.9491037799998292</c:v>
                </c:pt>
                <c:pt idx="157">
                  <c:v>28.843987403999993</c:v>
                </c:pt>
                <c:pt idx="158">
                  <c:v>25.576473809999584</c:v>
                </c:pt>
                <c:pt idx="159">
                  <c:v>15.436841493999896</c:v>
                </c:pt>
                <c:pt idx="160">
                  <c:v>2.1950885600001566</c:v>
                </c:pt>
                <c:pt idx="161">
                  <c:v>10.758405394000391</c:v>
                </c:pt>
                <c:pt idx="162">
                  <c:v>27.18471618199926</c:v>
                </c:pt>
                <c:pt idx="163">
                  <c:v>21.372766288000523</c:v>
                </c:pt>
                <c:pt idx="164">
                  <c:v>33.457879177999544</c:v>
                </c:pt>
                <c:pt idx="165">
                  <c:v>32.093920494000201</c:v>
                </c:pt>
                <c:pt idx="166">
                  <c:v>18.139776781999796</c:v>
                </c:pt>
                <c:pt idx="167">
                  <c:v>7.7859623420007376</c:v>
                </c:pt>
                <c:pt idx="168">
                  <c:v>14.535573775999961</c:v>
                </c:pt>
                <c:pt idx="169">
                  <c:v>12.580275401999382</c:v>
                </c:pt>
                <c:pt idx="170">
                  <c:v>33.068154081999971</c:v>
                </c:pt>
                <c:pt idx="171">
                  <c:v>22.931885048000126</c:v>
                </c:pt>
                <c:pt idx="172">
                  <c:v>15.904532910000347</c:v>
                </c:pt>
                <c:pt idx="173">
                  <c:v>13.025878311999739</c:v>
                </c:pt>
                <c:pt idx="174">
                  <c:v>10.57376741600031</c:v>
                </c:pt>
                <c:pt idx="175">
                  <c:v>17.985621332000253</c:v>
                </c:pt>
                <c:pt idx="176">
                  <c:v>17.956019549999681</c:v>
                </c:pt>
                <c:pt idx="177">
                  <c:v>23.836756611999604</c:v>
                </c:pt>
                <c:pt idx="178">
                  <c:v>26.105798189999813</c:v>
                </c:pt>
                <c:pt idx="179">
                  <c:v>8.1135639680006904</c:v>
                </c:pt>
                <c:pt idx="180">
                  <c:v>3.4256280719995829</c:v>
                </c:pt>
                <c:pt idx="181">
                  <c:v>26.152670303999869</c:v>
                </c:pt>
                <c:pt idx="182">
                  <c:v>17.432545392000581</c:v>
                </c:pt>
                <c:pt idx="183">
                  <c:v>8.8544509540000451</c:v>
                </c:pt>
                <c:pt idx="184">
                  <c:v>31.234745385999865</c:v>
                </c:pt>
                <c:pt idx="185">
                  <c:v>27.489775494000138</c:v>
                </c:pt>
                <c:pt idx="186">
                  <c:v>6.640168649999687</c:v>
                </c:pt>
                <c:pt idx="187">
                  <c:v>14.456189891999545</c:v>
                </c:pt>
                <c:pt idx="188">
                  <c:v>14.707701754000245</c:v>
                </c:pt>
                <c:pt idx="189">
                  <c:v>28.234186062000102</c:v>
                </c:pt>
                <c:pt idx="190">
                  <c:v>24.086839598000438</c:v>
                </c:pt>
                <c:pt idx="191">
                  <c:v>37.908427159999526</c:v>
                </c:pt>
                <c:pt idx="192">
                  <c:v>75.787528893999863</c:v>
                </c:pt>
                <c:pt idx="193">
                  <c:v>112.02604617689678</c:v>
                </c:pt>
                <c:pt idx="194">
                  <c:v>106.06486796800039</c:v>
                </c:pt>
                <c:pt idx="195">
                  <c:v>61.569184114000187</c:v>
                </c:pt>
                <c:pt idx="196">
                  <c:v>98.005116379999322</c:v>
                </c:pt>
                <c:pt idx="197">
                  <c:v>101.76139547400032</c:v>
                </c:pt>
                <c:pt idx="198">
                  <c:v>74.413492190000255</c:v>
                </c:pt>
                <c:pt idx="199">
                  <c:v>49.984638545999779</c:v>
                </c:pt>
                <c:pt idx="200">
                  <c:v>61.124411660000057</c:v>
                </c:pt>
                <c:pt idx="201">
                  <c:v>55.687786108000267</c:v>
                </c:pt>
                <c:pt idx="202">
                  <c:v>60.014038807999576</c:v>
                </c:pt>
                <c:pt idx="203">
                  <c:v>43.888313440000069</c:v>
                </c:pt>
                <c:pt idx="204">
                  <c:v>45.149051252000262</c:v>
                </c:pt>
                <c:pt idx="205">
                  <c:v>112.02604617689678</c:v>
                </c:pt>
                <c:pt idx="206">
                  <c:v>36.160617945999505</c:v>
                </c:pt>
                <c:pt idx="207">
                  <c:v>36.19546463200053</c:v>
                </c:pt>
                <c:pt idx="208">
                  <c:v>60.816156899999754</c:v>
                </c:pt>
                <c:pt idx="209">
                  <c:v>66.296639185999865</c:v>
                </c:pt>
                <c:pt idx="210">
                  <c:v>41.25654523999993</c:v>
                </c:pt>
                <c:pt idx="211">
                  <c:v>45.083249121999515</c:v>
                </c:pt>
                <c:pt idx="212">
                  <c:v>89.630860876000924</c:v>
                </c:pt>
                <c:pt idx="213">
                  <c:v>80.858669753999109</c:v>
                </c:pt>
                <c:pt idx="214">
                  <c:v>107.01719805200038</c:v>
                </c:pt>
                <c:pt idx="215">
                  <c:v>106.73138875999985</c:v>
                </c:pt>
                <c:pt idx="216">
                  <c:v>124.19056760000058</c:v>
                </c:pt>
                <c:pt idx="217">
                  <c:v>119.25147284599919</c:v>
                </c:pt>
                <c:pt idx="218">
                  <c:v>120.05119129400025</c:v>
                </c:pt>
                <c:pt idx="219">
                  <c:v>105.57671850599999</c:v>
                </c:pt>
                <c:pt idx="220">
                  <c:v>98.755893232000162</c:v>
                </c:pt>
                <c:pt idx="221">
                  <c:v>99.806716161999802</c:v>
                </c:pt>
                <c:pt idx="222">
                  <c:v>89.057788776000649</c:v>
                </c:pt>
                <c:pt idx="223">
                  <c:v>97.746319657999436</c:v>
                </c:pt>
                <c:pt idx="224">
                  <c:v>91.451193731999965</c:v>
                </c:pt>
                <c:pt idx="225">
                  <c:v>99.354976072000142</c:v>
                </c:pt>
                <c:pt idx="226">
                  <c:v>81.710791740000388</c:v>
                </c:pt>
                <c:pt idx="227">
                  <c:v>77.973660599999278</c:v>
                </c:pt>
                <c:pt idx="228">
                  <c:v>81.400291526000757</c:v>
                </c:pt>
                <c:pt idx="229">
                  <c:v>81.138783311999532</c:v>
                </c:pt>
                <c:pt idx="230">
                  <c:v>93.616283954000266</c:v>
                </c:pt>
                <c:pt idx="231">
                  <c:v>74.600712667999915</c:v>
                </c:pt>
                <c:pt idx="232">
                  <c:v>60.50250124600025</c:v>
                </c:pt>
                <c:pt idx="233">
                  <c:v>56.853155999999871</c:v>
                </c:pt>
                <c:pt idx="234">
                  <c:v>86.302323279999484</c:v>
                </c:pt>
                <c:pt idx="235">
                  <c:v>93.464488322000363</c:v>
                </c:pt>
                <c:pt idx="236">
                  <c:v>71.189762038000012</c:v>
                </c:pt>
                <c:pt idx="237">
                  <c:v>75.819592997999592</c:v>
                </c:pt>
                <c:pt idx="238">
                  <c:v>73.803920154000323</c:v>
                </c:pt>
                <c:pt idx="239">
                  <c:v>88.085838406000491</c:v>
                </c:pt>
                <c:pt idx="240">
                  <c:v>76.303520011999368</c:v>
                </c:pt>
                <c:pt idx="241">
                  <c:v>74.452592027999998</c:v>
                </c:pt>
                <c:pt idx="242">
                  <c:v>75.976408010000327</c:v>
                </c:pt>
                <c:pt idx="243">
                  <c:v>62.36761392399977</c:v>
                </c:pt>
                <c:pt idx="244">
                  <c:v>65.397373878000082</c:v>
                </c:pt>
                <c:pt idx="245">
                  <c:v>61.320107000000412</c:v>
                </c:pt>
                <c:pt idx="246">
                  <c:v>70.408047835999724</c:v>
                </c:pt>
                <c:pt idx="247">
                  <c:v>60.044947275999668</c:v>
                </c:pt>
                <c:pt idx="248">
                  <c:v>82.093600379999714</c:v>
                </c:pt>
                <c:pt idx="249">
                  <c:v>79.307979846000663</c:v>
                </c:pt>
                <c:pt idx="250">
                  <c:v>78.384310319999443</c:v>
                </c:pt>
                <c:pt idx="251">
                  <c:v>63.714278916000666</c:v>
                </c:pt>
                <c:pt idx="252">
                  <c:v>63.773546533999586</c:v>
                </c:pt>
                <c:pt idx="253">
                  <c:v>69.168721578000103</c:v>
                </c:pt>
                <c:pt idx="254">
                  <c:v>68.617211094000126</c:v>
                </c:pt>
                <c:pt idx="255">
                  <c:v>96.284544532000254</c:v>
                </c:pt>
                <c:pt idx="256">
                  <c:v>69.455795871999698</c:v>
                </c:pt>
                <c:pt idx="257">
                  <c:v>93.814750927999995</c:v>
                </c:pt>
                <c:pt idx="258">
                  <c:v>113.11947389800008</c:v>
                </c:pt>
                <c:pt idx="259">
                  <c:v>122.23474632144273</c:v>
                </c:pt>
                <c:pt idx="260">
                  <c:v>122.23474632144273</c:v>
                </c:pt>
                <c:pt idx="261">
                  <c:v>122.23474632144273</c:v>
                </c:pt>
                <c:pt idx="262">
                  <c:v>122.23474632144273</c:v>
                </c:pt>
                <c:pt idx="263">
                  <c:v>122.23474632144273</c:v>
                </c:pt>
                <c:pt idx="264">
                  <c:v>122.23474632144273</c:v>
                </c:pt>
                <c:pt idx="265">
                  <c:v>117.93145274400037</c:v>
                </c:pt>
                <c:pt idx="266">
                  <c:v>100.07782309400037</c:v>
                </c:pt>
                <c:pt idx="267">
                  <c:v>63.076357363999243</c:v>
                </c:pt>
                <c:pt idx="268">
                  <c:v>95.794510968000537</c:v>
                </c:pt>
                <c:pt idx="269">
                  <c:v>87.302452556000148</c:v>
                </c:pt>
                <c:pt idx="270">
                  <c:v>94.367169517999599</c:v>
                </c:pt>
                <c:pt idx="271">
                  <c:v>72.189071089999842</c:v>
                </c:pt>
                <c:pt idx="272">
                  <c:v>105.34451449199975</c:v>
                </c:pt>
                <c:pt idx="273">
                  <c:v>123.04544911502903</c:v>
                </c:pt>
                <c:pt idx="274">
                  <c:v>123.04544911502903</c:v>
                </c:pt>
                <c:pt idx="275">
                  <c:v>123.04544911502903</c:v>
                </c:pt>
                <c:pt idx="276">
                  <c:v>123.04544911502903</c:v>
                </c:pt>
                <c:pt idx="277">
                  <c:v>123.04544911502903</c:v>
                </c:pt>
                <c:pt idx="278">
                  <c:v>123.04544911502903</c:v>
                </c:pt>
                <c:pt idx="279">
                  <c:v>123.04544911502903</c:v>
                </c:pt>
                <c:pt idx="280">
                  <c:v>123.04544911502903</c:v>
                </c:pt>
                <c:pt idx="281">
                  <c:v>123.04544911502903</c:v>
                </c:pt>
                <c:pt idx="282">
                  <c:v>123.04544911502903</c:v>
                </c:pt>
                <c:pt idx="283">
                  <c:v>123.04544911502903</c:v>
                </c:pt>
                <c:pt idx="284">
                  <c:v>123.04544911502903</c:v>
                </c:pt>
                <c:pt idx="285">
                  <c:v>123.04544911502903</c:v>
                </c:pt>
                <c:pt idx="286">
                  <c:v>123.04544911502903</c:v>
                </c:pt>
                <c:pt idx="287">
                  <c:v>123.04544911502903</c:v>
                </c:pt>
                <c:pt idx="288">
                  <c:v>123.04544911502903</c:v>
                </c:pt>
                <c:pt idx="289">
                  <c:v>123.04544911502903</c:v>
                </c:pt>
                <c:pt idx="290">
                  <c:v>123.04544911502903</c:v>
                </c:pt>
                <c:pt idx="291">
                  <c:v>123.04544911502903</c:v>
                </c:pt>
                <c:pt idx="292">
                  <c:v>123.04544911502903</c:v>
                </c:pt>
                <c:pt idx="293">
                  <c:v>123.04544911502903</c:v>
                </c:pt>
                <c:pt idx="294">
                  <c:v>123.04544911502903</c:v>
                </c:pt>
                <c:pt idx="295">
                  <c:v>123.04544911502903</c:v>
                </c:pt>
                <c:pt idx="296">
                  <c:v>123.04544911502903</c:v>
                </c:pt>
                <c:pt idx="297">
                  <c:v>123.04544911502903</c:v>
                </c:pt>
                <c:pt idx="298">
                  <c:v>123.04544911502903</c:v>
                </c:pt>
                <c:pt idx="299">
                  <c:v>123.04544911502903</c:v>
                </c:pt>
                <c:pt idx="300">
                  <c:v>123.04544911502903</c:v>
                </c:pt>
                <c:pt idx="301">
                  <c:v>123.04544911502903</c:v>
                </c:pt>
                <c:pt idx="302">
                  <c:v>123.04544911502903</c:v>
                </c:pt>
                <c:pt idx="303">
                  <c:v>123.04544911502903</c:v>
                </c:pt>
                <c:pt idx="304">
                  <c:v>124.98173132994</c:v>
                </c:pt>
                <c:pt idx="305">
                  <c:v>124.98173132994</c:v>
                </c:pt>
                <c:pt idx="306">
                  <c:v>124.98173132994</c:v>
                </c:pt>
                <c:pt idx="307">
                  <c:v>124.98173132994</c:v>
                </c:pt>
                <c:pt idx="308">
                  <c:v>124.98173132994</c:v>
                </c:pt>
                <c:pt idx="309">
                  <c:v>124.98173132994</c:v>
                </c:pt>
                <c:pt idx="310">
                  <c:v>124.98173132994</c:v>
                </c:pt>
                <c:pt idx="311">
                  <c:v>124.98173132994</c:v>
                </c:pt>
                <c:pt idx="312">
                  <c:v>124.98173132994</c:v>
                </c:pt>
                <c:pt idx="313">
                  <c:v>124.98173132994</c:v>
                </c:pt>
                <c:pt idx="314">
                  <c:v>124.98173132994</c:v>
                </c:pt>
                <c:pt idx="315">
                  <c:v>124.98173132994</c:v>
                </c:pt>
                <c:pt idx="316">
                  <c:v>124.98173132994</c:v>
                </c:pt>
                <c:pt idx="317">
                  <c:v>124.98173132994</c:v>
                </c:pt>
                <c:pt idx="318">
                  <c:v>124.98173132994</c:v>
                </c:pt>
                <c:pt idx="319">
                  <c:v>124.98173132994</c:v>
                </c:pt>
                <c:pt idx="320">
                  <c:v>124.98173132994</c:v>
                </c:pt>
                <c:pt idx="321">
                  <c:v>124.98173132994</c:v>
                </c:pt>
                <c:pt idx="322">
                  <c:v>124.98173132994</c:v>
                </c:pt>
                <c:pt idx="323">
                  <c:v>124.98173132994</c:v>
                </c:pt>
                <c:pt idx="324">
                  <c:v>124.98173132994</c:v>
                </c:pt>
                <c:pt idx="325">
                  <c:v>124.98173132994</c:v>
                </c:pt>
                <c:pt idx="326">
                  <c:v>124.98173132994</c:v>
                </c:pt>
                <c:pt idx="327">
                  <c:v>124.98173132994</c:v>
                </c:pt>
                <c:pt idx="328">
                  <c:v>124.98173132994</c:v>
                </c:pt>
                <c:pt idx="329">
                  <c:v>124.98173132994</c:v>
                </c:pt>
                <c:pt idx="330">
                  <c:v>124.98173132994</c:v>
                </c:pt>
                <c:pt idx="331">
                  <c:v>124.98173132994</c:v>
                </c:pt>
                <c:pt idx="332">
                  <c:v>124.98173132994</c:v>
                </c:pt>
                <c:pt idx="333">
                  <c:v>124.98173132994</c:v>
                </c:pt>
                <c:pt idx="334">
                  <c:v>106.79032108965163</c:v>
                </c:pt>
                <c:pt idx="335">
                  <c:v>106.79032108965163</c:v>
                </c:pt>
                <c:pt idx="336">
                  <c:v>106.79032108965163</c:v>
                </c:pt>
                <c:pt idx="337">
                  <c:v>106.79032108965163</c:v>
                </c:pt>
                <c:pt idx="338">
                  <c:v>106.79032108965163</c:v>
                </c:pt>
                <c:pt idx="339">
                  <c:v>106.79032108965163</c:v>
                </c:pt>
                <c:pt idx="340">
                  <c:v>104.67893061999892</c:v>
                </c:pt>
                <c:pt idx="341">
                  <c:v>106.79032108965163</c:v>
                </c:pt>
                <c:pt idx="342">
                  <c:v>106.79032108965163</c:v>
                </c:pt>
                <c:pt idx="343">
                  <c:v>106.79032108965163</c:v>
                </c:pt>
                <c:pt idx="344">
                  <c:v>101.69412799999904</c:v>
                </c:pt>
                <c:pt idx="345">
                  <c:v>106.79032108965163</c:v>
                </c:pt>
                <c:pt idx="346">
                  <c:v>106.79032108965163</c:v>
                </c:pt>
                <c:pt idx="347">
                  <c:v>106.79032108965163</c:v>
                </c:pt>
                <c:pt idx="348">
                  <c:v>99.633403692001764</c:v>
                </c:pt>
                <c:pt idx="349">
                  <c:v>89.53252367199832</c:v>
                </c:pt>
                <c:pt idx="350">
                  <c:v>87.690675502001014</c:v>
                </c:pt>
                <c:pt idx="351">
                  <c:v>85.365028687999157</c:v>
                </c:pt>
                <c:pt idx="352">
                  <c:v>106.79032108965163</c:v>
                </c:pt>
                <c:pt idx="353">
                  <c:v>94.498085524000132</c:v>
                </c:pt>
                <c:pt idx="354">
                  <c:v>106.79032108965163</c:v>
                </c:pt>
                <c:pt idx="355">
                  <c:v>105.49031820600081</c:v>
                </c:pt>
                <c:pt idx="356">
                  <c:v>86.771898835999281</c:v>
                </c:pt>
                <c:pt idx="357">
                  <c:v>106.79032108965163</c:v>
                </c:pt>
                <c:pt idx="358">
                  <c:v>105.60525400799881</c:v>
                </c:pt>
                <c:pt idx="359">
                  <c:v>106.79032108965163</c:v>
                </c:pt>
                <c:pt idx="360">
                  <c:v>106.79032108965163</c:v>
                </c:pt>
                <c:pt idx="361">
                  <c:v>106.79032108965163</c:v>
                </c:pt>
                <c:pt idx="362">
                  <c:v>106.79032108965163</c:v>
                </c:pt>
                <c:pt idx="363">
                  <c:v>100.98178129200043</c:v>
                </c:pt>
                <c:pt idx="364">
                  <c:v>106.79032108965163</c:v>
                </c:pt>
                <c:pt idx="365" formatCode="#,##0">
                  <c:v>64.364342968573325</c:v>
                </c:pt>
                <c:pt idx="366">
                  <c:v>64.364342968573325</c:v>
                </c:pt>
                <c:pt idx="367">
                  <c:v>64.364342968573325</c:v>
                </c:pt>
                <c:pt idx="368">
                  <c:v>64.364342968573325</c:v>
                </c:pt>
                <c:pt idx="369">
                  <c:v>64.364342968573325</c:v>
                </c:pt>
                <c:pt idx="370">
                  <c:v>64.364342968573325</c:v>
                </c:pt>
                <c:pt idx="371">
                  <c:v>64.364342968573325</c:v>
                </c:pt>
                <c:pt idx="372">
                  <c:v>64.364342968573325</c:v>
                </c:pt>
                <c:pt idx="373">
                  <c:v>64.364342968573325</c:v>
                </c:pt>
                <c:pt idx="374">
                  <c:v>64.364342968573325</c:v>
                </c:pt>
                <c:pt idx="375">
                  <c:v>64.364342968573325</c:v>
                </c:pt>
                <c:pt idx="376">
                  <c:v>64.364342968573325</c:v>
                </c:pt>
                <c:pt idx="377">
                  <c:v>64.364342968573325</c:v>
                </c:pt>
                <c:pt idx="378">
                  <c:v>64.364342968573325</c:v>
                </c:pt>
                <c:pt idx="379">
                  <c:v>64.364342968573325</c:v>
                </c:pt>
                <c:pt idx="380">
                  <c:v>64.364342968573325</c:v>
                </c:pt>
                <c:pt idx="381">
                  <c:v>64.364342968573325</c:v>
                </c:pt>
                <c:pt idx="382">
                  <c:v>64.364342968573325</c:v>
                </c:pt>
                <c:pt idx="383">
                  <c:v>64.364342968573325</c:v>
                </c:pt>
                <c:pt idx="384">
                  <c:v>64.364342968573325</c:v>
                </c:pt>
                <c:pt idx="385">
                  <c:v>64.364342968573325</c:v>
                </c:pt>
                <c:pt idx="386">
                  <c:v>64.364342968573325</c:v>
                </c:pt>
                <c:pt idx="387">
                  <c:v>64.364342968573325</c:v>
                </c:pt>
                <c:pt idx="388">
                  <c:v>61.812567933892637</c:v>
                </c:pt>
                <c:pt idx="389">
                  <c:v>64.364342968573325</c:v>
                </c:pt>
                <c:pt idx="390">
                  <c:v>64.364342968573325</c:v>
                </c:pt>
                <c:pt idx="391">
                  <c:v>64.364342968573325</c:v>
                </c:pt>
                <c:pt idx="392">
                  <c:v>64.364342968573325</c:v>
                </c:pt>
                <c:pt idx="393">
                  <c:v>64.364342968573325</c:v>
                </c:pt>
                <c:pt idx="394">
                  <c:v>56.550511960140931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514872"/>
        <c:axId val="242514480"/>
      </c:areaChart>
      <c:barChart>
        <c:barDir val="col"/>
        <c:grouping val="clustered"/>
        <c:varyColors val="0"/>
        <c:ser>
          <c:idx val="3"/>
          <c:order val="3"/>
          <c:spPr>
            <a:noFill/>
            <a:ln>
              <a:noFill/>
            </a:ln>
          </c:spPr>
          <c:invertIfNegative val="0"/>
          <c:dLbls>
            <c:dLbl>
              <c:idx val="14"/>
              <c:layout>
                <c:manualLayout>
                  <c:x val="2.3228346456692912E-3"/>
                  <c:y val="1.75606112477047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5000000000000092E-3"/>
                  <c:y val="-8.35342999099282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2"/>
              <c:layout>
                <c:manualLayout>
                  <c:x val="6.9444444444444441E-3"/>
                  <c:y val="-3.51975765875125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3"/>
              <c:layout>
                <c:manualLayout>
                  <c:x val="-6.9444444444445993E-3"/>
                  <c:y val="-0.221402214022140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4"/>
              <c:layout>
                <c:manualLayout>
                  <c:x val="1.202974628162991E-5"/>
                  <c:y val="1.47409044225202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5"/>
              <c:layout>
                <c:manualLayout>
                  <c:x val="0"/>
                  <c:y val="-6.23721247442494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6"/>
              <c:layout>
                <c:manualLayout>
                  <c:x val="0"/>
                  <c:y val="-8.85608856088587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3"/>
              <c:layout>
                <c:manualLayout>
                  <c:x val="2.3148148148148147E-3"/>
                  <c:y val="1.29905698546573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4"/>
              <c:layout>
                <c:manualLayout>
                  <c:x val="4.6296296296297014E-3"/>
                  <c:y val="-0.132841328413284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5"/>
              <c:layout>
                <c:manualLayout>
                  <c:x val="0"/>
                  <c:y val="1.6490824022491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6"/>
              <c:layout>
                <c:manualLayout>
                  <c:x val="-6.9444444444445291E-3"/>
                  <c:y val="-7.00050833566752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7"/>
              <c:layout>
                <c:manualLayout>
                  <c:x val="0"/>
                  <c:y val="-6.8880688806888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3"/>
              <c:layout>
                <c:manualLayout>
                  <c:x val="4.6296296296296571E-3"/>
                  <c:y val="4.9200492004920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4"/>
              <c:layout>
                <c:manualLayout>
                  <c:x val="9.2590769903761177E-3"/>
                  <c:y val="4.91985932588465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5"/>
              <c:layout>
                <c:manualLayout>
                  <c:x val="1.5857392825896764E-5"/>
                  <c:y val="1.2290519021090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6"/>
              <c:layout>
                <c:manualLayout>
                  <c:x val="-6.944626713327501E-3"/>
                  <c:y val="3.307294098119157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7"/>
              <c:layout>
                <c:manualLayout>
                  <c:x val="-2.3151793525809919E-3"/>
                  <c:y val="-7.3800738007380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4"/>
              <c:layout>
                <c:manualLayout>
                  <c:x val="2.3148148148148147E-3"/>
                  <c:y val="-5.6203251273432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5"/>
              <c:layout>
                <c:manualLayout>
                  <c:x val="2.3184601924758556E-3"/>
                  <c:y val="1.09426543084327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6"/>
              <c:layout>
                <c:manualLayout>
                  <c:x val="-4.6338218139399239E-3"/>
                  <c:y val="6.67019389374737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7"/>
              <c:layout>
                <c:manualLayout>
                  <c:x val="2.3146325459316736E-3"/>
                  <c:y val="7.00050833566752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8"/>
              <c:layout>
                <c:manualLayout>
                  <c:x val="2.3146325459317612E-3"/>
                  <c:y val="-7.872078720787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4"/>
              <c:layout>
                <c:manualLayout>
                  <c:x val="2.3148148148148997E-3"/>
                  <c:y val="1.54600437791125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5"/>
              <c:layout>
                <c:manualLayout>
                  <c:x val="4.6294473607465733E-3"/>
                  <c:y val="-5.6203251273432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6"/>
              <c:layout>
                <c:manualLayout>
                  <c:x val="6.9406167979004481E-3"/>
                  <c:y val="-1.64763537399157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7"/>
              <c:layout>
                <c:manualLayout>
                  <c:x val="2.3184601924759406E-3"/>
                  <c:y val="2.07301360057265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8"/>
              <c:layout>
                <c:manualLayout>
                  <c:x val="0"/>
                  <c:y val="-7.872078720787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5"/>
              <c:layout>
                <c:manualLayout>
                  <c:x val="-4.6296296296296294E-3"/>
                  <c:y val="1.01899515524986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6"/>
              <c:layout>
                <c:manualLayout>
                  <c:x val="4.6294473607465733E-3"/>
                  <c:y val="-9.84009840098391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7"/>
              <c:layout>
                <c:manualLayout>
                  <c:x val="-2.3228346456692912E-3"/>
                  <c:y val="1.29905698546574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8"/>
              <c:layout>
                <c:manualLayout>
                  <c:x val="3.2485817156166198E-2"/>
                  <c:y val="-1.12402091470849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9"/>
              <c:layout>
                <c:manualLayout>
                  <c:x val="4.6296296296297014E-3"/>
                  <c:y val="-7.872078720787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6"/>
              <c:layout>
                <c:manualLayout>
                  <c:x val="-6.944626713327501E-3"/>
                  <c:y val="-1.44101750127083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7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8"/>
              <c:layout>
                <c:manualLayout>
                  <c:x val="1.3888524351122606E-2"/>
                  <c:y val="-7.94016162999388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9"/>
              <c:layout>
                <c:manualLayout>
                  <c:x val="1.8012870507875797E-2"/>
                  <c:y val="7.86583173166346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0"/>
              <c:layout>
                <c:manualLayout>
                  <c:x val="8.4875562720147544E-17"/>
                  <c:y val="-6.8880688806888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6"/>
              <c:layout>
                <c:manualLayout>
                  <c:x val="4.6296296296294602E-3"/>
                  <c:y val="4.92004920049200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7"/>
              <c:layout>
                <c:manualLayout>
                  <c:x val="-4.6296296296296294E-3"/>
                  <c:y val="-1.54600437791124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8"/>
              <c:layout>
                <c:manualLayout>
                  <c:x val="9.0456806874717327E-3"/>
                  <c:y val="-3.09207018414037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9"/>
              <c:layout>
                <c:manualLayout>
                  <c:x val="1.6203703703703703E-2"/>
                  <c:y val="-7.30633967196788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0"/>
              <c:layout>
                <c:manualLayout>
                  <c:x val="-2.3148148148148147E-3"/>
                  <c:y val="-8.36408364083641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7"/>
              <c:layout>
                <c:manualLayout>
                  <c:x val="0"/>
                  <c:y val="7.4149254965176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88"/>
              <c:layout>
                <c:manualLayout>
                  <c:x val="-2.3148148148148147E-3"/>
                  <c:y val="-2.95202952029521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9"/>
              <c:layout>
                <c:manualLayout>
                  <c:x val="7.0269981516895225E-3"/>
                  <c:y val="8.3903941141215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0"/>
              <c:layout>
                <c:manualLayout>
                  <c:x val="1.6203703703703533E-2"/>
                  <c:y val="-5.23506893654103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1"/>
              <c:layout>
                <c:manualLayout>
                  <c:x val="2.3148148148148147E-3"/>
                  <c:y val="-7.3800738007380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7"/>
              <c:layout>
                <c:manualLayout>
                  <c:x val="0"/>
                  <c:y val="6.67019389374737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8"/>
              <c:layout>
                <c:manualLayout>
                  <c:x val="-2.6068654579644271E-3"/>
                  <c:y val="8.32273131212928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9"/>
              <c:layout>
                <c:manualLayout>
                  <c:x val="6.6523502743975182E-3"/>
                  <c:y val="8.64715729431459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0"/>
              <c:layout>
                <c:manualLayout>
                  <c:x val="1.3888888888888888E-2"/>
                  <c:y val="-6.57109956117145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1"/>
              <c:layout>
                <c:manualLayout>
                  <c:x val="0"/>
                  <c:y val="-0.103321033210332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8"/>
              <c:layout>
                <c:manualLayout>
                  <c:x val="-2.3027311545352593E-3"/>
                  <c:y val="-2.7364788062909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49"/>
              <c:layout>
                <c:manualLayout>
                  <c:x val="1.1570428696412779E-2"/>
                  <c:y val="-0.137478862573008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0"/>
              <c:layout>
                <c:manualLayout>
                  <c:x val="4.6296296296296294E-3"/>
                  <c:y val="9.12057929517703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1"/>
              <c:layout>
                <c:manualLayout>
                  <c:x val="2.3148148148148147E-3"/>
                  <c:y val="-6.50109447781477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2"/>
              <c:layout>
                <c:manualLayout>
                  <c:x val="2.3148148148148147E-3"/>
                  <c:y val="-9.34809348093479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79"/>
              <c:layout>
                <c:manualLayout>
                  <c:x val="-1.8091361374943465E-3"/>
                  <c:y val="-0.127120507574348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80"/>
              <c:layout>
                <c:manualLayout>
                  <c:x val="9.5260276997261358E-3"/>
                  <c:y val="-1.30076260152529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2'!$I$4:$I$398</c:f>
              <c:strCache>
                <c:ptCount val="380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7">
                  <c:v>M</c:v>
                </c:pt>
                <c:pt idx="318">
                  <c:v>A</c:v>
                </c:pt>
                <c:pt idx="348">
                  <c:v>M</c:v>
                </c:pt>
                <c:pt idx="379">
                  <c:v>J</c:v>
                </c:pt>
              </c:strCache>
            </c:strRef>
          </c:cat>
          <c:val>
            <c:numRef>
              <c:f>'Data 2'!$J$4:$J$398</c:f>
              <c:numCache>
                <c:formatCode>General</c:formatCode>
                <c:ptCount val="395"/>
                <c:pt idx="14">
                  <c:v>67.089556183946655</c:v>
                </c:pt>
                <c:pt idx="44">
                  <c:v>29.495132564600013</c:v>
                </c:pt>
                <c:pt idx="75">
                  <c:v>18.209588883748388</c:v>
                </c:pt>
                <c:pt idx="106">
                  <c:v>23.816136999456674</c:v>
                </c:pt>
                <c:pt idx="136">
                  <c:v>46.965055529077411</c:v>
                </c:pt>
                <c:pt idx="167">
                  <c:v>89.734800765303333</c:v>
                </c:pt>
                <c:pt idx="197">
                  <c:v>112.02604617689678</c:v>
                </c:pt>
                <c:pt idx="228">
                  <c:v>124.98280708097418</c:v>
                </c:pt>
                <c:pt idx="259">
                  <c:v>122.23474632144273</c:v>
                </c:pt>
                <c:pt idx="287">
                  <c:v>123.04544911502903</c:v>
                </c:pt>
                <c:pt idx="318">
                  <c:v>124.98173132994</c:v>
                </c:pt>
                <c:pt idx="348">
                  <c:v>106.79032108965163</c:v>
                </c:pt>
                <c:pt idx="379">
                  <c:v>64.364342968573325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14872"/>
        <c:axId val="242514480"/>
      </c:barChart>
      <c:catAx>
        <c:axId val="242514872"/>
        <c:scaling>
          <c:orientation val="minMax"/>
        </c:scaling>
        <c:delete val="0"/>
        <c:axPos val="b"/>
        <c:numFmt formatCode="[$-C0A]mmm\-yy;@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242514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2514480"/>
        <c:scaling>
          <c:orientation val="minMax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242514872"/>
        <c:crosses val="autoZero"/>
        <c:crossBetween val="midCat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874186690028739"/>
          <c:y val="5.2493438320209973E-3"/>
          <c:w val="0.29848267609696688"/>
          <c:h val="7.7929609192551721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13746.7</c:v>
                </c:pt>
                <c:pt idx="1">
                  <c:v>12256.4</c:v>
                </c:pt>
                <c:pt idx="2">
                  <c:v>10936.1</c:v>
                </c:pt>
                <c:pt idx="3">
                  <c:v>10089.799999999999</c:v>
                </c:pt>
                <c:pt idx="4">
                  <c:v>9703.2000000000007</c:v>
                </c:pt>
                <c:pt idx="5">
                  <c:v>11121.6</c:v>
                </c:pt>
                <c:pt idx="6">
                  <c:v>13517</c:v>
                </c:pt>
                <c:pt idx="7">
                  <c:v>13015.3</c:v>
                </c:pt>
                <c:pt idx="8">
                  <c:v>13247.7</c:v>
                </c:pt>
                <c:pt idx="9">
                  <c:v>13746</c:v>
                </c:pt>
                <c:pt idx="10">
                  <c:v>13908.5</c:v>
                </c:pt>
                <c:pt idx="11">
                  <c:v>14103.7</c:v>
                </c:pt>
                <c:pt idx="12">
                  <c:v>13746.7</c:v>
                </c:pt>
              </c:numCache>
            </c:numRef>
          </c:val>
          <c:extLst/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6417.2</c:v>
                </c:pt>
                <c:pt idx="1">
                  <c:v>5554.7</c:v>
                </c:pt>
                <c:pt idx="2">
                  <c:v>4856.8999999999996</c:v>
                </c:pt>
                <c:pt idx="3">
                  <c:v>4619.6000000000004</c:v>
                </c:pt>
                <c:pt idx="4">
                  <c:v>4371.6000000000004</c:v>
                </c:pt>
                <c:pt idx="5">
                  <c:v>4788.3</c:v>
                </c:pt>
                <c:pt idx="6">
                  <c:v>5336.3</c:v>
                </c:pt>
                <c:pt idx="7">
                  <c:v>5440.7</c:v>
                </c:pt>
                <c:pt idx="8">
                  <c:v>5524.0950000000003</c:v>
                </c:pt>
                <c:pt idx="9">
                  <c:v>5695.4</c:v>
                </c:pt>
                <c:pt idx="10">
                  <c:v>7002.3</c:v>
                </c:pt>
                <c:pt idx="11">
                  <c:v>6966.1</c:v>
                </c:pt>
                <c:pt idx="12">
                  <c:v>6477.8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239696"/>
        <c:axId val="248240088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multiLvlStrRef>
              <c:f>'Data 3'!$B$41:$C$53</c:f>
              <c:multiLvlStrCache>
                <c:ptCount val="13"/>
                <c:lvl>
                  <c:pt idx="0">
                    <c:v>J</c:v>
                  </c:pt>
                  <c:pt idx="1">
                    <c:v>J</c:v>
                  </c:pt>
                  <c:pt idx="2">
                    <c:v>A</c:v>
                  </c:pt>
                  <c:pt idx="3">
                    <c:v>S</c:v>
                  </c:pt>
                  <c:pt idx="4">
                    <c:v>O</c:v>
                  </c:pt>
                  <c:pt idx="5">
                    <c:v>N</c:v>
                  </c:pt>
                  <c:pt idx="6">
                    <c:v>D</c:v>
                  </c:pt>
                  <c:pt idx="7">
                    <c:v>E</c:v>
                  </c:pt>
                  <c:pt idx="8">
                    <c:v>F</c:v>
                  </c:pt>
                  <c:pt idx="9">
                    <c:v>M</c:v>
                  </c:pt>
                  <c:pt idx="10">
                    <c:v>A</c:v>
                  </c:pt>
                  <c:pt idx="11">
                    <c:v>M</c:v>
                  </c:pt>
                  <c:pt idx="12">
                    <c:v>J</c:v>
                  </c:pt>
                </c:lvl>
                <c:lvl>
                  <c:pt idx="7">
                    <c:v>2018</c:v>
                  </c:pt>
                </c:lvl>
              </c:multiLvlStrCache>
            </c:multiLvl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11080.9</c:v>
                </c:pt>
                <c:pt idx="1">
                  <c:v>9976.6</c:v>
                </c:pt>
                <c:pt idx="2">
                  <c:v>8897.1</c:v>
                </c:pt>
                <c:pt idx="3">
                  <c:v>8164.3</c:v>
                </c:pt>
                <c:pt idx="4">
                  <c:v>8040.8</c:v>
                </c:pt>
                <c:pt idx="5">
                  <c:v>8517.9</c:v>
                </c:pt>
                <c:pt idx="6">
                  <c:v>9077</c:v>
                </c:pt>
                <c:pt idx="7">
                  <c:v>9768.7999999999993</c:v>
                </c:pt>
                <c:pt idx="8">
                  <c:v>10246.200000000001</c:v>
                </c:pt>
                <c:pt idx="9">
                  <c:v>10704.1</c:v>
                </c:pt>
                <c:pt idx="10">
                  <c:v>11260.6</c:v>
                </c:pt>
                <c:pt idx="11">
                  <c:v>11479.8</c:v>
                </c:pt>
                <c:pt idx="12">
                  <c:v>10910.4</c:v>
                </c:pt>
              </c:numCache>
            </c:numRef>
          </c:val>
          <c:smooth val="0"/>
          <c:extLst/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multiLvlStrRef>
              <c:f>'Data 3'!$B$41:$C$53</c:f>
              <c:multiLvlStrCache>
                <c:ptCount val="13"/>
                <c:lvl>
                  <c:pt idx="0">
                    <c:v>J</c:v>
                  </c:pt>
                  <c:pt idx="1">
                    <c:v>J</c:v>
                  </c:pt>
                  <c:pt idx="2">
                    <c:v>A</c:v>
                  </c:pt>
                  <c:pt idx="3">
                    <c:v>S</c:v>
                  </c:pt>
                  <c:pt idx="4">
                    <c:v>O</c:v>
                  </c:pt>
                  <c:pt idx="5">
                    <c:v>N</c:v>
                  </c:pt>
                  <c:pt idx="6">
                    <c:v>D</c:v>
                  </c:pt>
                  <c:pt idx="7">
                    <c:v>E</c:v>
                  </c:pt>
                  <c:pt idx="8">
                    <c:v>F</c:v>
                  </c:pt>
                  <c:pt idx="9">
                    <c:v>M</c:v>
                  </c:pt>
                  <c:pt idx="10">
                    <c:v>A</c:v>
                  </c:pt>
                  <c:pt idx="11">
                    <c:v>M</c:v>
                  </c:pt>
                  <c:pt idx="12">
                    <c:v>J</c:v>
                  </c:pt>
                </c:lvl>
                <c:lvl>
                  <c:pt idx="7">
                    <c:v>2018</c:v>
                  </c:pt>
                </c:lvl>
              </c:multiLvlStrCache>
            </c:multiLvl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/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'Data 3'!$B$41:$C$53</c:f>
              <c:multiLvlStrCache>
                <c:ptCount val="13"/>
                <c:lvl>
                  <c:pt idx="0">
                    <c:v>J</c:v>
                  </c:pt>
                  <c:pt idx="1">
                    <c:v>J</c:v>
                  </c:pt>
                  <c:pt idx="2">
                    <c:v>A</c:v>
                  </c:pt>
                  <c:pt idx="3">
                    <c:v>S</c:v>
                  </c:pt>
                  <c:pt idx="4">
                    <c:v>O</c:v>
                  </c:pt>
                  <c:pt idx="5">
                    <c:v>N</c:v>
                  </c:pt>
                  <c:pt idx="6">
                    <c:v>D</c:v>
                  </c:pt>
                  <c:pt idx="7">
                    <c:v>E</c:v>
                  </c:pt>
                  <c:pt idx="8">
                    <c:v>F</c:v>
                  </c:pt>
                  <c:pt idx="9">
                    <c:v>M</c:v>
                  </c:pt>
                  <c:pt idx="10">
                    <c:v>A</c:v>
                  </c:pt>
                  <c:pt idx="11">
                    <c:v>M</c:v>
                  </c:pt>
                  <c:pt idx="12">
                    <c:v>J</c:v>
                  </c:pt>
                </c:lvl>
                <c:lvl>
                  <c:pt idx="7">
                    <c:v>2018</c:v>
                  </c:pt>
                </c:lvl>
              </c:multiLvlStrCache>
            </c:multiLvl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7504.6737370000001</c:v>
                </c:pt>
                <c:pt idx="1">
                  <c:v>6868.7604899999997</c:v>
                </c:pt>
                <c:pt idx="2">
                  <c:v>6036.3040380000002</c:v>
                </c:pt>
                <c:pt idx="3">
                  <c:v>5135.5098319999997</c:v>
                </c:pt>
                <c:pt idx="4">
                  <c:v>4708.038114</c:v>
                </c:pt>
                <c:pt idx="5">
                  <c:v>4403.8701209999999</c:v>
                </c:pt>
                <c:pt idx="6">
                  <c:v>4883.4119860000001</c:v>
                </c:pt>
                <c:pt idx="7">
                  <c:v>5398.2220399999997</c:v>
                </c:pt>
                <c:pt idx="8">
                  <c:v>5616.4103269999996</c:v>
                </c:pt>
                <c:pt idx="9">
                  <c:v>9699.4711430000007</c:v>
                </c:pt>
                <c:pt idx="10">
                  <c:v>11897.527652999999</c:v>
                </c:pt>
                <c:pt idx="11">
                  <c:v>12095.723247</c:v>
                </c:pt>
                <c:pt idx="12">
                  <c:v>11977.697792085566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39696"/>
        <c:axId val="248240088"/>
      </c:lineChart>
      <c:catAx>
        <c:axId val="24823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248240088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2482400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2482396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5691056910569093"/>
                  <c:y val="-3.4313725490196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0487804878048779"/>
                  <c:y val="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357723577235773"/>
                  <c:y val="9.8039215686274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552845528455281E-2"/>
                  <c:y val="0.1715686274509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5528455284552787E-2"/>
                  <c:y val="0.186274509803921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5284552845528488E-2"/>
                  <c:y val="0.215686274509803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21788617886178863"/>
                  <c:y val="0.107843137254901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6260162601626016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22439024390243903"/>
                  <c:y val="-2.94117647058823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20487804878048779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5284552845528454E-2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1333333333333333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1'!$B$21:$B$32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1'!$D$21:$D$32</c:f>
              <c:numCache>
                <c:formatCode>#,##0.0</c:formatCode>
                <c:ptCount val="12"/>
                <c:pt idx="0">
                  <c:v>0.3</c:v>
                </c:pt>
                <c:pt idx="1">
                  <c:v>19.399999999999999</c:v>
                </c:pt>
                <c:pt idx="2">
                  <c:v>12.1</c:v>
                </c:pt>
                <c:pt idx="3">
                  <c:v>11.8</c:v>
                </c:pt>
                <c:pt idx="4">
                  <c:v>12.799999999999997</c:v>
                </c:pt>
                <c:pt idx="5">
                  <c:v>0.9</c:v>
                </c:pt>
                <c:pt idx="6">
                  <c:v>0.3</c:v>
                </c:pt>
                <c:pt idx="7">
                  <c:v>13.8</c:v>
                </c:pt>
                <c:pt idx="8">
                  <c:v>19.399999999999999</c:v>
                </c:pt>
                <c:pt idx="9">
                  <c:v>4.3</c:v>
                </c:pt>
                <c:pt idx="10">
                  <c:v>3.2</c:v>
                </c:pt>
                <c:pt idx="11">
                  <c:v>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1'!$F$5:$F$6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'Data 1'!$G$5:$G$6</c:f>
              <c:numCache>
                <c:formatCode>#,##0.0</c:formatCode>
                <c:ptCount val="2"/>
                <c:pt idx="0">
                  <c:v>51.79999999999999</c:v>
                </c:pt>
                <c:pt idx="1">
                  <c:v>48.199999999999996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4561426128310665"/>
                  <c:y val="-2.6143790849673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035146691667075"/>
                  <c:y val="-2.9956080960047044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1'!$F$21:$F$22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'Data 1'!$G$21:$G$22</c:f>
              <c:numCache>
                <c:formatCode>#,##0.0</c:formatCode>
                <c:ptCount val="2"/>
                <c:pt idx="0">
                  <c:v>57.29999999999999</c:v>
                </c:pt>
                <c:pt idx="1">
                  <c:v>42.7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'Data 1'!$F$35</c:f>
          <c:strCache>
            <c:ptCount val="1"/>
            <c:pt idx="0">
              <c:v>Mes_x000d_18/06/2018</c:v>
            </c:pt>
          </c:strCache>
        </c:strRef>
      </c:tx>
      <c:layout>
        <c:manualLayout>
          <c:xMode val="edge"/>
          <c:yMode val="edge"/>
          <c:x val="1.6260162601626016E-3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2842173996543117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'Data 1'!$E$37:$E$38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365853658536586"/>
                  <c:y val="-3.6601307189542485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3008130081300801"/>
                  <c:y val="3.6601307189542485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1'!$B$37:$B$48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1'!$F$37:$F$38</c:f>
              <c:numCache>
                <c:formatCode>#,##0.0</c:formatCode>
                <c:ptCount val="2"/>
                <c:pt idx="0">
                  <c:v>45.600000000000016</c:v>
                </c:pt>
                <c:pt idx="1">
                  <c:v>54.400000000000006</c:v>
                </c:pt>
              </c:numCache>
            </c:numRef>
          </c:val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7967479674796747"/>
                  <c:y val="2.6143790849673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1788617886178863"/>
                  <c:y val="9.4117647058823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5284552845528454"/>
                  <c:y val="5.228758169934640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552512643236657"/>
                  <c:y val="0.15424836601307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6585365853658524"/>
                  <c:y val="7.41528485409912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040650406504065"/>
                  <c:y val="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9837398373983739"/>
                  <c:y val="9.16728938294476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3821151014659752"/>
                  <c:y val="2.87581699346405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16910569105691056"/>
                  <c:y val="-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9.4308943089430899E-2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1528455284552845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1'!$B$37:$B$48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1'!$C$37:$C$48</c:f>
              <c:numCache>
                <c:formatCode>#,##0.0</c:formatCode>
                <c:ptCount val="12"/>
                <c:pt idx="0">
                  <c:v>0.3</c:v>
                </c:pt>
                <c:pt idx="1">
                  <c:v>18.3</c:v>
                </c:pt>
                <c:pt idx="2">
                  <c:v>5.4</c:v>
                </c:pt>
                <c:pt idx="3">
                  <c:v>7.2</c:v>
                </c:pt>
                <c:pt idx="4">
                  <c:v>13.500000000000014</c:v>
                </c:pt>
                <c:pt idx="5">
                  <c:v>0.9</c:v>
                </c:pt>
                <c:pt idx="6">
                  <c:v>0.3</c:v>
                </c:pt>
                <c:pt idx="7">
                  <c:v>24.5</c:v>
                </c:pt>
                <c:pt idx="8">
                  <c:v>19.7</c:v>
                </c:pt>
                <c:pt idx="9">
                  <c:v>4.5999999999999996</c:v>
                </c:pt>
                <c:pt idx="10">
                  <c:v>3.7</c:v>
                </c:pt>
                <c:pt idx="11">
                  <c:v>1.6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'Data 1'!$F$51</c:f>
          <c:strCache>
            <c:ptCount val="1"/>
            <c:pt idx="0">
              <c:v>Histórico _x000d_ 20/03/2018</c:v>
            </c:pt>
          </c:strCache>
        </c:strRef>
      </c:tx>
      <c:layout>
        <c:manualLayout>
          <c:xMode val="edge"/>
          <c:yMode val="edge"/>
          <c:x val="1.4634146341463415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'Data 1'!$E$53:$E$54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2357723577235773"/>
                  <c:y val="5.2287581699346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3658536585365855"/>
                  <c:y val="-3.730863053882980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1'!$B$53:$B$64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1'!$F$53:$F$54</c:f>
              <c:numCache>
                <c:formatCode>#,##0.0</c:formatCode>
                <c:ptCount val="2"/>
                <c:pt idx="0">
                  <c:v>36.700000000000003</c:v>
                </c:pt>
                <c:pt idx="1">
                  <c:v>63.300000000000004</c:v>
                </c:pt>
              </c:numCache>
            </c:numRef>
          </c:val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6585365853658537"/>
                  <c:y val="-7.68713910761154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4352653479290686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20487792074771141"/>
                  <c:y val="2.87581699346405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1691056910569106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7886178861788619E-2"/>
                  <c:y val="-9.6732026143790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1'!$B$53:$B$64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1'!$C$53:$C$64</c:f>
              <c:numCache>
                <c:formatCode>#,##0.0</c:formatCode>
                <c:ptCount val="12"/>
                <c:pt idx="0">
                  <c:v>1.3</c:v>
                </c:pt>
                <c:pt idx="1">
                  <c:v>17</c:v>
                </c:pt>
                <c:pt idx="2">
                  <c:v>4.3</c:v>
                </c:pt>
                <c:pt idx="3">
                  <c:v>4.3</c:v>
                </c:pt>
                <c:pt idx="4">
                  <c:v>9</c:v>
                </c:pt>
                <c:pt idx="5">
                  <c:v>0.8</c:v>
                </c:pt>
                <c:pt idx="6">
                  <c:v>0.2</c:v>
                </c:pt>
                <c:pt idx="7">
                  <c:v>38</c:v>
                </c:pt>
                <c:pt idx="8">
                  <c:v>20.100000000000001</c:v>
                </c:pt>
                <c:pt idx="9">
                  <c:v>2.5</c:v>
                </c:pt>
                <c:pt idx="10">
                  <c:v>1.6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'Data 1'!$B$94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1'!$C$68:$O$68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1'!$C$91:$O$91</c:f>
              <c:numCache>
                <c:formatCode>0.0_)</c:formatCode>
                <c:ptCount val="13"/>
                <c:pt idx="0">
                  <c:v>32.200000000000003</c:v>
                </c:pt>
                <c:pt idx="1">
                  <c:v>31</c:v>
                </c:pt>
                <c:pt idx="2">
                  <c:v>30.6</c:v>
                </c:pt>
                <c:pt idx="3">
                  <c:v>29.9</c:v>
                </c:pt>
                <c:pt idx="4">
                  <c:v>26.799999999999997</c:v>
                </c:pt>
                <c:pt idx="5">
                  <c:v>27.299999999999997</c:v>
                </c:pt>
                <c:pt idx="6">
                  <c:v>34.199999999999996</c:v>
                </c:pt>
                <c:pt idx="7">
                  <c:v>38.399999999999991</c:v>
                </c:pt>
                <c:pt idx="8">
                  <c:v>38.9</c:v>
                </c:pt>
                <c:pt idx="9">
                  <c:v>56.8</c:v>
                </c:pt>
                <c:pt idx="10">
                  <c:v>52.800000000000004</c:v>
                </c:pt>
                <c:pt idx="11">
                  <c:v>43.7</c:v>
                </c:pt>
                <c:pt idx="12">
                  <c:v>42.7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1'!$B$95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2.3999787238702597E-2"/>
                  <c:y val="-4.2808398950131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9418373758453919E-2"/>
                  <c:y val="-5.1038851625028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1'!$C$68:$O$68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1'!$C$92:$O$92</c:f>
              <c:numCache>
                <c:formatCode>General</c:formatCode>
                <c:ptCount val="13"/>
                <c:pt idx="0">
                  <c:v>67.8</c:v>
                </c:pt>
                <c:pt idx="1">
                  <c:v>69</c:v>
                </c:pt>
                <c:pt idx="2">
                  <c:v>69.400000000000006</c:v>
                </c:pt>
                <c:pt idx="3">
                  <c:v>70.099999999999994</c:v>
                </c:pt>
                <c:pt idx="4">
                  <c:v>73.2</c:v>
                </c:pt>
                <c:pt idx="5">
                  <c:v>72.7</c:v>
                </c:pt>
                <c:pt idx="6">
                  <c:v>65.800000000000011</c:v>
                </c:pt>
                <c:pt idx="7">
                  <c:v>61.600000000000009</c:v>
                </c:pt>
                <c:pt idx="8">
                  <c:v>61.1</c:v>
                </c:pt>
                <c:pt idx="9">
                  <c:v>43.2</c:v>
                </c:pt>
                <c:pt idx="10">
                  <c:v>47.199999999999996</c:v>
                </c:pt>
                <c:pt idx="11">
                  <c:v>56.3</c:v>
                </c:pt>
                <c:pt idx="12">
                  <c:v>57.3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557632"/>
        <c:axId val="246558024"/>
      </c:lineChart>
      <c:catAx>
        <c:axId val="246557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6558024"/>
        <c:crosses val="autoZero"/>
        <c:auto val="1"/>
        <c:lblAlgn val="ctr"/>
        <c:lblOffset val="100"/>
        <c:noMultiLvlLbl val="1"/>
      </c:catAx>
      <c:valAx>
        <c:axId val="246558024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65576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5436431600802458"/>
        </c:manualLayout>
      </c:layout>
      <c:lineChart>
        <c:grouping val="standard"/>
        <c:varyColors val="0"/>
        <c:ser>
          <c:idx val="2"/>
          <c:order val="0"/>
          <c:tx>
            <c:strRef>
              <c:f>'Data 1'!$B$121</c:f>
              <c:strCache>
                <c:ptCount val="1"/>
                <c:pt idx="0">
                  <c:v>Sin emisiones CO2: hidráulica, turbinación bombeo, nuclear, eólica, solar fotovoltaica, solar térmica y otras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4.0255546797956759E-2"/>
                  <c:y val="2.6429389824723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612178251870123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1'!$C$98:$O$98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1'!$C$121:$O$121</c:f>
              <c:numCache>
                <c:formatCode>0.0_)</c:formatCode>
                <c:ptCount val="13"/>
                <c:pt idx="0">
                  <c:v>51.699999999999996</c:v>
                </c:pt>
                <c:pt idx="1">
                  <c:v>51.7</c:v>
                </c:pt>
                <c:pt idx="2">
                  <c:v>55.899999999999991</c:v>
                </c:pt>
                <c:pt idx="3">
                  <c:v>54.900000000000006</c:v>
                </c:pt>
                <c:pt idx="4">
                  <c:v>48.400000000000006</c:v>
                </c:pt>
                <c:pt idx="5">
                  <c:v>44.7</c:v>
                </c:pt>
                <c:pt idx="6">
                  <c:v>56.9</c:v>
                </c:pt>
                <c:pt idx="7">
                  <c:v>62.8</c:v>
                </c:pt>
                <c:pt idx="8">
                  <c:v>61.6</c:v>
                </c:pt>
                <c:pt idx="9">
                  <c:v>77.500000000000014</c:v>
                </c:pt>
                <c:pt idx="10">
                  <c:v>73.800000000000011</c:v>
                </c:pt>
                <c:pt idx="11">
                  <c:v>64.099999999999994</c:v>
                </c:pt>
                <c:pt idx="12">
                  <c:v>62.099999999999994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1'!$B$122</c:f>
              <c:strCache>
                <c:ptCount val="1"/>
                <c:pt idx="0">
                  <c:v>Con emisiones CO2: carbón, fuel/gas, ciclo combinado, cogeneración y residuos.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3.6643155784789168E-2"/>
                  <c:y val="-3.468499874048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9418373758453919E-2"/>
                  <c:y val="-6.3580767574331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418373758454051E-2"/>
                  <c:y val="3.136247287974444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7F7F7F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1'!$C$98:$O$98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1'!$C$122:$O$122</c:f>
              <c:numCache>
                <c:formatCode>0.0</c:formatCode>
                <c:ptCount val="13"/>
                <c:pt idx="0">
                  <c:v>48.300000000000004</c:v>
                </c:pt>
                <c:pt idx="1">
                  <c:v>48.3</c:v>
                </c:pt>
                <c:pt idx="2">
                  <c:v>44.100000000000009</c:v>
                </c:pt>
                <c:pt idx="3">
                  <c:v>45.099999999999994</c:v>
                </c:pt>
                <c:pt idx="4">
                  <c:v>51.599999999999994</c:v>
                </c:pt>
                <c:pt idx="5">
                  <c:v>55.3</c:v>
                </c:pt>
                <c:pt idx="6">
                  <c:v>43.1</c:v>
                </c:pt>
                <c:pt idx="7">
                  <c:v>37.200000000000003</c:v>
                </c:pt>
                <c:pt idx="8">
                  <c:v>38.4</c:v>
                </c:pt>
                <c:pt idx="9">
                  <c:v>22.499999999999986</c:v>
                </c:pt>
                <c:pt idx="10">
                  <c:v>26.199999999999989</c:v>
                </c:pt>
                <c:pt idx="11">
                  <c:v>35.900000000000006</c:v>
                </c:pt>
                <c:pt idx="12">
                  <c:v>37.900000000000006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558808"/>
        <c:axId val="246559200"/>
      </c:lineChart>
      <c:catAx>
        <c:axId val="246558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6559200"/>
        <c:crosses val="autoZero"/>
        <c:auto val="1"/>
        <c:lblAlgn val="ctr"/>
        <c:lblOffset val="100"/>
        <c:noMultiLvlLbl val="1"/>
      </c:catAx>
      <c:valAx>
        <c:axId val="24655920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7798256210681472E-2"/>
              <c:y val="0.12697203871187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65588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8769542822051069E-2"/>
          <c:y val="2.6184962173845916E-2"/>
          <c:w val="0.92834381543014333"/>
          <c:h val="0.11461284057759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1'!$B$126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1'!$C$126:$O$126</c:f>
              <c:numCache>
                <c:formatCode>0_)</c:formatCode>
                <c:ptCount val="13"/>
                <c:pt idx="0">
                  <c:v>1637.937684776</c:v>
                </c:pt>
                <c:pt idx="1">
                  <c:v>1193.060807952</c:v>
                </c:pt>
                <c:pt idx="2">
                  <c:v>1085.274118734</c:v>
                </c:pt>
                <c:pt idx="3">
                  <c:v>1188.239510438</c:v>
                </c:pt>
                <c:pt idx="4">
                  <c:v>828.31292537800005</c:v>
                </c:pt>
                <c:pt idx="5">
                  <c:v>842.28049153200004</c:v>
                </c:pt>
                <c:pt idx="6">
                  <c:v>1254.3240136700001</c:v>
                </c:pt>
                <c:pt idx="7">
                  <c:v>2195.140984786</c:v>
                </c:pt>
                <c:pt idx="8">
                  <c:v>2386.7674253499999</c:v>
                </c:pt>
                <c:pt idx="9">
                  <c:v>4394.4137065559999</c:v>
                </c:pt>
                <c:pt idx="10">
                  <c:v>4711.2099602460003</c:v>
                </c:pt>
                <c:pt idx="11">
                  <c:v>3508.191939324</c:v>
                </c:pt>
                <c:pt idx="12">
                  <c:v>3625.2586000000001</c:v>
                </c:pt>
              </c:numCache>
            </c:numRef>
          </c:val>
        </c:ser>
        <c:ser>
          <c:idx val="0"/>
          <c:order val="1"/>
          <c:tx>
            <c:strRef>
              <c:f>'Data 1'!$B$132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 w="25400"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1'!$C$132:$O$132</c:f>
              <c:numCache>
                <c:formatCode>#,##0</c:formatCode>
                <c:ptCount val="13"/>
                <c:pt idx="0">
                  <c:v>3149.38</c:v>
                </c:pt>
                <c:pt idx="1">
                  <c:v>3336.7930000000001</c:v>
                </c:pt>
                <c:pt idx="2">
                  <c:v>3296.2750000000001</c:v>
                </c:pt>
                <c:pt idx="3">
                  <c:v>2817.2429999999999</c:v>
                </c:pt>
                <c:pt idx="4">
                  <c:v>3186.259</c:v>
                </c:pt>
                <c:pt idx="5">
                  <c:v>3956.4580000000001</c:v>
                </c:pt>
                <c:pt idx="6">
                  <c:v>5747.7089999999998</c:v>
                </c:pt>
                <c:pt idx="7">
                  <c:v>5276.3649999999998</c:v>
                </c:pt>
                <c:pt idx="8">
                  <c:v>4622.9570000000003</c:v>
                </c:pt>
                <c:pt idx="9">
                  <c:v>7650.5559999999996</c:v>
                </c:pt>
                <c:pt idx="10">
                  <c:v>4398.0609999999997</c:v>
                </c:pt>
                <c:pt idx="11">
                  <c:v>3251.424</c:v>
                </c:pt>
                <c:pt idx="12">
                  <c:v>2579.756637</c:v>
                </c:pt>
              </c:numCache>
            </c:numRef>
          </c:val>
        </c:ser>
        <c:ser>
          <c:idx val="1"/>
          <c:order val="2"/>
          <c:tx>
            <c:strRef>
              <c:f>'Data 1'!$B$133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 w="25400"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1'!$C$133:$O$133</c:f>
              <c:numCache>
                <c:formatCode>#,##0</c:formatCode>
                <c:ptCount val="13"/>
                <c:pt idx="0">
                  <c:v>839.82</c:v>
                </c:pt>
                <c:pt idx="1">
                  <c:v>871.42700000000002</c:v>
                </c:pt>
                <c:pt idx="2">
                  <c:v>778.17200000000003</c:v>
                </c:pt>
                <c:pt idx="3">
                  <c:v>740.76099999999997</c:v>
                </c:pt>
                <c:pt idx="4">
                  <c:v>651.03</c:v>
                </c:pt>
                <c:pt idx="5">
                  <c:v>515.77</c:v>
                </c:pt>
                <c:pt idx="6">
                  <c:v>407.721</c:v>
                </c:pt>
                <c:pt idx="7">
                  <c:v>416.28800000000001</c:v>
                </c:pt>
                <c:pt idx="8">
                  <c:v>484.916</c:v>
                </c:pt>
                <c:pt idx="9">
                  <c:v>551.84500000000003</c:v>
                </c:pt>
                <c:pt idx="10">
                  <c:v>660.56200000000001</c:v>
                </c:pt>
                <c:pt idx="11">
                  <c:v>775.05399999999997</c:v>
                </c:pt>
                <c:pt idx="12">
                  <c:v>798.86879999999996</c:v>
                </c:pt>
              </c:numCache>
            </c:numRef>
          </c:val>
        </c:ser>
        <c:ser>
          <c:idx val="3"/>
          <c:order val="3"/>
          <c:tx>
            <c:strRef>
              <c:f>'Data 1'!$B$134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1'!$C$134:$O$134</c:f>
              <c:numCache>
                <c:formatCode>#,##0</c:formatCode>
                <c:ptCount val="13"/>
                <c:pt idx="0">
                  <c:v>761.90200000000004</c:v>
                </c:pt>
                <c:pt idx="1">
                  <c:v>812.88</c:v>
                </c:pt>
                <c:pt idx="2">
                  <c:v>692.43499999999995</c:v>
                </c:pt>
                <c:pt idx="3">
                  <c:v>608.14</c:v>
                </c:pt>
                <c:pt idx="4">
                  <c:v>398.79300000000001</c:v>
                </c:pt>
                <c:pt idx="5">
                  <c:v>220.65199999999999</c:v>
                </c:pt>
                <c:pt idx="6">
                  <c:v>131.196</c:v>
                </c:pt>
                <c:pt idx="7">
                  <c:v>112.38800000000001</c:v>
                </c:pt>
                <c:pt idx="8">
                  <c:v>229.80799999999999</c:v>
                </c:pt>
                <c:pt idx="9">
                  <c:v>233.95599999999999</c:v>
                </c:pt>
                <c:pt idx="10">
                  <c:v>325.935</c:v>
                </c:pt>
                <c:pt idx="11">
                  <c:v>477.21</c:v>
                </c:pt>
                <c:pt idx="12">
                  <c:v>604.42460000000005</c:v>
                </c:pt>
              </c:numCache>
            </c:numRef>
          </c:val>
        </c:ser>
        <c:ser>
          <c:idx val="5"/>
          <c:order val="4"/>
          <c:tx>
            <c:strRef>
              <c:f>'Data 1'!$B$138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val>
            <c:numRef>
              <c:f>'Data 1'!$C$138:$O$138</c:f>
              <c:numCache>
                <c:formatCode>#,##0</c:formatCode>
                <c:ptCount val="13"/>
                <c:pt idx="0">
                  <c:v>301.45100000000002</c:v>
                </c:pt>
                <c:pt idx="1">
                  <c:v>332.56799999999998</c:v>
                </c:pt>
                <c:pt idx="2">
                  <c:v>316.09800000000001</c:v>
                </c:pt>
                <c:pt idx="3">
                  <c:v>309.25400000000002</c:v>
                </c:pt>
                <c:pt idx="4">
                  <c:v>310.00299999999999</c:v>
                </c:pt>
                <c:pt idx="5">
                  <c:v>307.70600000000002</c:v>
                </c:pt>
                <c:pt idx="6">
                  <c:v>312.63099999999997</c:v>
                </c:pt>
                <c:pt idx="7">
                  <c:v>296.49200000000002</c:v>
                </c:pt>
                <c:pt idx="8">
                  <c:v>301.63099999999997</c:v>
                </c:pt>
                <c:pt idx="9">
                  <c:v>268.91500000000002</c:v>
                </c:pt>
                <c:pt idx="10">
                  <c:v>235.27199999999999</c:v>
                </c:pt>
                <c:pt idx="11">
                  <c:v>291.6232</c:v>
                </c:pt>
                <c:pt idx="12">
                  <c:v>319.6814</c:v>
                </c:pt>
              </c:numCache>
            </c:numRef>
          </c:val>
        </c:ser>
        <c:ser>
          <c:idx val="4"/>
          <c:order val="5"/>
          <c:tx>
            <c:strRef>
              <c:f>'Data 1'!$B$137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1'!$C$137:$O$137</c:f>
              <c:numCache>
                <c:formatCode>#,##0</c:formatCode>
                <c:ptCount val="13"/>
                <c:pt idx="0">
                  <c:v>67</c:v>
                </c:pt>
                <c:pt idx="1">
                  <c:v>69</c:v>
                </c:pt>
                <c:pt idx="2">
                  <c:v>66</c:v>
                </c:pt>
                <c:pt idx="3">
                  <c:v>62</c:v>
                </c:pt>
                <c:pt idx="4">
                  <c:v>66</c:v>
                </c:pt>
                <c:pt idx="5">
                  <c:v>67</c:v>
                </c:pt>
                <c:pt idx="6">
                  <c:v>70</c:v>
                </c:pt>
                <c:pt idx="7">
                  <c:v>69</c:v>
                </c:pt>
                <c:pt idx="8">
                  <c:v>62</c:v>
                </c:pt>
                <c:pt idx="9">
                  <c:v>66</c:v>
                </c:pt>
                <c:pt idx="10">
                  <c:v>67</c:v>
                </c:pt>
                <c:pt idx="11">
                  <c:v>24</c:v>
                </c:pt>
                <c:pt idx="12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6556456"/>
        <c:axId val="246556064"/>
      </c:barChart>
      <c:catAx>
        <c:axId val="246556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6556064"/>
        <c:crosses val="autoZero"/>
        <c:auto val="1"/>
        <c:lblAlgn val="ctr"/>
        <c:lblOffset val="100"/>
        <c:noMultiLvlLbl val="1"/>
      </c:catAx>
      <c:valAx>
        <c:axId val="2465560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46556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6</xdr:row>
      <xdr:rowOff>28576</xdr:rowOff>
    </xdr:from>
    <xdr:to>
      <xdr:col>3</xdr:col>
      <xdr:colOff>7029449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0</xdr:rowOff>
    </xdr:from>
    <xdr:to>
      <xdr:col>4</xdr:col>
      <xdr:colOff>4785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0.2534</cdr:x>
      <cdr:y>0.01932</cdr:y>
    </cdr:from>
    <cdr:to>
      <cdr:x>0.35581</cdr:x>
      <cdr:y>0.06852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78829" y="46735"/>
          <a:ext cx="718910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0.54667</cdr:x>
      <cdr:y>0.08817</cdr:y>
    </cdr:from>
    <cdr:to>
      <cdr:x>0.54675</cdr:x>
      <cdr:y>0.75081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27191" y="270418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0.14485</cdr:x>
      <cdr:y>0.89342</cdr:y>
    </cdr:from>
    <cdr:to>
      <cdr:x>1</cdr:x>
      <cdr:y>0.9681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1014076" y="2740158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0.65442</cdr:x>
      <cdr:y>0.57752</cdr:y>
    </cdr:from>
    <cdr:to>
      <cdr:x>0.78504</cdr:x>
      <cdr:y>0.67228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1491" y="1771295"/>
          <a:ext cx="914454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0.39593</cdr:x>
      <cdr:y>0.22486</cdr:y>
    </cdr:from>
    <cdr:to>
      <cdr:x>0.53452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1829" y="689651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0.10594</cdr:x>
      <cdr:y>0.9152</cdr:y>
    </cdr:from>
    <cdr:to>
      <cdr:x>0.14885</cdr:x>
      <cdr:y>0.93518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741671" y="2806971"/>
          <a:ext cx="300408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/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/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/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/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/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/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/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/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/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/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/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/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/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/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/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/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/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/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/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/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/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/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/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/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8</xdr:row>
      <xdr:rowOff>133350</xdr:rowOff>
    </xdr:from>
    <xdr:to>
      <xdr:col>4</xdr:col>
      <xdr:colOff>514350</xdr:colOff>
      <xdr:row>10</xdr:row>
      <xdr:rowOff>27200</xdr:rowOff>
    </xdr:to>
    <xdr:sp macro="" textlink="'Data 3'!F70">
      <xdr:nvSpPr>
        <xdr:cNvPr id="100" name="Text Box 45"/>
        <xdr:cNvSpPr txBox="1">
          <a:spLocks noChangeArrowheads="1" noTextEdit="1"/>
        </xdr:cNvSpPr>
      </xdr:nvSpPr>
      <xdr:spPr bwMode="auto">
        <a:xfrm>
          <a:off x="2116455" y="1514475"/>
          <a:ext cx="255270" cy="2177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81,3%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1</xdr:rowOff>
    </xdr:from>
    <xdr:to>
      <xdr:col>4</xdr:col>
      <xdr:colOff>825405</xdr:colOff>
      <xdr:row>10</xdr:row>
      <xdr:rowOff>35926</xdr:rowOff>
    </xdr:to>
    <xdr:sp macro="" textlink="'Data 3'!H70">
      <xdr:nvSpPr>
        <xdr:cNvPr id="103" name="Text Box 49"/>
        <xdr:cNvSpPr txBox="1">
          <a:spLocks noChangeArrowheads="1" noTextEdit="1"/>
        </xdr:cNvSpPr>
      </xdr:nvSpPr>
      <xdr:spPr bwMode="auto">
        <a:xfrm>
          <a:off x="2430780" y="1543051"/>
          <a:ext cx="252000" cy="19785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76,8%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8</xdr:row>
      <xdr:rowOff>152400</xdr:rowOff>
    </xdr:from>
    <xdr:to>
      <xdr:col>4</xdr:col>
      <xdr:colOff>1168889</xdr:colOff>
      <xdr:row>10</xdr:row>
      <xdr:rowOff>38101</xdr:rowOff>
    </xdr:to>
    <xdr:sp macro="" textlink="'Data 3'!J70">
      <xdr:nvSpPr>
        <xdr:cNvPr id="104" name="Text Box 109"/>
        <xdr:cNvSpPr txBox="1">
          <a:spLocks noChangeArrowheads="1" noTextEdit="1"/>
        </xdr:cNvSpPr>
      </xdr:nvSpPr>
      <xdr:spPr bwMode="auto">
        <a:xfrm>
          <a:off x="2748280" y="1533525"/>
          <a:ext cx="277984" cy="20955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80,1%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/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2.070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/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698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/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2.768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/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5.186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/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47625</xdr:rowOff>
    </xdr:from>
    <xdr:to>
      <xdr:col>4</xdr:col>
      <xdr:colOff>1166400</xdr:colOff>
      <xdr:row>13</xdr:row>
      <xdr:rowOff>112791</xdr:rowOff>
    </xdr:to>
    <xdr:sp macro="" textlink="'Data 3'!F71">
      <xdr:nvSpPr>
        <xdr:cNvPr id="111" name="Text Box 99"/>
        <xdr:cNvSpPr txBox="1">
          <a:spLocks noChangeArrowheads="1" noTextEdit="1"/>
        </xdr:cNvSpPr>
      </xdr:nvSpPr>
      <xdr:spPr bwMode="auto">
        <a:xfrm>
          <a:off x="2771775" y="2076450"/>
          <a:ext cx="252000" cy="22709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82,9%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95249</xdr:rowOff>
    </xdr:from>
    <xdr:to>
      <xdr:col>4</xdr:col>
      <xdr:colOff>1480725</xdr:colOff>
      <xdr:row>13</xdr:row>
      <xdr:rowOff>115911</xdr:rowOff>
    </xdr:to>
    <xdr:sp macro="" textlink="'Data 3'!H71">
      <xdr:nvSpPr>
        <xdr:cNvPr id="112" name="Text Box 104"/>
        <xdr:cNvSpPr txBox="1">
          <a:spLocks noChangeArrowheads="1" noTextEdit="1"/>
        </xdr:cNvSpPr>
      </xdr:nvSpPr>
      <xdr:spPr bwMode="auto">
        <a:xfrm>
          <a:off x="3086100" y="2124074"/>
          <a:ext cx="252000" cy="182587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66,1%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66675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/>
        <xdr:cNvSpPr txBox="1">
          <a:spLocks noChangeArrowheads="1" noTextEdit="1"/>
        </xdr:cNvSpPr>
      </xdr:nvSpPr>
      <xdr:spPr bwMode="auto">
        <a:xfrm>
          <a:off x="3400425" y="2095500"/>
          <a:ext cx="252000" cy="1976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72,0%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/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/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/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/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1.393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/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2.063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/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3.456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/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/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1.707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40003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/>
        <xdr:cNvSpPr txBox="1">
          <a:spLocks noChangeArrowheads="1" noTextEdit="1"/>
        </xdr:cNvSpPr>
      </xdr:nvSpPr>
      <xdr:spPr bwMode="auto">
        <a:xfrm>
          <a:off x="4145280" y="1906903"/>
          <a:ext cx="252000" cy="2160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80,0%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/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/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39,1%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47625</xdr:rowOff>
    </xdr:from>
    <xdr:to>
      <xdr:col>4</xdr:col>
      <xdr:colOff>3159030</xdr:colOff>
      <xdr:row>12</xdr:row>
      <xdr:rowOff>94500</xdr:rowOff>
    </xdr:to>
    <xdr:sp macro="" textlink="'Data 3'!J75">
      <xdr:nvSpPr>
        <xdr:cNvPr id="125" name="Text Box 109"/>
        <xdr:cNvSpPr txBox="1">
          <a:spLocks noChangeArrowheads="1" noTextEdit="1"/>
        </xdr:cNvSpPr>
      </xdr:nvSpPr>
      <xdr:spPr bwMode="auto">
        <a:xfrm>
          <a:off x="4764405" y="1914525"/>
          <a:ext cx="252000" cy="2088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75,8%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/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1.803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/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/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/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/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1.714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2382425</xdr:colOff>
      <xdr:row>17</xdr:row>
      <xdr:rowOff>54481</xdr:rowOff>
    </xdr:to>
    <xdr:sp macro="" textlink="'Data 3'!F72">
      <xdr:nvSpPr>
        <xdr:cNvPr id="131" name="Text Box 64"/>
        <xdr:cNvSpPr txBox="1">
          <a:spLocks noChangeArrowheads="1" noTextEdit="1"/>
        </xdr:cNvSpPr>
      </xdr:nvSpPr>
      <xdr:spPr bwMode="auto">
        <a:xfrm>
          <a:off x="3987800" y="2686050"/>
          <a:ext cx="25200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70,7%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/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1.308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/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34,5%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2733675</xdr:colOff>
      <xdr:row>16</xdr:row>
      <xdr:rowOff>76200</xdr:rowOff>
    </xdr:from>
    <xdr:to>
      <xdr:col>4</xdr:col>
      <xdr:colOff>2985675</xdr:colOff>
      <xdr:row>17</xdr:row>
      <xdr:rowOff>58275</xdr:rowOff>
    </xdr:to>
    <xdr:sp macro="" textlink="'Data 3'!J72">
      <xdr:nvSpPr>
        <xdr:cNvPr id="134" name="Text Box 109"/>
        <xdr:cNvSpPr txBox="1">
          <a:spLocks noChangeArrowheads="1" noTextEdit="1"/>
        </xdr:cNvSpPr>
      </xdr:nvSpPr>
      <xdr:spPr bwMode="auto">
        <a:xfrm>
          <a:off x="4591050" y="2752725"/>
          <a:ext cx="252000" cy="1440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48,6%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/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3.022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/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/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/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408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857250</xdr:colOff>
      <xdr:row>19</xdr:row>
      <xdr:rowOff>68580</xdr:rowOff>
    </xdr:from>
    <xdr:to>
      <xdr:col>4</xdr:col>
      <xdr:colOff>1109250</xdr:colOff>
      <xdr:row>20</xdr:row>
      <xdr:rowOff>83055</xdr:rowOff>
    </xdr:to>
    <xdr:sp macro="" textlink="'Data 3'!H73">
      <xdr:nvSpPr>
        <xdr:cNvPr id="139" name="Text Box 148"/>
        <xdr:cNvSpPr txBox="1">
          <a:spLocks noChangeArrowheads="1" noTextEdit="1"/>
        </xdr:cNvSpPr>
      </xdr:nvSpPr>
      <xdr:spPr bwMode="auto">
        <a:xfrm>
          <a:off x="2714625" y="3230880"/>
          <a:ext cx="252000" cy="176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48,9%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/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/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/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/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153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83819</xdr:rowOff>
    </xdr:from>
    <xdr:to>
      <xdr:col>4</xdr:col>
      <xdr:colOff>1776000</xdr:colOff>
      <xdr:row>20</xdr:row>
      <xdr:rowOff>152294</xdr:rowOff>
    </xdr:to>
    <xdr:sp macro="" textlink="'Data 3'!F74">
      <xdr:nvSpPr>
        <xdr:cNvPr id="144" name="Text Box 74"/>
        <xdr:cNvSpPr txBox="1">
          <a:spLocks noChangeArrowheads="1" noTextEdit="1"/>
        </xdr:cNvSpPr>
      </xdr:nvSpPr>
      <xdr:spPr bwMode="auto">
        <a:xfrm>
          <a:off x="3381375" y="3246119"/>
          <a:ext cx="252000" cy="2304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85,0%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/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367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1828800</xdr:colOff>
      <xdr:row>19</xdr:row>
      <xdr:rowOff>161924</xdr:rowOff>
    </xdr:from>
    <xdr:to>
      <xdr:col>4</xdr:col>
      <xdr:colOff>2080800</xdr:colOff>
      <xdr:row>20</xdr:row>
      <xdr:rowOff>148042</xdr:rowOff>
    </xdr:to>
    <xdr:sp macro="" textlink="'Data 3'!H74">
      <xdr:nvSpPr>
        <xdr:cNvPr id="146" name="Text Box 150"/>
        <xdr:cNvSpPr txBox="1">
          <a:spLocks noChangeArrowheads="1" noTextEdit="1"/>
        </xdr:cNvSpPr>
      </xdr:nvSpPr>
      <xdr:spPr bwMode="auto">
        <a:xfrm>
          <a:off x="3686175" y="3324224"/>
          <a:ext cx="252000" cy="1480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54,9%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133349</xdr:rowOff>
    </xdr:from>
    <xdr:to>
      <xdr:col>4</xdr:col>
      <xdr:colOff>2385600</xdr:colOff>
      <xdr:row>20</xdr:row>
      <xdr:rowOff>152069</xdr:rowOff>
    </xdr:to>
    <xdr:sp macro="" textlink="'Data 3'!J74">
      <xdr:nvSpPr>
        <xdr:cNvPr id="147" name="Text Box 109"/>
        <xdr:cNvSpPr txBox="1">
          <a:spLocks noChangeArrowheads="1" noTextEdit="1"/>
        </xdr:cNvSpPr>
      </xdr:nvSpPr>
      <xdr:spPr bwMode="auto">
        <a:xfrm>
          <a:off x="3990975" y="3295649"/>
          <a:ext cx="252000" cy="180645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61,3%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/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520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/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/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/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4.941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76199</xdr:rowOff>
    </xdr:from>
    <xdr:to>
      <xdr:col>4</xdr:col>
      <xdr:colOff>3441700</xdr:colOff>
      <xdr:row>26</xdr:row>
      <xdr:rowOff>59877</xdr:rowOff>
    </xdr:to>
    <xdr:sp macro="" textlink="'Data 3'!H76">
      <xdr:nvSpPr>
        <xdr:cNvPr id="152" name="Text Box 89"/>
        <xdr:cNvSpPr txBox="1">
          <a:spLocks noChangeArrowheads="1" noTextEdit="1"/>
        </xdr:cNvSpPr>
      </xdr:nvSpPr>
      <xdr:spPr bwMode="auto">
        <a:xfrm>
          <a:off x="4975225" y="4210049"/>
          <a:ext cx="323850" cy="14560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/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7.037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5938</xdr:rowOff>
    </xdr:from>
    <xdr:to>
      <xdr:col>4</xdr:col>
      <xdr:colOff>2952750</xdr:colOff>
      <xdr:row>26</xdr:row>
      <xdr:rowOff>60013</xdr:rowOff>
    </xdr:to>
    <xdr:sp macro="" textlink="'Data 3'!F76">
      <xdr:nvSpPr>
        <xdr:cNvPr id="154" name="Text Box 94"/>
        <xdr:cNvSpPr txBox="1">
          <a:spLocks noChangeArrowheads="1" noTextEdit="1"/>
        </xdr:cNvSpPr>
      </xdr:nvSpPr>
      <xdr:spPr bwMode="auto">
        <a:xfrm>
          <a:off x="4486275" y="4139788"/>
          <a:ext cx="323850" cy="2160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78,5%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/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11.978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3594100</xdr:colOff>
      <xdr:row>25</xdr:row>
      <xdr:rowOff>38100</xdr:rowOff>
    </xdr:from>
    <xdr:to>
      <xdr:col>4</xdr:col>
      <xdr:colOff>3917950</xdr:colOff>
      <xdr:row>26</xdr:row>
      <xdr:rowOff>55059</xdr:rowOff>
    </xdr:to>
    <xdr:sp macro="" textlink="'Data 3'!J76">
      <xdr:nvSpPr>
        <xdr:cNvPr id="156" name="Text Box 109"/>
        <xdr:cNvSpPr txBox="1">
          <a:spLocks noChangeArrowheads="1" noTextEdit="1"/>
        </xdr:cNvSpPr>
      </xdr:nvSpPr>
      <xdr:spPr bwMode="auto">
        <a:xfrm>
          <a:off x="5451475" y="4171950"/>
          <a:ext cx="323850" cy="17888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64,6%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C4" sqref="C4"/>
    </sheetView>
  </sheetViews>
  <sheetFormatPr baseColWidth="10" defaultColWidth="11.42578125" defaultRowHeight="12.75"/>
  <cols>
    <col min="1" max="1" width="0.140625" style="143" customWidth="1"/>
    <col min="2" max="2" width="2.7109375" style="143" customWidth="1"/>
    <col min="3" max="3" width="16.42578125" style="143" customWidth="1"/>
    <col min="4" max="4" width="4.7109375" style="143" customWidth="1"/>
    <col min="5" max="5" width="95.7109375" style="143" customWidth="1"/>
    <col min="6" max="16384" width="11.42578125" style="143"/>
  </cols>
  <sheetData>
    <row r="1" spans="2:15" ht="0.75" customHeight="1"/>
    <row r="2" spans="2:15" ht="21" customHeight="1">
      <c r="B2" s="143" t="s">
        <v>70</v>
      </c>
      <c r="C2" s="144"/>
      <c r="D2" s="144"/>
      <c r="E2" s="106" t="s">
        <v>1</v>
      </c>
    </row>
    <row r="3" spans="2:15" ht="15" customHeight="1">
      <c r="C3" s="144"/>
      <c r="D3" s="144"/>
      <c r="E3" s="107" t="s">
        <v>117</v>
      </c>
    </row>
    <row r="4" spans="2:15" s="146" customFormat="1" ht="20.25" customHeight="1">
      <c r="B4" s="145"/>
      <c r="C4" s="105" t="s">
        <v>73</v>
      </c>
    </row>
    <row r="5" spans="2:15" s="146" customFormat="1" ht="8.25" customHeight="1">
      <c r="B5" s="145"/>
      <c r="C5" s="147"/>
    </row>
    <row r="6" spans="2:15" s="146" customFormat="1" ht="3" customHeight="1">
      <c r="B6" s="145"/>
      <c r="C6" s="147"/>
    </row>
    <row r="7" spans="2:15" s="146" customFormat="1" ht="7.5" customHeight="1">
      <c r="B7" s="145"/>
      <c r="C7" s="148"/>
      <c r="D7" s="149"/>
      <c r="E7" s="149"/>
    </row>
    <row r="8" spans="2:15" ht="12.6" customHeight="1">
      <c r="D8" s="150" t="s">
        <v>71</v>
      </c>
      <c r="E8" s="151" t="s">
        <v>88</v>
      </c>
    </row>
    <row r="9" spans="2:15" s="146" customFormat="1" ht="12.6" customHeight="1">
      <c r="B9" s="145"/>
      <c r="C9" s="152"/>
      <c r="D9" s="150" t="s">
        <v>71</v>
      </c>
      <c r="E9" s="151" t="str">
        <f>'P2'!C7</f>
        <v>Estructura de potencia instalada peninsular</v>
      </c>
      <c r="F9" s="153"/>
      <c r="G9" s="153"/>
      <c r="H9" s="153"/>
      <c r="I9" s="153"/>
      <c r="J9" s="153"/>
      <c r="K9" s="153"/>
      <c r="L9" s="153"/>
      <c r="M9" s="153"/>
      <c r="N9" s="153"/>
      <c r="O9" s="153"/>
    </row>
    <row r="10" spans="2:15" s="146" customFormat="1" ht="12.6" customHeight="1">
      <c r="B10" s="145"/>
      <c r="C10" s="152"/>
      <c r="D10" s="150" t="s">
        <v>71</v>
      </c>
      <c r="E10" s="151" t="str">
        <f>'P2'!C23</f>
        <v>Estructura de generación mensual peninsular</v>
      </c>
      <c r="F10" s="143"/>
      <c r="G10" s="153"/>
      <c r="H10" s="153"/>
      <c r="I10" s="153"/>
      <c r="J10" s="153"/>
      <c r="K10" s="153"/>
      <c r="L10" s="153"/>
      <c r="M10" s="153"/>
      <c r="N10" s="153"/>
      <c r="O10" s="153"/>
    </row>
    <row r="11" spans="2:15" ht="12.6" customHeight="1">
      <c r="D11" s="150" t="s">
        <v>71</v>
      </c>
      <c r="E11" s="151" t="str">
        <f>'P3'!C7</f>
        <v xml:space="preserve">Estructura de generación diaria del día de máxima generación de energía renovable peninsular
</v>
      </c>
      <c r="F11" s="153"/>
    </row>
    <row r="12" spans="2:15" ht="12.6" customHeight="1">
      <c r="D12" s="150" t="s">
        <v>71</v>
      </c>
      <c r="E12" s="151" t="str">
        <f>'P4'!C7</f>
        <v>Evolución del peso de la generación renovable y no renovable peninsular</v>
      </c>
    </row>
    <row r="13" spans="2:15" ht="12.6" customHeight="1">
      <c r="D13" s="150" t="s">
        <v>71</v>
      </c>
      <c r="E13" s="151" t="str">
        <f>'P5'!C7</f>
        <v>Evolución de la generación sin/con emisiones de CO2 peninsular</v>
      </c>
      <c r="F13" s="153"/>
    </row>
    <row r="14" spans="2:15" ht="12.6" customHeight="1">
      <c r="D14" s="150" t="s">
        <v>71</v>
      </c>
      <c r="E14" s="151" t="str">
        <f>'P6'!C7</f>
        <v xml:space="preserve">Evolución de la generación renovable peninsular </v>
      </c>
      <c r="F14" s="153"/>
    </row>
    <row r="15" spans="2:15" ht="12.6" customHeight="1">
      <c r="D15" s="150" t="s">
        <v>71</v>
      </c>
      <c r="E15" s="151" t="str">
        <f>'P7'!C7</f>
        <v xml:space="preserve">Evolución de la generación no renovable peninsular </v>
      </c>
      <c r="F15" s="153"/>
    </row>
    <row r="16" spans="2:15" ht="12.6" customHeight="1">
      <c r="D16" s="150" t="s">
        <v>71</v>
      </c>
      <c r="E16" s="151" t="str">
        <f>'P8'!C7</f>
        <v>Generación eólica diaria peninsular</v>
      </c>
      <c r="F16" s="153"/>
    </row>
    <row r="17" spans="2:6" ht="12.6" customHeight="1">
      <c r="D17" s="150" t="s">
        <v>71</v>
      </c>
      <c r="E17" s="151" t="str">
        <f>'P9'!C7</f>
        <v>Máximos de generación de energía eólica peninsular</v>
      </c>
      <c r="F17" s="153"/>
    </row>
    <row r="18" spans="2:6" ht="12.6" customHeight="1">
      <c r="D18" s="150" t="s">
        <v>71</v>
      </c>
      <c r="E18" s="151" t="str">
        <f>'P10'!C7</f>
        <v xml:space="preserve">Generación horaria el día de máxima generación de energía eólica peninsular
</v>
      </c>
      <c r="F18" s="153"/>
    </row>
    <row r="19" spans="2:6" ht="12.6" customHeight="1">
      <c r="D19" s="150" t="s">
        <v>71</v>
      </c>
      <c r="E19" s="151" t="str">
        <f>'P11'!B7</f>
        <v>Energía producible hidráulica diaria comparada con el producible medio histórico</v>
      </c>
      <c r="F19" s="153"/>
    </row>
    <row r="20" spans="2:6" ht="12.6" customHeight="1">
      <c r="D20" s="150" t="s">
        <v>71</v>
      </c>
      <c r="E20" s="151" t="str">
        <f>'P12'!B7</f>
        <v>Reservas hidroeléctricas</v>
      </c>
      <c r="F20" s="153"/>
    </row>
    <row r="21" spans="2:6" ht="12.6" customHeight="1">
      <c r="D21" s="150" t="s">
        <v>71</v>
      </c>
      <c r="E21" s="151" t="str">
        <f>'P13'!C7</f>
        <v>Reservas hidroeléctricas a finales de mes por cuencas hidrográficas</v>
      </c>
      <c r="F21" s="153"/>
    </row>
    <row r="22" spans="2:6" s="146" customFormat="1" ht="7.5" customHeight="1">
      <c r="B22" s="145"/>
      <c r="C22" s="148"/>
      <c r="D22" s="149"/>
      <c r="E22" s="149"/>
    </row>
  </sheetData>
  <hyperlinks>
    <hyperlink ref="E10" location="'P2'!A1" display="'P2'!A1"/>
    <hyperlink ref="E12" location="'P4'!A1" display="'P4'!A1"/>
    <hyperlink ref="E11" location="'P3'!A1" display="'P3'!A1"/>
    <hyperlink ref="E9" location="'P2'!A1" display="'P2'!A1"/>
    <hyperlink ref="E8" location="'P1'!A1" display="'P1'!A1"/>
    <hyperlink ref="E13" location="'P5'!A1" display="'P5'!A1"/>
    <hyperlink ref="E14" location="'P6 '!A1" display="'P6 '!A1"/>
    <hyperlink ref="E15" location="'P7'!A1" display="'P7'!A1"/>
    <hyperlink ref="E16" location="'P8'!A1" display="'P8'!A1"/>
    <hyperlink ref="E17" location="'P9'!A1" display="'P9'!A1"/>
    <hyperlink ref="E18" location="'P10'!A1" display="'P10'!A1"/>
    <hyperlink ref="E19" location="'P11'!A1" display="'P11'!A1"/>
    <hyperlink ref="E20" location="'P12'!A1" display="'P12'!A1"/>
    <hyperlink ref="E21" location="'P13'!A1" display="'P1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1:AF40"/>
  <sheetViews>
    <sheetView showGridLines="0" showRowColHeaders="0" topLeftCell="A2" zoomScaleNormal="100" workbookViewId="0">
      <selection activeCell="G25" sqref="G2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6" t="s">
        <v>1</v>
      </c>
    </row>
    <row r="3" spans="3:32" ht="15" customHeight="1">
      <c r="I3" s="115" t="s">
        <v>117</v>
      </c>
    </row>
    <row r="4" spans="3:32" ht="19.899999999999999" customHeight="1">
      <c r="C4" s="105" t="s">
        <v>73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240" t="s">
        <v>29</v>
      </c>
      <c r="E7" s="117"/>
      <c r="F7" s="241" t="s">
        <v>117</v>
      </c>
      <c r="G7" s="242"/>
      <c r="H7" s="243" t="s">
        <v>31</v>
      </c>
      <c r="I7" s="24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240"/>
      <c r="E8" s="118" t="s">
        <v>32</v>
      </c>
      <c r="F8" s="221">
        <v>9045</v>
      </c>
      <c r="G8" s="228" t="s">
        <v>539</v>
      </c>
      <c r="H8" s="119">
        <v>17553</v>
      </c>
      <c r="I8" s="120" t="s">
        <v>114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23"/>
      <c r="E9" s="121" t="s">
        <v>33</v>
      </c>
      <c r="F9" s="222">
        <v>33.82</v>
      </c>
      <c r="G9" s="229" t="s">
        <v>540</v>
      </c>
      <c r="H9" s="154">
        <v>70.400000000000006</v>
      </c>
      <c r="I9" s="122" t="s">
        <v>115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C1:AH30"/>
  <sheetViews>
    <sheetView showGridLines="0" showRowColHeaders="0" topLeftCell="A2" zoomScaleNormal="100" workbookViewId="0">
      <selection activeCell="G35" sqref="G3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6" t="s">
        <v>1</v>
      </c>
    </row>
    <row r="3" spans="3:34" ht="15" customHeight="1">
      <c r="E3" s="115" t="s">
        <v>117</v>
      </c>
    </row>
    <row r="4" spans="3:34" ht="19.899999999999999" customHeight="1">
      <c r="C4" s="105" t="s">
        <v>73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240" t="s">
        <v>72</v>
      </c>
      <c r="E7" s="4"/>
    </row>
    <row r="8" spans="3:34">
      <c r="C8" s="240"/>
      <c r="E8" s="4"/>
    </row>
    <row r="9" spans="3:34">
      <c r="C9" s="240"/>
      <c r="E9" s="4"/>
    </row>
    <row r="10" spans="3:34">
      <c r="C10" s="141" t="s">
        <v>130</v>
      </c>
      <c r="E10" s="4"/>
    </row>
    <row r="11" spans="3:34">
      <c r="E11" s="4"/>
    </row>
    <row r="12" spans="3:34">
      <c r="C12" s="123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23"/>
    </row>
    <row r="25" spans="3:32">
      <c r="C25" s="123"/>
      <c r="E25" s="116"/>
    </row>
    <row r="26" spans="3:32">
      <c r="C26" s="12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2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23"/>
    </row>
    <row r="29" spans="3:32">
      <c r="C29" s="123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A910"/>
  <sheetViews>
    <sheetView showGridLines="0" showRowColHeaders="0" zoomScaleNormal="100" workbookViewId="0">
      <selection activeCell="H22" sqref="H2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10" width="16.5703125" style="50" customWidth="1"/>
    <col min="11" max="11" width="11.7109375" style="50" bestFit="1" customWidth="1"/>
    <col min="12" max="12" width="4" style="52" customWidth="1"/>
    <col min="13" max="13" width="7.28515625" style="52" bestFit="1" customWidth="1"/>
    <col min="14" max="14" width="4.5703125" style="50" customWidth="1"/>
    <col min="15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>
      <c r="F1" s="51"/>
    </row>
    <row r="2" spans="2:22">
      <c r="D2" s="106" t="s">
        <v>1</v>
      </c>
    </row>
    <row r="3" spans="2:22">
      <c r="D3" s="115" t="s">
        <v>117</v>
      </c>
    </row>
    <row r="4" spans="2:22" ht="20.100000000000001" customHeight="1">
      <c r="B4" s="105" t="s">
        <v>73</v>
      </c>
      <c r="V4" s="55"/>
    </row>
    <row r="5" spans="2:22">
      <c r="V5" s="55"/>
    </row>
    <row r="6" spans="2:22">
      <c r="V6" s="55"/>
    </row>
    <row r="7" spans="2:22">
      <c r="B7" s="240" t="s">
        <v>30</v>
      </c>
      <c r="V7" s="55"/>
    </row>
    <row r="8" spans="2:22">
      <c r="B8" s="240"/>
      <c r="O8" s="56">
        <f>IF('Data 2'!$E4&gt;'Data 2'!$F4,'Data 2'!$F4,'Data 2'!$E4)</f>
        <v>40.376535897999958</v>
      </c>
      <c r="V8" s="55"/>
    </row>
    <row r="9" spans="2:22">
      <c r="B9" s="240"/>
      <c r="O9" s="56">
        <f>IF('Data 2'!$E5&gt;'Data 2'!$F5,'Data 2'!$F5,'Data 2'!$E5)</f>
        <v>62.39815031799958</v>
      </c>
      <c r="V9" s="55"/>
    </row>
    <row r="10" spans="2:22">
      <c r="D10" s="4"/>
      <c r="O10" s="56">
        <f>IF('Data 2'!$E6&gt;'Data 2'!$F6,'Data 2'!$F6,'Data 2'!$E6)</f>
        <v>49.963671258000204</v>
      </c>
      <c r="V10" s="55"/>
    </row>
    <row r="11" spans="2:22">
      <c r="D11" s="4"/>
      <c r="O11" s="56">
        <f>IF('Data 2'!$E7&gt;'Data 2'!$F7,'Data 2'!$F7,'Data 2'!$E7)</f>
        <v>48.788967280000534</v>
      </c>
      <c r="V11" s="55"/>
    </row>
    <row r="12" spans="2:22">
      <c r="D12" s="4"/>
      <c r="O12" s="56">
        <f>IF('Data 2'!$E8&gt;'Data 2'!$F8,'Data 2'!$F8,'Data 2'!$E8)</f>
        <v>64.975606035999192</v>
      </c>
      <c r="V12" s="55"/>
    </row>
    <row r="13" spans="2:22">
      <c r="D13" s="4"/>
      <c r="O13" s="56">
        <f>IF('Data 2'!$E9&gt;'Data 2'!$F9,'Data 2'!$F9,'Data 2'!$E9)</f>
        <v>67.089556183946655</v>
      </c>
      <c r="V13" s="55"/>
    </row>
    <row r="14" spans="2:22">
      <c r="D14" s="4"/>
      <c r="O14" s="56">
        <f>IF('Data 2'!$E10&gt;'Data 2'!$F10,'Data 2'!$F10,'Data 2'!$E10)</f>
        <v>31.818615683999667</v>
      </c>
      <c r="V14" s="55"/>
    </row>
    <row r="15" spans="2:22">
      <c r="D15" s="4"/>
      <c r="O15" s="56">
        <f>IF('Data 2'!$E11&gt;'Data 2'!$F11,'Data 2'!$F11,'Data 2'!$E11)</f>
        <v>32.083742932000355</v>
      </c>
      <c r="V15" s="55"/>
    </row>
    <row r="16" spans="2:22">
      <c r="D16" s="4"/>
      <c r="O16" s="56">
        <f>IF('Data 2'!$E12&gt;'Data 2'!$F12,'Data 2'!$F12,'Data 2'!$E12)</f>
        <v>34.522308751999724</v>
      </c>
      <c r="V16" s="55"/>
    </row>
    <row r="17" spans="1:27">
      <c r="D17" s="4"/>
      <c r="O17" s="56">
        <f>IF('Data 2'!$E13&gt;'Data 2'!$F13,'Data 2'!$F13,'Data 2'!$E13)</f>
        <v>43.637513102000021</v>
      </c>
      <c r="V17" s="55"/>
    </row>
    <row r="18" spans="1:27">
      <c r="D18" s="4"/>
      <c r="O18" s="56">
        <f>IF('Data 2'!$E14&gt;'Data 2'!$F14,'Data 2'!$F14,'Data 2'!$E14)</f>
        <v>55.615623654000096</v>
      </c>
      <c r="V18" s="55"/>
    </row>
    <row r="19" spans="1:27">
      <c r="D19" s="4"/>
      <c r="O19" s="56">
        <f>IF('Data 2'!$E15&gt;'Data 2'!$F15,'Data 2'!$F15,'Data 2'!$E15)</f>
        <v>32.364342644000189</v>
      </c>
      <c r="V19" s="55"/>
    </row>
    <row r="20" spans="1:27" s="57" customFormat="1">
      <c r="A20"/>
      <c r="B20"/>
      <c r="C20"/>
      <c r="D20" s="4"/>
      <c r="O20" s="56">
        <f>IF('Data 2'!$E16&gt;'Data 2'!$F16,'Data 2'!$F16,'Data 2'!$E16)</f>
        <v>25.492739110000336</v>
      </c>
      <c r="P20" s="50"/>
      <c r="V20" s="55"/>
    </row>
    <row r="21" spans="1:27" s="57" customFormat="1">
      <c r="A21"/>
      <c r="B21"/>
      <c r="C21"/>
      <c r="D21" s="4"/>
      <c r="O21" s="56">
        <f>IF('Data 2'!$E17&gt;'Data 2'!$F17,'Data 2'!$F17,'Data 2'!$E17)</f>
        <v>47.710623641999568</v>
      </c>
      <c r="P21" s="50"/>
      <c r="V21" s="55"/>
    </row>
    <row r="22" spans="1:27">
      <c r="D22" s="41"/>
      <c r="O22" s="56">
        <f>IF('Data 2'!$E18&gt;'Data 2'!$F18,'Data 2'!$F18,'Data 2'!$E18)</f>
        <v>18.72301255599961</v>
      </c>
      <c r="V22" s="55"/>
    </row>
    <row r="23" spans="1:27">
      <c r="O23" s="56">
        <f>IF('Data 2'!$E19&gt;'Data 2'!$F19,'Data 2'!$F19,'Data 2'!$E19)</f>
        <v>4.855308974000045</v>
      </c>
      <c r="V23" s="55"/>
    </row>
    <row r="24" spans="1:27">
      <c r="O24" s="56">
        <f>IF('Data 2'!$E20&gt;'Data 2'!$F20,'Data 2'!$F20,'Data 2'!$E20)</f>
        <v>42.875751320000482</v>
      </c>
      <c r="V24" s="55"/>
    </row>
    <row r="25" spans="1:27">
      <c r="O25" s="56">
        <f>IF('Data 2'!$E21&gt;'Data 2'!$F21,'Data 2'!$F21,'Data 2'!$E21)</f>
        <v>30.117699382000385</v>
      </c>
      <c r="V25" s="55"/>
    </row>
    <row r="26" spans="1:27">
      <c r="O26" s="56">
        <f>IF('Data 2'!$E22&gt;'Data 2'!$F22,'Data 2'!$F22,'Data 2'!$E22)</f>
        <v>28.704467371999961</v>
      </c>
      <c r="V26" s="55"/>
    </row>
    <row r="27" spans="1:27">
      <c r="O27" s="56">
        <f>IF('Data 2'!$E23&gt;'Data 2'!$F23,'Data 2'!$F23,'Data 2'!$E23)</f>
        <v>16.375677109999462</v>
      </c>
      <c r="V27" s="55"/>
    </row>
    <row r="28" spans="1:27">
      <c r="O28" s="56">
        <f>IF('Data 2'!$E24&gt;'Data 2'!$F24,'Data 2'!$F24,'Data 2'!$E24)</f>
        <v>42.369094168000089</v>
      </c>
      <c r="V28" s="55"/>
    </row>
    <row r="29" spans="1:27">
      <c r="O29" s="56">
        <f>IF('Data 2'!$E25&gt;'Data 2'!$F25,'Data 2'!$F25,'Data 2'!$E25)</f>
        <v>25.263739727999798</v>
      </c>
      <c r="V29" s="55"/>
    </row>
    <row r="30" spans="1:27">
      <c r="O30" s="56">
        <f>IF('Data 2'!$E26&gt;'Data 2'!$F26,'Data 2'!$F26,'Data 2'!$E26)</f>
        <v>16.768126220000116</v>
      </c>
      <c r="V30" s="55"/>
    </row>
    <row r="31" spans="1:27">
      <c r="O31" s="56">
        <f>IF('Data 2'!$E27&gt;'Data 2'!$F27,'Data 2'!$F27,'Data 2'!$E27)</f>
        <v>24.697495263999787</v>
      </c>
      <c r="V31" s="55"/>
      <c r="Y31" s="58"/>
      <c r="Z31" s="58"/>
      <c r="AA31" s="59"/>
    </row>
    <row r="32" spans="1:27">
      <c r="O32" s="56">
        <f>IF('Data 2'!$E28&gt;'Data 2'!$F28,'Data 2'!$F28,'Data 2'!$E28)</f>
        <v>23.064919642000088</v>
      </c>
      <c r="V32" s="55"/>
      <c r="Y32" s="58"/>
      <c r="Z32" s="58"/>
      <c r="AA32" s="59"/>
    </row>
    <row r="33" spans="15:27">
      <c r="O33" s="56">
        <f>IF('Data 2'!$E29&gt;'Data 2'!$F29,'Data 2'!$F29,'Data 2'!$E29)</f>
        <v>20.269577129999934</v>
      </c>
      <c r="V33" s="55"/>
      <c r="Y33" s="58"/>
      <c r="Z33" s="58"/>
      <c r="AA33" s="59"/>
    </row>
    <row r="34" spans="15:27">
      <c r="O34" s="56">
        <f>IF('Data 2'!$E30&gt;'Data 2'!$F30,'Data 2'!$F30,'Data 2'!$E30)</f>
        <v>29.316554212000717</v>
      </c>
      <c r="V34" s="55"/>
      <c r="Y34" s="58"/>
      <c r="Z34" s="58"/>
      <c r="AA34" s="59"/>
    </row>
    <row r="35" spans="15:27">
      <c r="O35" s="56">
        <f>IF('Data 2'!$E31&gt;'Data 2'!$F31,'Data 2'!$F31,'Data 2'!$E31)</f>
        <v>34.744246739999923</v>
      </c>
      <c r="V35" s="55"/>
      <c r="Y35" s="58"/>
      <c r="Z35" s="58"/>
      <c r="AA35" s="59"/>
    </row>
    <row r="36" spans="15:27">
      <c r="O36" s="56">
        <f>IF('Data 2'!$E32&gt;'Data 2'!$F32,'Data 2'!$F32,'Data 2'!$E32)</f>
        <v>31.417335347999586</v>
      </c>
      <c r="V36" s="55"/>
      <c r="Y36" s="58"/>
      <c r="Z36" s="58"/>
      <c r="AA36" s="59"/>
    </row>
    <row r="37" spans="15:27">
      <c r="O37" s="56">
        <f>IF('Data 2'!$E33&gt;'Data 2'!$F33,'Data 2'!$F33,'Data 2'!$E33)</f>
        <v>47.25711161599979</v>
      </c>
      <c r="V37" s="55"/>
      <c r="Y37" s="58"/>
      <c r="Z37" s="58"/>
      <c r="AA37" s="59"/>
    </row>
    <row r="38" spans="15:27">
      <c r="O38" s="56">
        <f>IF('Data 2'!$E34&gt;'Data 2'!$F34,'Data 2'!$F34,'Data 2'!$E34)</f>
        <v>17.630889559999915</v>
      </c>
      <c r="V38" s="55"/>
      <c r="Y38" s="58"/>
      <c r="Z38" s="58"/>
      <c r="AA38" s="59"/>
    </row>
    <row r="39" spans="15:27">
      <c r="O39" s="56">
        <f>IF('Data 2'!$E35&gt;'Data 2'!$F35,'Data 2'!$F35,'Data 2'!$E35)</f>
        <v>29.495132564600013</v>
      </c>
      <c r="V39" s="55"/>
      <c r="Y39" s="58"/>
      <c r="Z39" s="58"/>
      <c r="AA39" s="59"/>
    </row>
    <row r="40" spans="15:27">
      <c r="O40" s="56">
        <f>IF('Data 2'!$E36&gt;'Data 2'!$F36,'Data 2'!$F36,'Data 2'!$E36)</f>
        <v>29.495132564600013</v>
      </c>
      <c r="V40" s="55"/>
      <c r="Y40" s="58"/>
      <c r="Z40" s="58"/>
      <c r="AA40" s="59"/>
    </row>
    <row r="41" spans="15:27">
      <c r="O41" s="56">
        <f>IF('Data 2'!$E37&gt;'Data 2'!$F37,'Data 2'!$F37,'Data 2'!$E37)</f>
        <v>22.375748725999607</v>
      </c>
      <c r="V41" s="55"/>
      <c r="Y41" s="58"/>
      <c r="Z41" s="58"/>
      <c r="AA41" s="59"/>
    </row>
    <row r="42" spans="15:27">
      <c r="O42" s="56">
        <f>IF('Data 2'!$E38&gt;'Data 2'!$F38,'Data 2'!$F38,'Data 2'!$E38)</f>
        <v>19.180821824000255</v>
      </c>
      <c r="V42" s="55"/>
      <c r="Y42" s="58"/>
      <c r="Z42" s="58"/>
      <c r="AA42" s="59"/>
    </row>
    <row r="43" spans="15:27">
      <c r="O43" s="56">
        <f>IF('Data 2'!$E39&gt;'Data 2'!$F39,'Data 2'!$F39,'Data 2'!$E39)</f>
        <v>20.96264235000011</v>
      </c>
      <c r="V43" s="55"/>
      <c r="Y43" s="58"/>
      <c r="Z43" s="58"/>
      <c r="AA43" s="59"/>
    </row>
    <row r="44" spans="15:27">
      <c r="O44" s="56">
        <f>IF('Data 2'!$E40&gt;'Data 2'!$F40,'Data 2'!$F40,'Data 2'!$E40)</f>
        <v>29.495132564600013</v>
      </c>
      <c r="V44" s="55"/>
      <c r="Y44" s="58"/>
      <c r="Z44" s="58"/>
      <c r="AA44" s="59"/>
    </row>
    <row r="45" spans="15:27">
      <c r="O45" s="56">
        <f>IF('Data 2'!$E41&gt;'Data 2'!$F41,'Data 2'!$F41,'Data 2'!$E41)</f>
        <v>29.495132564600013</v>
      </c>
      <c r="V45" s="55"/>
      <c r="Y45" s="58"/>
      <c r="Z45" s="58"/>
      <c r="AA45" s="59"/>
    </row>
    <row r="46" spans="15:27">
      <c r="O46" s="56">
        <f>IF('Data 2'!$E42&gt;'Data 2'!$F42,'Data 2'!$F42,'Data 2'!$E42)</f>
        <v>10.452418350000272</v>
      </c>
      <c r="V46" s="55"/>
      <c r="Y46" s="58"/>
      <c r="Z46" s="58"/>
      <c r="AA46" s="59"/>
    </row>
    <row r="47" spans="15:27">
      <c r="O47" s="56">
        <f>IF('Data 2'!$E43&gt;'Data 2'!$F43,'Data 2'!$F43,'Data 2'!$E43)</f>
        <v>29.495132564600013</v>
      </c>
      <c r="V47" s="55"/>
      <c r="Y47" s="58"/>
      <c r="Z47" s="58"/>
      <c r="AA47" s="59"/>
    </row>
    <row r="48" spans="15:27">
      <c r="O48" s="56">
        <f>IF('Data 2'!$E44&gt;'Data 2'!$F44,'Data 2'!$F44,'Data 2'!$E44)</f>
        <v>3.5974873880000224</v>
      </c>
      <c r="V48" s="55"/>
      <c r="Y48" s="58"/>
      <c r="Z48" s="58"/>
      <c r="AA48" s="59"/>
    </row>
    <row r="49" spans="15:27">
      <c r="O49" s="56">
        <f>IF('Data 2'!$E45&gt;'Data 2'!$F45,'Data 2'!$F45,'Data 2'!$E45)</f>
        <v>25.262630490000021</v>
      </c>
      <c r="V49" s="55"/>
      <c r="Y49" s="58"/>
      <c r="Z49" s="58"/>
      <c r="AA49" s="59"/>
    </row>
    <row r="50" spans="15:27">
      <c r="O50" s="56">
        <f>IF('Data 2'!$E46&gt;'Data 2'!$F46,'Data 2'!$F46,'Data 2'!$E46)</f>
        <v>16.863148058000085</v>
      </c>
      <c r="V50" s="55"/>
      <c r="Y50" s="58"/>
      <c r="Z50" s="58"/>
      <c r="AA50" s="59"/>
    </row>
    <row r="51" spans="15:27">
      <c r="O51" s="56">
        <f>IF('Data 2'!$E47&gt;'Data 2'!$F47,'Data 2'!$F47,'Data 2'!$E47)</f>
        <v>12.64196985199958</v>
      </c>
      <c r="V51" s="55"/>
      <c r="Y51" s="58"/>
      <c r="Z51" s="58"/>
      <c r="AA51" s="59"/>
    </row>
    <row r="52" spans="15:27">
      <c r="O52" s="56">
        <f>IF('Data 2'!$E48&gt;'Data 2'!$F48,'Data 2'!$F48,'Data 2'!$E48)</f>
        <v>18.813900324000482</v>
      </c>
      <c r="V52" s="55"/>
      <c r="Y52" s="58"/>
      <c r="Z52" s="58"/>
      <c r="AA52" s="59"/>
    </row>
    <row r="53" spans="15:27">
      <c r="O53" s="56">
        <f>IF('Data 2'!$E49&gt;'Data 2'!$F49,'Data 2'!$F49,'Data 2'!$E49)</f>
        <v>29.495132564600013</v>
      </c>
      <c r="V53" s="55"/>
      <c r="Y53" s="58"/>
      <c r="Z53" s="58"/>
      <c r="AA53" s="59"/>
    </row>
    <row r="54" spans="15:27">
      <c r="O54" s="56">
        <f>IF('Data 2'!$E50&gt;'Data 2'!$F50,'Data 2'!$F50,'Data 2'!$E50)</f>
        <v>1.0058903679999991</v>
      </c>
      <c r="V54" s="55"/>
      <c r="Y54" s="58"/>
      <c r="Z54" s="58"/>
      <c r="AA54" s="59"/>
    </row>
    <row r="55" spans="15:27">
      <c r="O55" s="56">
        <f>IF('Data 2'!$E51&gt;'Data 2'!$F51,'Data 2'!$F51,'Data 2'!$E51)</f>
        <v>4.4931087440001232</v>
      </c>
      <c r="V55" s="55"/>
      <c r="Y55" s="58"/>
      <c r="Z55" s="58"/>
      <c r="AA55" s="59"/>
    </row>
    <row r="56" spans="15:27">
      <c r="O56" s="56">
        <f>IF('Data 2'!$E52&gt;'Data 2'!$F52,'Data 2'!$F52,'Data 2'!$E52)</f>
        <v>16.20269827999968</v>
      </c>
      <c r="V56" s="55"/>
      <c r="Y56" s="58"/>
      <c r="Z56" s="58"/>
      <c r="AA56" s="59"/>
    </row>
    <row r="57" spans="15:27">
      <c r="O57" s="56">
        <f>IF('Data 2'!$E53&gt;'Data 2'!$F53,'Data 2'!$F53,'Data 2'!$E53)</f>
        <v>8.5069737639999694</v>
      </c>
      <c r="V57" s="55"/>
      <c r="Y57" s="58"/>
      <c r="Z57" s="58"/>
      <c r="AA57" s="59"/>
    </row>
    <row r="58" spans="15:27">
      <c r="O58" s="56">
        <f>IF('Data 2'!$E54&gt;'Data 2'!$F54,'Data 2'!$F54,'Data 2'!$E54)</f>
        <v>11.65973510600017</v>
      </c>
      <c r="V58" s="55"/>
      <c r="Y58" s="58"/>
      <c r="Z58" s="58"/>
      <c r="AA58" s="59"/>
    </row>
    <row r="59" spans="15:27">
      <c r="O59" s="56">
        <f>IF('Data 2'!$E55&gt;'Data 2'!$F55,'Data 2'!$F55,'Data 2'!$E55)</f>
        <v>3.5801353179997135</v>
      </c>
      <c r="V59" s="55"/>
      <c r="Y59" s="58"/>
      <c r="Z59" s="58"/>
      <c r="AA59" s="59"/>
    </row>
    <row r="60" spans="15:27">
      <c r="O60" s="56">
        <f>IF('Data 2'!$E56&gt;'Data 2'!$F56,'Data 2'!$F56,'Data 2'!$E56)</f>
        <v>11.501396654000299</v>
      </c>
      <c r="V60" s="55"/>
      <c r="Y60" s="58"/>
      <c r="Z60" s="58"/>
      <c r="AA60" s="59"/>
    </row>
    <row r="61" spans="15:27">
      <c r="O61" s="56">
        <f>IF('Data 2'!$E57&gt;'Data 2'!$F57,'Data 2'!$F57,'Data 2'!$E57)</f>
        <v>29.495132564600013</v>
      </c>
      <c r="V61" s="55"/>
      <c r="Y61" s="58"/>
      <c r="Z61" s="58"/>
      <c r="AA61" s="59"/>
    </row>
    <row r="62" spans="15:27">
      <c r="O62" s="56">
        <f>IF('Data 2'!$E58&gt;'Data 2'!$F58,'Data 2'!$F58,'Data 2'!$E58)</f>
        <v>3.1561152319998356</v>
      </c>
      <c r="V62" s="55"/>
      <c r="Y62" s="58"/>
      <c r="Z62" s="58"/>
      <c r="AA62" s="59"/>
    </row>
    <row r="63" spans="15:27">
      <c r="O63" s="56">
        <f>IF('Data 2'!$E59&gt;'Data 2'!$F59,'Data 2'!$F59,'Data 2'!$E59)</f>
        <v>8.6868206500006853</v>
      </c>
      <c r="V63" s="55"/>
      <c r="Y63" s="58"/>
      <c r="Z63" s="58"/>
      <c r="AA63" s="59"/>
    </row>
    <row r="64" spans="15:27">
      <c r="O64" s="56">
        <f>IF('Data 2'!$E60&gt;'Data 2'!$F60,'Data 2'!$F60,'Data 2'!$E60)</f>
        <v>15.672003331999582</v>
      </c>
      <c r="V64" s="55"/>
      <c r="Y64" s="58"/>
      <c r="Z64" s="58"/>
      <c r="AA64" s="59"/>
    </row>
    <row r="65" spans="15:27">
      <c r="O65" s="56">
        <f>IF('Data 2'!$E61&gt;'Data 2'!$F61,'Data 2'!$F61,'Data 2'!$E61)</f>
        <v>13.390439215999722</v>
      </c>
      <c r="V65" s="55"/>
      <c r="Y65" s="58"/>
      <c r="Z65" s="58"/>
      <c r="AA65" s="59"/>
    </row>
    <row r="66" spans="15:27">
      <c r="O66" s="56">
        <f>IF('Data 2'!$E62&gt;'Data 2'!$F62,'Data 2'!$F62,'Data 2'!$E62)</f>
        <v>1.52724735000064</v>
      </c>
      <c r="V66" s="55"/>
      <c r="Y66" s="58"/>
      <c r="Z66" s="58"/>
      <c r="AA66" s="59"/>
    </row>
    <row r="67" spans="15:27">
      <c r="O67" s="56">
        <f>IF('Data 2'!$E63&gt;'Data 2'!$F63,'Data 2'!$F63,'Data 2'!$E63)</f>
        <v>7.6585041500001028</v>
      </c>
      <c r="V67" s="55"/>
      <c r="Y67" s="58"/>
      <c r="Z67" s="58"/>
      <c r="AA67" s="59"/>
    </row>
    <row r="68" spans="15:27">
      <c r="O68" s="56">
        <f>IF('Data 2'!$E64&gt;'Data 2'!$F64,'Data 2'!$F64,'Data 2'!$E64)</f>
        <v>23.753820245999862</v>
      </c>
      <c r="V68" s="55"/>
      <c r="Y68" s="58"/>
      <c r="Z68" s="58"/>
      <c r="AA68" s="59"/>
    </row>
    <row r="69" spans="15:27">
      <c r="O69" s="56">
        <f>IF('Data 2'!$E65&gt;'Data 2'!$F65,'Data 2'!$F65,'Data 2'!$E65)</f>
        <v>3.8168256220002226</v>
      </c>
      <c r="V69" s="55"/>
      <c r="Y69" s="58"/>
      <c r="Z69" s="58"/>
      <c r="AA69" s="59"/>
    </row>
    <row r="70" spans="15:27">
      <c r="O70" s="56">
        <f>IF('Data 2'!$E66&gt;'Data 2'!$F66,'Data 2'!$F66,'Data 2'!$E66)</f>
        <v>1.4380734259992314</v>
      </c>
      <c r="V70" s="55"/>
      <c r="Y70" s="58"/>
      <c r="Z70" s="58"/>
      <c r="AA70" s="59"/>
    </row>
    <row r="71" spans="15:27">
      <c r="O71" s="56">
        <f>IF('Data 2'!$E67&gt;'Data 2'!$F67,'Data 2'!$F67,'Data 2'!$E67)</f>
        <v>2.975847520000082</v>
      </c>
      <c r="V71" s="55"/>
      <c r="Y71" s="58"/>
      <c r="Z71" s="58"/>
      <c r="AA71" s="59"/>
    </row>
    <row r="72" spans="15:27">
      <c r="O72" s="56">
        <f>IF('Data 2'!$E68&gt;'Data 2'!$F68,'Data 2'!$F68,'Data 2'!$E68)</f>
        <v>4.1446258560001583</v>
      </c>
      <c r="V72" s="55"/>
      <c r="Y72" s="58"/>
      <c r="Z72" s="58"/>
      <c r="AA72" s="59"/>
    </row>
    <row r="73" spans="15:27">
      <c r="O73" s="56">
        <f>IF('Data 2'!$E69&gt;'Data 2'!$F69,'Data 2'!$F69,'Data 2'!$E69)</f>
        <v>14.927450494000192</v>
      </c>
      <c r="V73" s="55"/>
      <c r="Y73" s="58"/>
      <c r="Z73" s="58"/>
      <c r="AA73" s="59"/>
    </row>
    <row r="74" spans="15:27">
      <c r="O74" s="56">
        <f>IF('Data 2'!$E70&gt;'Data 2'!$F70,'Data 2'!$F70,'Data 2'!$E70)</f>
        <v>18.209588883748388</v>
      </c>
      <c r="V74" s="55"/>
      <c r="Y74" s="58"/>
      <c r="Z74" s="58"/>
      <c r="AA74" s="59"/>
    </row>
    <row r="75" spans="15:27">
      <c r="O75" s="56">
        <f>IF('Data 2'!$E71&gt;'Data 2'!$F71,'Data 2'!$F71,'Data 2'!$E71)</f>
        <v>4.3516992580000657</v>
      </c>
      <c r="V75" s="55"/>
      <c r="Y75" s="58"/>
      <c r="Z75" s="58"/>
      <c r="AA75" s="59"/>
    </row>
    <row r="76" spans="15:27">
      <c r="O76" s="56">
        <f>IF('Data 2'!$E72&gt;'Data 2'!$F72,'Data 2'!$F72,'Data 2'!$E72)</f>
        <v>4.9573860239996579</v>
      </c>
      <c r="V76" s="55"/>
      <c r="Y76" s="58"/>
      <c r="Z76" s="58"/>
      <c r="AA76" s="59"/>
    </row>
    <row r="77" spans="15:27">
      <c r="O77" s="56">
        <f>IF('Data 2'!$E73&gt;'Data 2'!$F73,'Data 2'!$F73,'Data 2'!$E73)</f>
        <v>7.6060317239999868</v>
      </c>
      <c r="V77" s="55"/>
      <c r="Y77" s="58"/>
      <c r="Z77" s="58"/>
      <c r="AA77" s="59"/>
    </row>
    <row r="78" spans="15:27">
      <c r="O78" s="56">
        <f>IF('Data 2'!$E74&gt;'Data 2'!$F74,'Data 2'!$F74,'Data 2'!$E74)</f>
        <v>11.689617402</v>
      </c>
      <c r="V78" s="55"/>
      <c r="Y78" s="58"/>
      <c r="Z78" s="58"/>
      <c r="AA78" s="59"/>
    </row>
    <row r="79" spans="15:27">
      <c r="O79" s="56">
        <f>IF('Data 2'!$E75&gt;'Data 2'!$F75,'Data 2'!$F75,'Data 2'!$E75)</f>
        <v>5.4022796820006693</v>
      </c>
      <c r="V79" s="55"/>
      <c r="Y79" s="58"/>
      <c r="Z79" s="58"/>
      <c r="AA79" s="59"/>
    </row>
    <row r="80" spans="15:27">
      <c r="O80" s="56">
        <f>IF('Data 2'!$E76&gt;'Data 2'!$F76,'Data 2'!$F76,'Data 2'!$E76)</f>
        <v>16.487690755999655</v>
      </c>
      <c r="V80" s="55"/>
      <c r="Y80" s="58"/>
      <c r="Z80" s="58"/>
      <c r="AA80" s="59"/>
    </row>
    <row r="81" spans="15:27">
      <c r="O81" s="56">
        <f>IF('Data 2'!$E77&gt;'Data 2'!$F77,'Data 2'!$F77,'Data 2'!$E77)</f>
        <v>7.0919091539998513</v>
      </c>
      <c r="V81" s="55"/>
      <c r="Y81" s="58"/>
      <c r="Z81" s="58"/>
      <c r="AA81" s="59"/>
    </row>
    <row r="82" spans="15:27">
      <c r="O82" s="56">
        <f>IF('Data 2'!$E78&gt;'Data 2'!$F78,'Data 2'!$F78,'Data 2'!$E78)</f>
        <v>3.661566798000119</v>
      </c>
      <c r="V82" s="55"/>
      <c r="Y82" s="58"/>
      <c r="Z82" s="58"/>
      <c r="AA82" s="59"/>
    </row>
    <row r="83" spans="15:27">
      <c r="O83" s="56">
        <f>IF('Data 2'!$E79&gt;'Data 2'!$F79,'Data 2'!$F79,'Data 2'!$E79)</f>
        <v>10.475100337999793</v>
      </c>
      <c r="V83" s="55"/>
      <c r="Y83" s="58"/>
      <c r="Z83" s="58"/>
      <c r="AA83" s="59"/>
    </row>
    <row r="84" spans="15:27">
      <c r="O84" s="56">
        <f>IF('Data 2'!$E80&gt;'Data 2'!$F80,'Data 2'!$F80,'Data 2'!$E80)</f>
        <v>3.1593870580005476</v>
      </c>
      <c r="V84" s="55"/>
      <c r="Y84" s="58"/>
      <c r="Z84" s="58"/>
      <c r="AA84" s="59"/>
    </row>
    <row r="85" spans="15:27">
      <c r="O85" s="56">
        <f>IF('Data 2'!$E81&gt;'Data 2'!$F81,'Data 2'!$F81,'Data 2'!$E81)</f>
        <v>0.45896479200006796</v>
      </c>
      <c r="V85" s="55"/>
      <c r="Y85" s="58"/>
      <c r="Z85" s="58"/>
      <c r="AA85" s="59"/>
    </row>
    <row r="86" spans="15:27">
      <c r="O86" s="56">
        <f>IF('Data 2'!$E82&gt;'Data 2'!$F82,'Data 2'!$F82,'Data 2'!$E82)</f>
        <v>9.4797988639998785</v>
      </c>
      <c r="V86" s="55"/>
      <c r="Y86" s="58"/>
      <c r="Z86" s="58"/>
      <c r="AA86" s="59"/>
    </row>
    <row r="87" spans="15:27">
      <c r="O87" s="56">
        <f>IF('Data 2'!$E83&gt;'Data 2'!$F83,'Data 2'!$F83,'Data 2'!$E83)</f>
        <v>7.8928468739995994</v>
      </c>
      <c r="V87" s="55"/>
      <c r="Y87" s="58"/>
      <c r="Z87" s="58"/>
      <c r="AA87" s="59"/>
    </row>
    <row r="88" spans="15:27">
      <c r="O88" s="56">
        <f>IF('Data 2'!$E84&gt;'Data 2'!$F84,'Data 2'!$F84,'Data 2'!$E84)</f>
        <v>12.568396003999778</v>
      </c>
      <c r="V88" s="55"/>
      <c r="Y88" s="58"/>
      <c r="Z88" s="58"/>
      <c r="AA88" s="59"/>
    </row>
    <row r="89" spans="15:27">
      <c r="O89" s="56">
        <f>IF('Data 2'!$E85&gt;'Data 2'!$F85,'Data 2'!$F85,'Data 2'!$E85)</f>
        <v>5.658252427999896</v>
      </c>
      <c r="V89" s="55"/>
      <c r="Y89" s="58"/>
      <c r="Z89" s="58"/>
      <c r="AA89" s="59"/>
    </row>
    <row r="90" spans="15:27">
      <c r="O90" s="56">
        <f>IF('Data 2'!$E86&gt;'Data 2'!$F86,'Data 2'!$F86,'Data 2'!$E86)</f>
        <v>4.5894439959999778</v>
      </c>
      <c r="V90" s="55"/>
      <c r="Y90" s="58"/>
      <c r="Z90" s="58"/>
      <c r="AA90" s="59"/>
    </row>
    <row r="91" spans="15:27">
      <c r="O91" s="56">
        <f>IF('Data 2'!$E87&gt;'Data 2'!$F87,'Data 2'!$F87,'Data 2'!$E87)</f>
        <v>2.9210418860007135</v>
      </c>
      <c r="V91" s="55"/>
      <c r="Y91" s="58"/>
      <c r="Z91" s="58"/>
      <c r="AA91" s="59"/>
    </row>
    <row r="92" spans="15:27">
      <c r="O92" s="56">
        <f>IF('Data 2'!$E88&gt;'Data 2'!$F88,'Data 2'!$F88,'Data 2'!$E88)</f>
        <v>4.626087771999992</v>
      </c>
      <c r="V92" s="55"/>
      <c r="Y92" s="58"/>
      <c r="Z92" s="58"/>
      <c r="AA92" s="59"/>
    </row>
    <row r="93" spans="15:27">
      <c r="O93" s="56">
        <f>IF('Data 2'!$E89&gt;'Data 2'!$F89,'Data 2'!$F89,'Data 2'!$E89)</f>
        <v>6.1624998199996499</v>
      </c>
      <c r="V93" s="55"/>
      <c r="Y93" s="58"/>
      <c r="Z93" s="58"/>
      <c r="AA93" s="59"/>
    </row>
    <row r="94" spans="15:27">
      <c r="O94" s="56">
        <f>IF('Data 2'!$E90&gt;'Data 2'!$F90,'Data 2'!$F90,'Data 2'!$E90)</f>
        <v>1.9062715880004926</v>
      </c>
      <c r="V94" s="55"/>
      <c r="Y94" s="58"/>
      <c r="Z94" s="58"/>
      <c r="AA94" s="59"/>
    </row>
    <row r="95" spans="15:27">
      <c r="O95" s="56">
        <f>IF('Data 2'!$E91&gt;'Data 2'!$F91,'Data 2'!$F91,'Data 2'!$E91)</f>
        <v>18.209588883748388</v>
      </c>
      <c r="V95" s="55"/>
      <c r="Y95" s="58"/>
      <c r="Z95" s="58"/>
      <c r="AA95" s="59"/>
    </row>
    <row r="96" spans="15:27">
      <c r="O96" s="56">
        <f>IF('Data 2'!$E92&gt;'Data 2'!$F92,'Data 2'!$F92,'Data 2'!$E92)</f>
        <v>1.9350464739997406</v>
      </c>
      <c r="V96" s="55"/>
      <c r="Y96" s="58"/>
      <c r="Z96" s="58"/>
      <c r="AA96" s="59"/>
    </row>
    <row r="97" spans="15:27">
      <c r="O97" s="56">
        <f>IF('Data 2'!$E93&gt;'Data 2'!$F93,'Data 2'!$F93,'Data 2'!$E93)</f>
        <v>18.209588883748388</v>
      </c>
      <c r="V97" s="55"/>
      <c r="Y97" s="58"/>
      <c r="Z97" s="58"/>
      <c r="AA97" s="59"/>
    </row>
    <row r="98" spans="15:27">
      <c r="O98" s="56">
        <f>IF('Data 2'!$E94&gt;'Data 2'!$F94,'Data 2'!$F94,'Data 2'!$E94)</f>
        <v>17.370576209999832</v>
      </c>
      <c r="V98" s="55"/>
      <c r="Y98" s="58"/>
      <c r="Z98" s="58"/>
      <c r="AA98" s="59"/>
    </row>
    <row r="99" spans="15:27">
      <c r="O99" s="56">
        <f>IF('Data 2'!$E95&gt;'Data 2'!$F95,'Data 2'!$F95,'Data 2'!$E95)</f>
        <v>10.939863956000016</v>
      </c>
      <c r="V99" s="55"/>
      <c r="Y99" s="58"/>
      <c r="Z99" s="58"/>
      <c r="AA99" s="59"/>
    </row>
    <row r="100" spans="15:27">
      <c r="O100" s="56">
        <f>IF('Data 2'!$E96&gt;'Data 2'!$F96,'Data 2'!$F96,'Data 2'!$E96)</f>
        <v>8.206970124000323</v>
      </c>
      <c r="V100" s="55"/>
      <c r="Y100" s="58"/>
      <c r="Z100" s="58"/>
      <c r="AA100" s="59"/>
    </row>
    <row r="101" spans="15:27">
      <c r="O101" s="56">
        <f>IF('Data 2'!$E97&gt;'Data 2'!$F97,'Data 2'!$F97,'Data 2'!$E97)</f>
        <v>18.052470175999915</v>
      </c>
      <c r="V101" s="55"/>
      <c r="Y101" s="58"/>
      <c r="Z101" s="58"/>
      <c r="AA101" s="59"/>
    </row>
    <row r="102" spans="15:27">
      <c r="O102" s="56">
        <f>IF('Data 2'!$E98&gt;'Data 2'!$F98,'Data 2'!$F98,'Data 2'!$E98)</f>
        <v>10.010554954000334</v>
      </c>
      <c r="V102" s="55"/>
      <c r="Y102" s="58"/>
      <c r="Z102" s="58"/>
      <c r="AA102" s="59"/>
    </row>
    <row r="103" spans="15:27">
      <c r="O103" s="56">
        <f>IF('Data 2'!$E99&gt;'Data 2'!$F99,'Data 2'!$F99,'Data 2'!$E99)</f>
        <v>12.942998063999433</v>
      </c>
      <c r="V103" s="55"/>
      <c r="Y103" s="58"/>
      <c r="Z103" s="58"/>
      <c r="AA103" s="59"/>
    </row>
    <row r="104" spans="15:27">
      <c r="O104" s="56">
        <f>IF('Data 2'!$E100&gt;'Data 2'!$F100,'Data 2'!$F100,'Data 2'!$E100)</f>
        <v>9.2383161040006758</v>
      </c>
      <c r="V104" s="55"/>
      <c r="Y104" s="58"/>
      <c r="Z104" s="58"/>
      <c r="AA104" s="59"/>
    </row>
    <row r="105" spans="15:27">
      <c r="O105" s="56">
        <f>IF('Data 2'!$E101&gt;'Data 2'!$F101,'Data 2'!$F101,'Data 2'!$E101)</f>
        <v>5.956177771999533</v>
      </c>
      <c r="V105" s="55"/>
      <c r="Y105" s="58"/>
      <c r="Z105" s="58"/>
      <c r="AA105" s="59"/>
    </row>
    <row r="106" spans="15:27">
      <c r="O106" s="56">
        <f>IF('Data 2'!$E102&gt;'Data 2'!$F102,'Data 2'!$F102,'Data 2'!$E102)</f>
        <v>8.1167387440001608</v>
      </c>
      <c r="V106" s="55"/>
      <c r="Y106" s="58"/>
      <c r="Z106" s="58"/>
      <c r="AA106" s="59"/>
    </row>
    <row r="107" spans="15:27">
      <c r="O107" s="56">
        <f>IF('Data 2'!$E103&gt;'Data 2'!$F103,'Data 2'!$F103,'Data 2'!$E103)</f>
        <v>12.103987826000184</v>
      </c>
      <c r="V107" s="55"/>
      <c r="Y107" s="58"/>
      <c r="Z107" s="58"/>
      <c r="AA107" s="59"/>
    </row>
    <row r="108" spans="15:27">
      <c r="O108" s="56">
        <f>IF('Data 2'!$E104&gt;'Data 2'!$F104,'Data 2'!$F104,'Data 2'!$E104)</f>
        <v>16.91100437399945</v>
      </c>
      <c r="V108" s="55"/>
      <c r="Y108" s="58"/>
      <c r="Z108" s="58"/>
      <c r="AA108" s="59"/>
    </row>
    <row r="109" spans="15:27">
      <c r="O109" s="56">
        <f>IF('Data 2'!$E105&gt;'Data 2'!$F105,'Data 2'!$F105,'Data 2'!$E105)</f>
        <v>23.816136999456674</v>
      </c>
      <c r="V109" s="55"/>
      <c r="Y109" s="58"/>
      <c r="Z109" s="58"/>
      <c r="AA109" s="59"/>
    </row>
    <row r="110" spans="15:27">
      <c r="O110" s="56">
        <f>IF('Data 2'!$E106&gt;'Data 2'!$F106,'Data 2'!$F106,'Data 2'!$E106)</f>
        <v>9.2367546279999591</v>
      </c>
      <c r="V110" s="55"/>
      <c r="Y110" s="58"/>
      <c r="Z110" s="58"/>
      <c r="AA110" s="59"/>
    </row>
    <row r="111" spans="15:27">
      <c r="O111" s="56">
        <f>IF('Data 2'!$E107&gt;'Data 2'!$F107,'Data 2'!$F107,'Data 2'!$E107)</f>
        <v>2.1625062840003837</v>
      </c>
      <c r="V111" s="55"/>
      <c r="Y111" s="58"/>
      <c r="Z111" s="58"/>
      <c r="AA111" s="59"/>
    </row>
    <row r="112" spans="15:27">
      <c r="O112" s="56">
        <f>IF('Data 2'!$E108&gt;'Data 2'!$F108,'Data 2'!$F108,'Data 2'!$E108)</f>
        <v>1.5955005419996415</v>
      </c>
      <c r="V112" s="55"/>
      <c r="Y112" s="58"/>
      <c r="Z112" s="58"/>
      <c r="AA112" s="59"/>
    </row>
    <row r="113" spans="15:27">
      <c r="O113" s="56">
        <f>IF('Data 2'!$E109&gt;'Data 2'!$F109,'Data 2'!$F109,'Data 2'!$E109)</f>
        <v>1.929082758000388</v>
      </c>
      <c r="V113" s="55"/>
      <c r="Y113" s="58"/>
      <c r="Z113" s="58"/>
      <c r="AA113" s="59"/>
    </row>
    <row r="114" spans="15:27">
      <c r="O114" s="56">
        <f>IF('Data 2'!$E110&gt;'Data 2'!$F110,'Data 2'!$F110,'Data 2'!$E110)</f>
        <v>1.4055502099996002</v>
      </c>
      <c r="V114" s="55"/>
      <c r="Y114" s="58"/>
      <c r="Z114" s="58"/>
      <c r="AA114" s="59"/>
    </row>
    <row r="115" spans="15:27">
      <c r="O115" s="56">
        <f>IF('Data 2'!$E111&gt;'Data 2'!$F111,'Data 2'!$F111,'Data 2'!$E111)</f>
        <v>0.36852824000048984</v>
      </c>
      <c r="V115" s="55"/>
      <c r="Y115" s="58"/>
      <c r="Z115" s="58"/>
      <c r="AA115" s="59"/>
    </row>
    <row r="116" spans="15:27">
      <c r="O116" s="56">
        <f>IF('Data 2'!$E112&gt;'Data 2'!$F112,'Data 2'!$F112,'Data 2'!$E112)</f>
        <v>12.750772416000249</v>
      </c>
      <c r="V116" s="55"/>
      <c r="Y116" s="58"/>
      <c r="Z116" s="58"/>
      <c r="AA116" s="59"/>
    </row>
    <row r="117" spans="15:27">
      <c r="O117" s="56">
        <f>IF('Data 2'!$E113&gt;'Data 2'!$F113,'Data 2'!$F113,'Data 2'!$E113)</f>
        <v>13.657197353999779</v>
      </c>
      <c r="V117" s="55"/>
      <c r="Y117" s="58"/>
      <c r="Z117" s="58"/>
      <c r="AA117" s="59"/>
    </row>
    <row r="118" spans="15:27">
      <c r="O118" s="56">
        <f>IF('Data 2'!$E114&gt;'Data 2'!$F114,'Data 2'!$F114,'Data 2'!$E114)</f>
        <v>7.8491512639997936</v>
      </c>
      <c r="V118" s="55"/>
      <c r="Y118" s="58"/>
      <c r="Z118" s="58"/>
      <c r="AA118" s="59"/>
    </row>
    <row r="119" spans="15:27">
      <c r="O119" s="56">
        <f>IF('Data 2'!$E115&gt;'Data 2'!$F115,'Data 2'!$F115,'Data 2'!$E115)</f>
        <v>5.1132767800000929</v>
      </c>
      <c r="V119" s="55"/>
      <c r="Y119" s="58"/>
      <c r="Z119" s="58"/>
      <c r="AA119" s="59"/>
    </row>
    <row r="120" spans="15:27">
      <c r="O120" s="56">
        <f>IF('Data 2'!$E116&gt;'Data 2'!$F116,'Data 2'!$F116,'Data 2'!$E116)</f>
        <v>9.2812838220002014</v>
      </c>
      <c r="V120" s="55"/>
      <c r="Y120" s="58"/>
      <c r="Z120" s="58"/>
      <c r="AA120" s="59"/>
    </row>
    <row r="121" spans="15:27">
      <c r="O121" s="56">
        <f>IF('Data 2'!$E117&gt;'Data 2'!$F117,'Data 2'!$F117,'Data 2'!$E117)</f>
        <v>16.838750676000075</v>
      </c>
      <c r="V121" s="55"/>
      <c r="Y121" s="58"/>
      <c r="Z121" s="58"/>
      <c r="AA121" s="59"/>
    </row>
    <row r="122" spans="15:27">
      <c r="O122" s="56">
        <f>IF('Data 2'!$E118&gt;'Data 2'!$F118,'Data 2'!$F118,'Data 2'!$E118)</f>
        <v>9.4011935739992651</v>
      </c>
      <c r="V122" s="55"/>
      <c r="Y122" s="58"/>
      <c r="Z122" s="58"/>
      <c r="AA122" s="59"/>
    </row>
    <row r="123" spans="15:27">
      <c r="O123" s="56">
        <f>IF('Data 2'!$E119&gt;'Data 2'!$F119,'Data 2'!$F119,'Data 2'!$E119)</f>
        <v>14.334016136000541</v>
      </c>
      <c r="V123" s="55"/>
      <c r="Y123" s="58"/>
      <c r="Z123" s="58"/>
      <c r="AA123" s="59"/>
    </row>
    <row r="124" spans="15:27">
      <c r="O124" s="56">
        <f>IF('Data 2'!$E120&gt;'Data 2'!$F120,'Data 2'!$F120,'Data 2'!$E120)</f>
        <v>6.2679970279997912</v>
      </c>
      <c r="V124" s="55"/>
      <c r="Y124" s="58"/>
      <c r="Z124" s="58"/>
      <c r="AA124" s="59"/>
    </row>
    <row r="125" spans="15:27">
      <c r="O125" s="56">
        <f>IF('Data 2'!$E121&gt;'Data 2'!$F121,'Data 2'!$F121,'Data 2'!$E121)</f>
        <v>6.1972966640001896</v>
      </c>
      <c r="V125" s="55"/>
      <c r="Y125" s="58"/>
      <c r="Z125" s="58"/>
      <c r="AA125" s="59"/>
    </row>
    <row r="126" spans="15:27">
      <c r="O126" s="56">
        <f>IF('Data 2'!$E122&gt;'Data 2'!$F122,'Data 2'!$F122,'Data 2'!$E122)</f>
        <v>2.0169837979996506</v>
      </c>
      <c r="V126" s="55"/>
      <c r="Y126" s="58"/>
      <c r="Z126" s="58"/>
      <c r="AA126" s="59"/>
    </row>
    <row r="127" spans="15:27">
      <c r="O127" s="56">
        <f>IF('Data 2'!$E123&gt;'Data 2'!$F123,'Data 2'!$F123,'Data 2'!$E123)</f>
        <v>12.939576510000126</v>
      </c>
      <c r="V127" s="55"/>
      <c r="Y127" s="58"/>
      <c r="Z127" s="58"/>
      <c r="AA127" s="59"/>
    </row>
    <row r="128" spans="15:27">
      <c r="O128" s="56">
        <f>IF('Data 2'!$E124&gt;'Data 2'!$F124,'Data 2'!$F124,'Data 2'!$E124)</f>
        <v>4.2383000019998347</v>
      </c>
      <c r="V128" s="55"/>
      <c r="Y128" s="58"/>
      <c r="Z128" s="58"/>
      <c r="AA128" s="59"/>
    </row>
    <row r="129" spans="15:27">
      <c r="O129" s="56">
        <f>IF('Data 2'!$E125&gt;'Data 2'!$F125,'Data 2'!$F125,'Data 2'!$E125)</f>
        <v>17.541421690000611</v>
      </c>
      <c r="V129" s="55"/>
      <c r="Y129" s="58"/>
      <c r="Z129" s="58"/>
      <c r="AA129" s="59"/>
    </row>
    <row r="130" spans="15:27">
      <c r="O130" s="56">
        <f>IF('Data 2'!$E126&gt;'Data 2'!$F126,'Data 2'!$F126,'Data 2'!$E126)</f>
        <v>18.704515311999913</v>
      </c>
      <c r="V130" s="55"/>
      <c r="Y130" s="58"/>
      <c r="Z130" s="58"/>
      <c r="AA130" s="59"/>
    </row>
    <row r="131" spans="15:27">
      <c r="O131" s="56">
        <f>IF('Data 2'!$E127&gt;'Data 2'!$F127,'Data 2'!$F127,'Data 2'!$E127)</f>
        <v>7.9476282499992852</v>
      </c>
      <c r="V131" s="55"/>
      <c r="Y131" s="58"/>
      <c r="Z131" s="58"/>
      <c r="AA131" s="59"/>
    </row>
    <row r="132" spans="15:27">
      <c r="O132" s="56">
        <f>IF('Data 2'!$E128&gt;'Data 2'!$F128,'Data 2'!$F128,'Data 2'!$E128)</f>
        <v>20.167072540000685</v>
      </c>
      <c r="V132" s="55"/>
      <c r="Y132" s="58"/>
      <c r="Z132" s="58"/>
      <c r="AA132" s="59"/>
    </row>
    <row r="133" spans="15:27">
      <c r="O133" s="56">
        <f>IF('Data 2'!$E129&gt;'Data 2'!$F129,'Data 2'!$F129,'Data 2'!$E129)</f>
        <v>8.2272621300000424</v>
      </c>
      <c r="V133" s="55"/>
      <c r="Y133" s="58"/>
      <c r="Z133" s="58"/>
      <c r="AA133" s="59"/>
    </row>
    <row r="134" spans="15:27">
      <c r="O134" s="56">
        <f>IF('Data 2'!$E130&gt;'Data 2'!$F130,'Data 2'!$F130,'Data 2'!$E130)</f>
        <v>4.618792947999232</v>
      </c>
      <c r="V134" s="55"/>
      <c r="Y134" s="58"/>
      <c r="Z134" s="58"/>
      <c r="AA134" s="59"/>
    </row>
    <row r="135" spans="15:27">
      <c r="O135" s="56">
        <f>IF('Data 2'!$E131&gt;'Data 2'!$F131,'Data 2'!$F131,'Data 2'!$E131)</f>
        <v>23.979947690000003</v>
      </c>
      <c r="V135" s="55"/>
      <c r="Y135" s="58"/>
      <c r="Z135" s="58"/>
      <c r="AA135" s="59"/>
    </row>
    <row r="136" spans="15:27">
      <c r="O136" s="56">
        <f>IF('Data 2'!$E132&gt;'Data 2'!$F132,'Data 2'!$F132,'Data 2'!$E132)</f>
        <v>8.6178349180003195</v>
      </c>
      <c r="V136" s="55"/>
      <c r="Y136" s="58"/>
      <c r="Z136" s="58"/>
      <c r="AA136" s="59"/>
    </row>
    <row r="137" spans="15:27">
      <c r="O137" s="56">
        <f>IF('Data 2'!$E133&gt;'Data 2'!$F133,'Data 2'!$F133,'Data 2'!$E133)</f>
        <v>11.772894552000514</v>
      </c>
      <c r="V137" s="55"/>
      <c r="Y137" s="58"/>
      <c r="Z137" s="58"/>
      <c r="AA137" s="59"/>
    </row>
    <row r="138" spans="15:27">
      <c r="O138" s="56">
        <f>IF('Data 2'!$E134&gt;'Data 2'!$F134,'Data 2'!$F134,'Data 2'!$E134)</f>
        <v>7.8747849579994647</v>
      </c>
      <c r="V138" s="55"/>
      <c r="Y138" s="58"/>
      <c r="Z138" s="58"/>
      <c r="AA138" s="59"/>
    </row>
    <row r="139" spans="15:27">
      <c r="O139" s="56">
        <f>IF('Data 2'!$E135&gt;'Data 2'!$F135,'Data 2'!$F135,'Data 2'!$E135)</f>
        <v>13.134850287999672</v>
      </c>
      <c r="V139" s="55"/>
      <c r="Y139" s="58"/>
      <c r="Z139" s="58"/>
      <c r="AA139" s="59"/>
    </row>
    <row r="140" spans="15:27">
      <c r="O140" s="56">
        <f>IF('Data 2'!$E136&gt;'Data 2'!$F136,'Data 2'!$F136,'Data 2'!$E136)</f>
        <v>3.1997314180002765</v>
      </c>
      <c r="V140" s="55"/>
      <c r="Y140" s="58"/>
      <c r="Z140" s="58"/>
      <c r="AA140" s="59"/>
    </row>
    <row r="141" spans="15:27">
      <c r="O141" s="56">
        <f>IF('Data 2'!$E137&gt;'Data 2'!$F137,'Data 2'!$F137,'Data 2'!$E137)</f>
        <v>7.489909994000441</v>
      </c>
      <c r="V141" s="55"/>
      <c r="Y141" s="58"/>
      <c r="Z141" s="58"/>
      <c r="AA141" s="59"/>
    </row>
    <row r="142" spans="15:27">
      <c r="O142" s="56">
        <f>IF('Data 2'!$E138&gt;'Data 2'!$F138,'Data 2'!$F138,'Data 2'!$E138)</f>
        <v>7.0782381979996591</v>
      </c>
      <c r="V142" s="55"/>
      <c r="Y142" s="58"/>
      <c r="Z142" s="58"/>
      <c r="AA142" s="59"/>
    </row>
    <row r="143" spans="15:27">
      <c r="O143" s="56">
        <f>IF('Data 2'!$E139&gt;'Data 2'!$F139,'Data 2'!$F139,'Data 2'!$E139)</f>
        <v>6.2584046580004333</v>
      </c>
      <c r="V143" s="55"/>
      <c r="Y143" s="58"/>
      <c r="Z143" s="58"/>
      <c r="AA143" s="59"/>
    </row>
    <row r="144" spans="15:27">
      <c r="O144" s="56">
        <f>IF('Data 2'!$E140&gt;'Data 2'!$F140,'Data 2'!$F140,'Data 2'!$E140)</f>
        <v>16.927156399999777</v>
      </c>
      <c r="V144" s="55"/>
      <c r="Y144" s="58"/>
      <c r="Z144" s="58"/>
      <c r="AA144" s="59"/>
    </row>
    <row r="145" spans="15:27">
      <c r="O145" s="56">
        <f>IF('Data 2'!$E141&gt;'Data 2'!$F141,'Data 2'!$F141,'Data 2'!$E141)</f>
        <v>8.1017168120000012</v>
      </c>
      <c r="V145" s="55"/>
      <c r="Y145" s="58"/>
      <c r="Z145" s="58"/>
      <c r="AA145" s="59"/>
    </row>
    <row r="146" spans="15:27">
      <c r="O146" s="56">
        <f>IF('Data 2'!$E142&gt;'Data 2'!$F142,'Data 2'!$F142,'Data 2'!$E142)</f>
        <v>5.3093006480000877</v>
      </c>
      <c r="V146" s="55"/>
      <c r="Y146" s="58"/>
      <c r="Z146" s="58"/>
      <c r="AA146" s="59"/>
    </row>
    <row r="147" spans="15:27">
      <c r="O147" s="56">
        <f>IF('Data 2'!$E143&gt;'Data 2'!$F143,'Data 2'!$F143,'Data 2'!$E143)</f>
        <v>9.2630509999999404</v>
      </c>
      <c r="V147" s="55"/>
      <c r="Y147" s="58"/>
      <c r="Z147" s="58"/>
      <c r="AA147" s="59"/>
    </row>
    <row r="148" spans="15:27">
      <c r="O148" s="56">
        <f>IF('Data 2'!$E144&gt;'Data 2'!$F144,'Data 2'!$F144,'Data 2'!$E144)</f>
        <v>13.121949748000079</v>
      </c>
      <c r="V148" s="55"/>
      <c r="Y148" s="58"/>
      <c r="Z148" s="58"/>
      <c r="AA148" s="59"/>
    </row>
    <row r="149" spans="15:27">
      <c r="O149" s="56">
        <f>IF('Data 2'!$E145&gt;'Data 2'!$F145,'Data 2'!$F145,'Data 2'!$E145)</f>
        <v>31.441332551999668</v>
      </c>
      <c r="V149" s="55"/>
      <c r="Y149" s="58"/>
      <c r="Z149" s="58"/>
      <c r="AA149" s="59"/>
    </row>
    <row r="150" spans="15:27">
      <c r="O150" s="56">
        <f>IF('Data 2'!$E146&gt;'Data 2'!$F146,'Data 2'!$F146,'Data 2'!$E146)</f>
        <v>28.556591200000469</v>
      </c>
      <c r="V150" s="55"/>
      <c r="Y150" s="58"/>
      <c r="Z150" s="58"/>
      <c r="AA150" s="59"/>
    </row>
    <row r="151" spans="15:27">
      <c r="O151" s="56">
        <f>IF('Data 2'!$E147&gt;'Data 2'!$F147,'Data 2'!$F147,'Data 2'!$E147)</f>
        <v>21.152104345999373</v>
      </c>
      <c r="V151" s="55"/>
      <c r="Y151" s="58"/>
      <c r="Z151" s="58"/>
      <c r="AA151" s="59"/>
    </row>
    <row r="152" spans="15:27">
      <c r="O152" s="56">
        <f>IF('Data 2'!$E148&gt;'Data 2'!$F148,'Data 2'!$F148,'Data 2'!$E148)</f>
        <v>13.914616522000234</v>
      </c>
      <c r="V152" s="55"/>
      <c r="Y152" s="58"/>
      <c r="Z152" s="58"/>
      <c r="AA152" s="59"/>
    </row>
    <row r="153" spans="15:27">
      <c r="O153" s="56">
        <f>IF('Data 2'!$E149&gt;'Data 2'!$F149,'Data 2'!$F149,'Data 2'!$E149)</f>
        <v>16.208384197999635</v>
      </c>
      <c r="V153" s="55"/>
      <c r="Y153" s="58"/>
      <c r="Z153" s="58"/>
      <c r="AA153" s="59"/>
    </row>
    <row r="154" spans="15:27">
      <c r="O154" s="56">
        <f>IF('Data 2'!$E150&gt;'Data 2'!$F150,'Data 2'!$F150,'Data 2'!$E150)</f>
        <v>15.650725930000466</v>
      </c>
      <c r="V154" s="55"/>
      <c r="Y154" s="58"/>
      <c r="Z154" s="58"/>
      <c r="AA154" s="59"/>
    </row>
    <row r="155" spans="15:27">
      <c r="O155" s="56">
        <f>IF('Data 2'!$E151&gt;'Data 2'!$F151,'Data 2'!$F151,'Data 2'!$E151)</f>
        <v>11.03848122400008</v>
      </c>
      <c r="V155" s="55"/>
      <c r="Y155" s="58"/>
      <c r="Z155" s="58"/>
      <c r="AA155" s="59"/>
    </row>
    <row r="156" spans="15:27">
      <c r="O156" s="56">
        <f>IF('Data 2'!$E152&gt;'Data 2'!$F152,'Data 2'!$F152,'Data 2'!$E152)</f>
        <v>13.911933183999464</v>
      </c>
      <c r="V156" s="55"/>
      <c r="Y156" s="58"/>
      <c r="Z156" s="58"/>
      <c r="AA156" s="59"/>
    </row>
    <row r="157" spans="15:27">
      <c r="O157" s="56">
        <f>IF('Data 2'!$E153&gt;'Data 2'!$F153,'Data 2'!$F153,'Data 2'!$E153)</f>
        <v>7.4580657020006473</v>
      </c>
      <c r="V157" s="55"/>
      <c r="Y157" s="58"/>
      <c r="Z157" s="58"/>
      <c r="AA157" s="59"/>
    </row>
    <row r="158" spans="15:27">
      <c r="O158" s="56">
        <f>IF('Data 2'!$E154&gt;'Data 2'!$F154,'Data 2'!$F154,'Data 2'!$E154)</f>
        <v>31.727150849999934</v>
      </c>
      <c r="V158" s="55"/>
      <c r="Y158" s="58"/>
      <c r="Z158" s="58"/>
      <c r="AA158" s="59"/>
    </row>
    <row r="159" spans="15:27">
      <c r="O159" s="56">
        <f>IF('Data 2'!$E155&gt;'Data 2'!$F155,'Data 2'!$F155,'Data 2'!$E155)</f>
        <v>9.2012166319993884</v>
      </c>
      <c r="V159" s="55"/>
      <c r="Y159" s="58"/>
      <c r="Z159" s="58"/>
      <c r="AA159" s="59"/>
    </row>
    <row r="160" spans="15:27">
      <c r="O160" s="56">
        <f>IF('Data 2'!$E156&gt;'Data 2'!$F156,'Data 2'!$F156,'Data 2'!$E156)</f>
        <v>8.7855625760004763</v>
      </c>
      <c r="V160" s="55"/>
      <c r="Y160" s="58"/>
      <c r="Z160" s="58"/>
      <c r="AA160" s="59"/>
    </row>
    <row r="161" spans="15:27">
      <c r="O161" s="56">
        <f>IF('Data 2'!$E157&gt;'Data 2'!$F157,'Data 2'!$F157,'Data 2'!$E157)</f>
        <v>8.2103473059999565</v>
      </c>
      <c r="V161" s="55"/>
      <c r="Y161" s="58"/>
      <c r="Z161" s="58"/>
      <c r="AA161" s="59"/>
    </row>
    <row r="162" spans="15:27">
      <c r="O162" s="56">
        <f>IF('Data 2'!$E158&gt;'Data 2'!$F158,'Data 2'!$F158,'Data 2'!$E158)</f>
        <v>9.3651794860003115</v>
      </c>
      <c r="V162" s="55"/>
      <c r="Y162" s="58"/>
      <c r="Z162" s="58"/>
      <c r="AA162" s="59"/>
    </row>
    <row r="163" spans="15:27">
      <c r="O163" s="56">
        <f>IF('Data 2'!$E159&gt;'Data 2'!$F159,'Data 2'!$F159,'Data 2'!$E159)</f>
        <v>14.113379666000116</v>
      </c>
      <c r="V163" s="55"/>
      <c r="Y163" s="58"/>
      <c r="Z163" s="58"/>
      <c r="AA163" s="59"/>
    </row>
    <row r="164" spans="15:27">
      <c r="O164" s="56">
        <f>IF('Data 2'!$E160&gt;'Data 2'!$F160,'Data 2'!$F160,'Data 2'!$E160)</f>
        <v>9.9491037799998292</v>
      </c>
      <c r="V164" s="55"/>
      <c r="Y164" s="58"/>
      <c r="Z164" s="58"/>
      <c r="AA164" s="59"/>
    </row>
    <row r="165" spans="15:27">
      <c r="O165" s="56">
        <f>IF('Data 2'!$E161&gt;'Data 2'!$F161,'Data 2'!$F161,'Data 2'!$E161)</f>
        <v>28.843987403999993</v>
      </c>
      <c r="V165" s="55"/>
      <c r="Y165" s="58"/>
      <c r="Z165" s="58"/>
      <c r="AA165" s="59"/>
    </row>
    <row r="166" spans="15:27">
      <c r="O166" s="56">
        <f>IF('Data 2'!$E162&gt;'Data 2'!$F162,'Data 2'!$F162,'Data 2'!$E162)</f>
        <v>25.576473809999584</v>
      </c>
      <c r="V166" s="55"/>
      <c r="Y166" s="58"/>
      <c r="Z166" s="58"/>
      <c r="AA166" s="59"/>
    </row>
    <row r="167" spans="15:27">
      <c r="O167" s="56">
        <f>IF('Data 2'!$E163&gt;'Data 2'!$F163,'Data 2'!$F163,'Data 2'!$E163)</f>
        <v>15.436841493999896</v>
      </c>
      <c r="V167" s="55"/>
      <c r="Y167" s="58"/>
      <c r="Z167" s="58"/>
      <c r="AA167" s="59"/>
    </row>
    <row r="168" spans="15:27">
      <c r="O168" s="56">
        <f>IF('Data 2'!$E164&gt;'Data 2'!$F164,'Data 2'!$F164,'Data 2'!$E164)</f>
        <v>2.1950885600001566</v>
      </c>
      <c r="V168" s="55"/>
      <c r="Y168" s="58"/>
      <c r="Z168" s="58"/>
      <c r="AA168" s="59"/>
    </row>
    <row r="169" spans="15:27">
      <c r="O169" s="56">
        <f>IF('Data 2'!$E165&gt;'Data 2'!$F165,'Data 2'!$F165,'Data 2'!$E165)</f>
        <v>10.758405394000391</v>
      </c>
      <c r="V169" s="55"/>
      <c r="Y169" s="58"/>
      <c r="Z169" s="58"/>
      <c r="AA169" s="59"/>
    </row>
    <row r="170" spans="15:27">
      <c r="O170" s="56">
        <f>IF('Data 2'!$E166&gt;'Data 2'!$F166,'Data 2'!$F166,'Data 2'!$E166)</f>
        <v>27.18471618199926</v>
      </c>
      <c r="V170" s="55"/>
      <c r="Y170" s="58"/>
      <c r="Z170" s="58"/>
      <c r="AA170" s="59"/>
    </row>
    <row r="171" spans="15:27">
      <c r="O171" s="56">
        <f>IF('Data 2'!$E167&gt;'Data 2'!$F167,'Data 2'!$F167,'Data 2'!$E167)</f>
        <v>21.372766288000523</v>
      </c>
      <c r="V171" s="55"/>
      <c r="Y171" s="58"/>
      <c r="Z171" s="58"/>
      <c r="AA171" s="59"/>
    </row>
    <row r="172" spans="15:27">
      <c r="O172" s="56">
        <f>IF('Data 2'!$E168&gt;'Data 2'!$F168,'Data 2'!$F168,'Data 2'!$E168)</f>
        <v>33.457879177999544</v>
      </c>
      <c r="V172" s="55"/>
      <c r="Y172" s="58"/>
      <c r="Z172" s="58"/>
      <c r="AA172" s="59"/>
    </row>
    <row r="173" spans="15:27">
      <c r="O173" s="56">
        <f>IF('Data 2'!$E169&gt;'Data 2'!$F169,'Data 2'!$F169,'Data 2'!$E169)</f>
        <v>32.093920494000201</v>
      </c>
      <c r="V173" s="55"/>
      <c r="Y173" s="58"/>
      <c r="Z173" s="58"/>
      <c r="AA173" s="59"/>
    </row>
    <row r="174" spans="15:27">
      <c r="O174" s="56">
        <f>IF('Data 2'!$E170&gt;'Data 2'!$F170,'Data 2'!$F170,'Data 2'!$E170)</f>
        <v>18.139776781999796</v>
      </c>
      <c r="V174" s="55"/>
      <c r="Y174" s="58"/>
      <c r="Z174" s="58"/>
      <c r="AA174" s="59"/>
    </row>
    <row r="175" spans="15:27">
      <c r="O175" s="56">
        <f>IF('Data 2'!$E171&gt;'Data 2'!$F171,'Data 2'!$F171,'Data 2'!$E171)</f>
        <v>7.7859623420007376</v>
      </c>
      <c r="V175" s="55"/>
      <c r="Y175" s="58"/>
      <c r="Z175" s="58"/>
      <c r="AA175" s="59"/>
    </row>
    <row r="176" spans="15:27">
      <c r="O176" s="56">
        <f>IF('Data 2'!$E172&gt;'Data 2'!$F172,'Data 2'!$F172,'Data 2'!$E172)</f>
        <v>14.535573775999961</v>
      </c>
      <c r="V176" s="55"/>
      <c r="Y176" s="58"/>
      <c r="Z176" s="58"/>
      <c r="AA176" s="59"/>
    </row>
    <row r="177" spans="15:27">
      <c r="O177" s="56">
        <f>IF('Data 2'!$E173&gt;'Data 2'!$F173,'Data 2'!$F173,'Data 2'!$E173)</f>
        <v>12.580275401999382</v>
      </c>
      <c r="V177" s="55"/>
      <c r="Y177" s="58"/>
      <c r="Z177" s="58"/>
      <c r="AA177" s="59"/>
    </row>
    <row r="178" spans="15:27">
      <c r="O178" s="56">
        <f>IF('Data 2'!$E174&gt;'Data 2'!$F174,'Data 2'!$F174,'Data 2'!$E174)</f>
        <v>33.068154081999971</v>
      </c>
      <c r="V178" s="55"/>
      <c r="Y178" s="58"/>
      <c r="Z178" s="58"/>
      <c r="AA178" s="59"/>
    </row>
    <row r="179" spans="15:27">
      <c r="O179" s="56">
        <f>IF('Data 2'!$E175&gt;'Data 2'!$F175,'Data 2'!$F175,'Data 2'!$E175)</f>
        <v>22.931885048000126</v>
      </c>
      <c r="V179" s="55"/>
      <c r="Y179" s="58"/>
      <c r="Z179" s="58"/>
      <c r="AA179" s="59"/>
    </row>
    <row r="180" spans="15:27">
      <c r="O180" s="56">
        <f>IF('Data 2'!$E176&gt;'Data 2'!$F176,'Data 2'!$F176,'Data 2'!$E176)</f>
        <v>15.904532910000347</v>
      </c>
      <c r="V180" s="55"/>
      <c r="Y180" s="58"/>
      <c r="Z180" s="58"/>
      <c r="AA180" s="59"/>
    </row>
    <row r="181" spans="15:27">
      <c r="O181" s="56">
        <f>IF('Data 2'!$E177&gt;'Data 2'!$F177,'Data 2'!$F177,'Data 2'!$E177)</f>
        <v>13.025878311999739</v>
      </c>
      <c r="V181" s="55"/>
      <c r="Y181" s="58"/>
      <c r="Z181" s="58"/>
      <c r="AA181" s="59"/>
    </row>
    <row r="182" spans="15:27">
      <c r="O182" s="56">
        <f>IF('Data 2'!$E178&gt;'Data 2'!$F178,'Data 2'!$F178,'Data 2'!$E178)</f>
        <v>10.57376741600031</v>
      </c>
      <c r="V182" s="55"/>
      <c r="Y182" s="58"/>
      <c r="Z182" s="58"/>
      <c r="AA182" s="59"/>
    </row>
    <row r="183" spans="15:27">
      <c r="O183" s="56">
        <f>IF('Data 2'!$E179&gt;'Data 2'!$F179,'Data 2'!$F179,'Data 2'!$E179)</f>
        <v>17.985621332000253</v>
      </c>
      <c r="V183" s="55"/>
      <c r="Y183" s="58"/>
      <c r="Z183" s="58"/>
      <c r="AA183" s="59"/>
    </row>
    <row r="184" spans="15:27">
      <c r="O184" s="56">
        <f>IF('Data 2'!$E180&gt;'Data 2'!$F180,'Data 2'!$F180,'Data 2'!$E180)</f>
        <v>17.956019549999681</v>
      </c>
      <c r="V184" s="55"/>
      <c r="Y184" s="58"/>
      <c r="Z184" s="58"/>
      <c r="AA184" s="59"/>
    </row>
    <row r="185" spans="15:27">
      <c r="O185" s="56">
        <f>IF('Data 2'!$E181&gt;'Data 2'!$F181,'Data 2'!$F181,'Data 2'!$E181)</f>
        <v>23.836756611999604</v>
      </c>
      <c r="V185" s="55"/>
      <c r="Y185" s="58"/>
      <c r="Z185" s="58"/>
      <c r="AA185" s="59"/>
    </row>
    <row r="186" spans="15:27">
      <c r="O186" s="56">
        <f>IF('Data 2'!$E182&gt;'Data 2'!$F182,'Data 2'!$F182,'Data 2'!$E182)</f>
        <v>26.105798189999813</v>
      </c>
      <c r="V186" s="55"/>
      <c r="Y186" s="58"/>
      <c r="Z186" s="58"/>
      <c r="AA186" s="59"/>
    </row>
    <row r="187" spans="15:27">
      <c r="O187" s="56">
        <f>IF('Data 2'!$E183&gt;'Data 2'!$F183,'Data 2'!$F183,'Data 2'!$E183)</f>
        <v>8.1135639680006904</v>
      </c>
      <c r="V187" s="55"/>
      <c r="Y187" s="58"/>
      <c r="Z187" s="58"/>
      <c r="AA187" s="59"/>
    </row>
    <row r="188" spans="15:27">
      <c r="O188" s="56">
        <f>IF('Data 2'!$E184&gt;'Data 2'!$F184,'Data 2'!$F184,'Data 2'!$E184)</f>
        <v>3.4256280719995829</v>
      </c>
      <c r="V188" s="55"/>
      <c r="Y188" s="58"/>
      <c r="Z188" s="58"/>
      <c r="AA188" s="59"/>
    </row>
    <row r="189" spans="15:27">
      <c r="O189" s="56">
        <f>IF('Data 2'!$E185&gt;'Data 2'!$F185,'Data 2'!$F185,'Data 2'!$E185)</f>
        <v>26.152670303999869</v>
      </c>
      <c r="V189" s="55"/>
      <c r="Y189" s="58"/>
      <c r="Z189" s="58"/>
      <c r="AA189" s="59"/>
    </row>
    <row r="190" spans="15:27">
      <c r="O190" s="56">
        <f>IF('Data 2'!$E186&gt;'Data 2'!$F186,'Data 2'!$F186,'Data 2'!$E186)</f>
        <v>17.432545392000581</v>
      </c>
      <c r="V190" s="55"/>
      <c r="Y190" s="58"/>
      <c r="Z190" s="58"/>
      <c r="AA190" s="59"/>
    </row>
    <row r="191" spans="15:27">
      <c r="O191" s="56">
        <f>IF('Data 2'!$E187&gt;'Data 2'!$F187,'Data 2'!$F187,'Data 2'!$E187)</f>
        <v>8.8544509540000451</v>
      </c>
      <c r="V191" s="55"/>
      <c r="Y191" s="58"/>
      <c r="Z191" s="58"/>
      <c r="AA191" s="59"/>
    </row>
    <row r="192" spans="15:27">
      <c r="O192" s="56">
        <f>IF('Data 2'!$E188&gt;'Data 2'!$F188,'Data 2'!$F188,'Data 2'!$E188)</f>
        <v>31.234745385999865</v>
      </c>
      <c r="V192" s="55"/>
      <c r="Y192" s="58"/>
      <c r="Z192" s="58"/>
      <c r="AA192" s="59"/>
    </row>
    <row r="193" spans="15:27">
      <c r="O193" s="56">
        <f>IF('Data 2'!$E189&gt;'Data 2'!$F189,'Data 2'!$F189,'Data 2'!$E189)</f>
        <v>27.489775494000138</v>
      </c>
      <c r="V193" s="55"/>
      <c r="Y193" s="58"/>
      <c r="Z193" s="58"/>
      <c r="AA193" s="59"/>
    </row>
    <row r="194" spans="15:27">
      <c r="O194" s="56">
        <f>IF('Data 2'!$E190&gt;'Data 2'!$F190,'Data 2'!$F190,'Data 2'!$E190)</f>
        <v>6.640168649999687</v>
      </c>
      <c r="V194" s="55"/>
      <c r="Y194" s="58"/>
      <c r="Z194" s="58"/>
      <c r="AA194" s="59"/>
    </row>
    <row r="195" spans="15:27">
      <c r="O195" s="56">
        <f>IF('Data 2'!$E191&gt;'Data 2'!$F191,'Data 2'!$F191,'Data 2'!$E191)</f>
        <v>14.456189891999545</v>
      </c>
      <c r="V195" s="55"/>
      <c r="Y195" s="58"/>
      <c r="Z195" s="58"/>
      <c r="AA195" s="59"/>
    </row>
    <row r="196" spans="15:27">
      <c r="O196" s="56">
        <f>IF('Data 2'!$E192&gt;'Data 2'!$F192,'Data 2'!$F192,'Data 2'!$E192)</f>
        <v>14.707701754000245</v>
      </c>
      <c r="V196" s="55"/>
      <c r="Y196" s="58"/>
      <c r="Z196" s="58"/>
      <c r="AA196" s="59"/>
    </row>
    <row r="197" spans="15:27">
      <c r="O197" s="56">
        <f>IF('Data 2'!$E193&gt;'Data 2'!$F193,'Data 2'!$F193,'Data 2'!$E193)</f>
        <v>28.234186062000102</v>
      </c>
      <c r="V197" s="55"/>
      <c r="Y197" s="58"/>
      <c r="Z197" s="58"/>
      <c r="AA197" s="59"/>
    </row>
    <row r="198" spans="15:27">
      <c r="O198" s="56">
        <f>IF('Data 2'!$E194&gt;'Data 2'!$F194,'Data 2'!$F194,'Data 2'!$E194)</f>
        <v>24.086839598000438</v>
      </c>
      <c r="V198" s="55"/>
      <c r="Y198" s="58"/>
      <c r="Z198" s="58"/>
      <c r="AA198" s="59"/>
    </row>
    <row r="199" spans="15:27">
      <c r="O199" s="56">
        <f>IF('Data 2'!$E195&gt;'Data 2'!$F195,'Data 2'!$F195,'Data 2'!$E195)</f>
        <v>37.908427159999526</v>
      </c>
      <c r="V199" s="55"/>
      <c r="Y199" s="58"/>
      <c r="Z199" s="58"/>
      <c r="AA199" s="59"/>
    </row>
    <row r="200" spans="15:27">
      <c r="O200" s="56">
        <f>IF('Data 2'!$E196&gt;'Data 2'!$F196,'Data 2'!$F196,'Data 2'!$E196)</f>
        <v>75.787528893999863</v>
      </c>
      <c r="V200" s="55"/>
      <c r="Y200" s="58"/>
      <c r="Z200" s="58"/>
      <c r="AA200" s="59"/>
    </row>
    <row r="201" spans="15:27">
      <c r="O201" s="56">
        <f>IF('Data 2'!$E197&gt;'Data 2'!$F197,'Data 2'!$F197,'Data 2'!$E197)</f>
        <v>112.02604617689678</v>
      </c>
      <c r="V201" s="55"/>
      <c r="Y201" s="58"/>
      <c r="Z201" s="58"/>
      <c r="AA201" s="59"/>
    </row>
    <row r="202" spans="15:27">
      <c r="O202" s="56">
        <f>IF('Data 2'!$E198&gt;'Data 2'!$F198,'Data 2'!$F198,'Data 2'!$E198)</f>
        <v>106.06486796800039</v>
      </c>
      <c r="V202" s="55"/>
      <c r="Y202" s="58"/>
      <c r="Z202" s="58"/>
      <c r="AA202" s="59"/>
    </row>
    <row r="203" spans="15:27">
      <c r="O203" s="56">
        <f>IF('Data 2'!$E199&gt;'Data 2'!$F199,'Data 2'!$F199,'Data 2'!$E199)</f>
        <v>61.569184114000187</v>
      </c>
      <c r="V203" s="55"/>
      <c r="Y203" s="58"/>
      <c r="Z203" s="58"/>
      <c r="AA203" s="59"/>
    </row>
    <row r="204" spans="15:27">
      <c r="O204" s="56">
        <f>IF('Data 2'!$E200&gt;'Data 2'!$F200,'Data 2'!$F200,'Data 2'!$E200)</f>
        <v>98.005116379999322</v>
      </c>
      <c r="V204" s="55"/>
      <c r="Y204" s="58"/>
      <c r="Z204" s="58"/>
      <c r="AA204" s="59"/>
    </row>
    <row r="205" spans="15:27">
      <c r="O205" s="56">
        <f>IF('Data 2'!$E201&gt;'Data 2'!$F201,'Data 2'!$F201,'Data 2'!$E201)</f>
        <v>101.76139547400032</v>
      </c>
      <c r="V205" s="55"/>
      <c r="Y205" s="58"/>
      <c r="Z205" s="58"/>
      <c r="AA205" s="59"/>
    </row>
    <row r="206" spans="15:27">
      <c r="O206" s="56">
        <f>IF('Data 2'!$E202&gt;'Data 2'!$F202,'Data 2'!$F202,'Data 2'!$E202)</f>
        <v>74.413492190000255</v>
      </c>
      <c r="V206" s="55"/>
      <c r="Y206" s="58"/>
      <c r="Z206" s="58"/>
      <c r="AA206" s="59"/>
    </row>
    <row r="207" spans="15:27">
      <c r="O207" s="56">
        <f>IF('Data 2'!$E203&gt;'Data 2'!$F203,'Data 2'!$F203,'Data 2'!$E203)</f>
        <v>49.984638545999779</v>
      </c>
      <c r="V207" s="55"/>
      <c r="Y207" s="58"/>
      <c r="Z207" s="58"/>
      <c r="AA207" s="59"/>
    </row>
    <row r="208" spans="15:27">
      <c r="O208" s="56">
        <f>IF('Data 2'!$E204&gt;'Data 2'!$F204,'Data 2'!$F204,'Data 2'!$E204)</f>
        <v>61.124411660000057</v>
      </c>
      <c r="V208" s="55"/>
      <c r="Y208" s="58"/>
      <c r="Z208" s="58"/>
      <c r="AA208" s="59"/>
    </row>
    <row r="209" spans="15:27">
      <c r="O209" s="56">
        <f>IF('Data 2'!$E205&gt;'Data 2'!$F205,'Data 2'!$F205,'Data 2'!$E205)</f>
        <v>55.687786108000267</v>
      </c>
      <c r="V209" s="55"/>
      <c r="Y209" s="58"/>
      <c r="Z209" s="58"/>
      <c r="AA209" s="59"/>
    </row>
    <row r="210" spans="15:27">
      <c r="O210" s="56">
        <f>IF('Data 2'!$E206&gt;'Data 2'!$F206,'Data 2'!$F206,'Data 2'!$E206)</f>
        <v>60.014038807999576</v>
      </c>
      <c r="V210" s="55"/>
      <c r="Y210" s="58"/>
      <c r="Z210" s="58"/>
      <c r="AA210" s="59"/>
    </row>
    <row r="211" spans="15:27">
      <c r="O211" s="56">
        <f>IF('Data 2'!$E207&gt;'Data 2'!$F207,'Data 2'!$F207,'Data 2'!$E207)</f>
        <v>43.888313440000069</v>
      </c>
      <c r="V211" s="55"/>
      <c r="Y211" s="58"/>
      <c r="Z211" s="58"/>
      <c r="AA211" s="59"/>
    </row>
    <row r="212" spans="15:27">
      <c r="O212" s="56">
        <f>IF('Data 2'!$E208&gt;'Data 2'!$F208,'Data 2'!$F208,'Data 2'!$E208)</f>
        <v>45.149051252000262</v>
      </c>
      <c r="V212" s="55"/>
      <c r="Y212" s="58"/>
      <c r="Z212" s="58"/>
      <c r="AA212" s="59"/>
    </row>
    <row r="213" spans="15:27">
      <c r="O213" s="56">
        <f>IF('Data 2'!$E209&gt;'Data 2'!$F209,'Data 2'!$F209,'Data 2'!$E209)</f>
        <v>112.02604617689678</v>
      </c>
      <c r="V213" s="55"/>
      <c r="Y213" s="58"/>
      <c r="Z213" s="58"/>
      <c r="AA213" s="59"/>
    </row>
    <row r="214" spans="15:27">
      <c r="O214" s="56">
        <f>IF('Data 2'!$E210&gt;'Data 2'!$F210,'Data 2'!$F210,'Data 2'!$E210)</f>
        <v>36.160617945999505</v>
      </c>
      <c r="V214" s="55"/>
      <c r="Y214" s="58"/>
      <c r="Z214" s="58"/>
      <c r="AA214" s="59"/>
    </row>
    <row r="215" spans="15:27">
      <c r="O215" s="56">
        <f>IF('Data 2'!$E211&gt;'Data 2'!$F211,'Data 2'!$F211,'Data 2'!$E211)</f>
        <v>36.19546463200053</v>
      </c>
      <c r="V215" s="55"/>
      <c r="Y215" s="58"/>
      <c r="Z215" s="58"/>
      <c r="AA215" s="59"/>
    </row>
    <row r="216" spans="15:27">
      <c r="O216" s="56">
        <f>IF('Data 2'!$E212&gt;'Data 2'!$F212,'Data 2'!$F212,'Data 2'!$E212)</f>
        <v>60.816156899999754</v>
      </c>
      <c r="V216" s="55"/>
      <c r="Y216" s="58"/>
      <c r="Z216" s="58"/>
      <c r="AA216" s="59"/>
    </row>
    <row r="217" spans="15:27">
      <c r="O217" s="56">
        <f>IF('Data 2'!$E213&gt;'Data 2'!$F213,'Data 2'!$F213,'Data 2'!$E213)</f>
        <v>66.296639185999865</v>
      </c>
      <c r="V217" s="55"/>
      <c r="Y217" s="58"/>
      <c r="Z217" s="58"/>
      <c r="AA217" s="59"/>
    </row>
    <row r="218" spans="15:27">
      <c r="O218" s="56">
        <f>IF('Data 2'!$E214&gt;'Data 2'!$F214,'Data 2'!$F214,'Data 2'!$E214)</f>
        <v>41.25654523999993</v>
      </c>
      <c r="V218" s="55"/>
      <c r="Y218" s="58"/>
      <c r="Z218" s="58"/>
      <c r="AA218" s="59"/>
    </row>
    <row r="219" spans="15:27">
      <c r="O219" s="56">
        <f>IF('Data 2'!$E215&gt;'Data 2'!$F215,'Data 2'!$F215,'Data 2'!$E215)</f>
        <v>45.083249121999515</v>
      </c>
      <c r="V219" s="55"/>
      <c r="Y219" s="58"/>
      <c r="Z219" s="58"/>
      <c r="AA219" s="59"/>
    </row>
    <row r="220" spans="15:27">
      <c r="O220" s="56">
        <f>IF('Data 2'!$E216&gt;'Data 2'!$F216,'Data 2'!$F216,'Data 2'!$E216)</f>
        <v>89.630860876000924</v>
      </c>
      <c r="V220" s="55"/>
      <c r="Y220" s="58"/>
      <c r="Z220" s="58"/>
      <c r="AA220" s="59"/>
    </row>
    <row r="221" spans="15:27">
      <c r="O221" s="56">
        <f>IF('Data 2'!$E217&gt;'Data 2'!$F217,'Data 2'!$F217,'Data 2'!$E217)</f>
        <v>80.858669753999109</v>
      </c>
      <c r="V221" s="55"/>
      <c r="Y221" s="58"/>
      <c r="Z221" s="58"/>
      <c r="AA221" s="59"/>
    </row>
    <row r="222" spans="15:27">
      <c r="O222" s="56">
        <f>IF('Data 2'!$E218&gt;'Data 2'!$F218,'Data 2'!$F218,'Data 2'!$E218)</f>
        <v>107.01719805200038</v>
      </c>
      <c r="V222" s="55"/>
      <c r="Y222" s="58"/>
      <c r="Z222" s="58"/>
      <c r="AA222" s="59"/>
    </row>
    <row r="223" spans="15:27">
      <c r="O223" s="56">
        <f>IF('Data 2'!$E219&gt;'Data 2'!$F219,'Data 2'!$F219,'Data 2'!$E219)</f>
        <v>106.73138875999985</v>
      </c>
      <c r="V223" s="55"/>
      <c r="Y223" s="58"/>
      <c r="Z223" s="58"/>
      <c r="AA223" s="59"/>
    </row>
    <row r="224" spans="15:27">
      <c r="O224" s="56">
        <f>IF('Data 2'!$E220&gt;'Data 2'!$F220,'Data 2'!$F220,'Data 2'!$E220)</f>
        <v>124.19056760000058</v>
      </c>
      <c r="V224" s="55"/>
      <c r="Y224" s="58"/>
      <c r="Z224" s="58"/>
      <c r="AA224" s="59"/>
    </row>
    <row r="225" spans="15:27">
      <c r="O225" s="56">
        <f>IF('Data 2'!$E221&gt;'Data 2'!$F221,'Data 2'!$F221,'Data 2'!$E221)</f>
        <v>119.25147284599919</v>
      </c>
      <c r="V225" s="55"/>
      <c r="Y225" s="58"/>
      <c r="Z225" s="58"/>
      <c r="AA225" s="59"/>
    </row>
    <row r="226" spans="15:27">
      <c r="O226" s="56">
        <f>IF('Data 2'!$E222&gt;'Data 2'!$F222,'Data 2'!$F222,'Data 2'!$E222)</f>
        <v>120.05119129400025</v>
      </c>
      <c r="V226" s="55"/>
      <c r="Y226" s="58"/>
      <c r="Z226" s="58"/>
      <c r="AA226" s="59"/>
    </row>
    <row r="227" spans="15:27">
      <c r="O227" s="56">
        <f>IF('Data 2'!$E223&gt;'Data 2'!$F223,'Data 2'!$F223,'Data 2'!$E223)</f>
        <v>105.57671850599999</v>
      </c>
      <c r="V227" s="55"/>
      <c r="Y227" s="58"/>
      <c r="Z227" s="58"/>
      <c r="AA227" s="59"/>
    </row>
    <row r="228" spans="15:27">
      <c r="O228" s="56">
        <f>IF('Data 2'!$E224&gt;'Data 2'!$F224,'Data 2'!$F224,'Data 2'!$E224)</f>
        <v>98.755893232000162</v>
      </c>
      <c r="V228" s="55"/>
      <c r="Y228" s="58"/>
      <c r="Z228" s="58"/>
      <c r="AA228" s="59"/>
    </row>
    <row r="229" spans="15:27">
      <c r="O229" s="56">
        <f>IF('Data 2'!$E225&gt;'Data 2'!$F225,'Data 2'!$F225,'Data 2'!$E225)</f>
        <v>99.806716161999802</v>
      </c>
      <c r="V229" s="55"/>
      <c r="Y229" s="58"/>
      <c r="Z229" s="58"/>
      <c r="AA229" s="59"/>
    </row>
    <row r="230" spans="15:27">
      <c r="O230" s="56">
        <f>IF('Data 2'!$E226&gt;'Data 2'!$F226,'Data 2'!$F226,'Data 2'!$E226)</f>
        <v>89.057788776000649</v>
      </c>
      <c r="V230" s="55"/>
      <c r="Y230" s="58"/>
      <c r="Z230" s="58"/>
      <c r="AA230" s="59"/>
    </row>
    <row r="231" spans="15:27">
      <c r="O231" s="56">
        <f>IF('Data 2'!$E227&gt;'Data 2'!$F227,'Data 2'!$F227,'Data 2'!$E227)</f>
        <v>97.746319657999436</v>
      </c>
      <c r="V231" s="55"/>
      <c r="Y231" s="58"/>
      <c r="Z231" s="58"/>
      <c r="AA231" s="59"/>
    </row>
    <row r="232" spans="15:27">
      <c r="O232" s="56">
        <f>IF('Data 2'!$E228&gt;'Data 2'!$F228,'Data 2'!$F228,'Data 2'!$E228)</f>
        <v>91.451193731999965</v>
      </c>
      <c r="V232" s="55"/>
      <c r="Y232" s="58"/>
      <c r="Z232" s="58"/>
      <c r="AA232" s="59"/>
    </row>
    <row r="233" spans="15:27">
      <c r="O233" s="56">
        <f>IF('Data 2'!$E229&gt;'Data 2'!$F229,'Data 2'!$F229,'Data 2'!$E229)</f>
        <v>99.354976072000142</v>
      </c>
      <c r="V233" s="55"/>
      <c r="Y233" s="58"/>
      <c r="Z233" s="58"/>
      <c r="AA233" s="59"/>
    </row>
    <row r="234" spans="15:27">
      <c r="O234" s="56">
        <f>IF('Data 2'!$E230&gt;'Data 2'!$F230,'Data 2'!$F230,'Data 2'!$E230)</f>
        <v>81.710791740000388</v>
      </c>
      <c r="V234" s="55"/>
      <c r="Y234" s="58"/>
      <c r="Z234" s="58"/>
      <c r="AA234" s="59"/>
    </row>
    <row r="235" spans="15:27">
      <c r="O235" s="56">
        <f>IF('Data 2'!$E231&gt;'Data 2'!$F231,'Data 2'!$F231,'Data 2'!$E231)</f>
        <v>77.973660599999278</v>
      </c>
      <c r="V235" s="55"/>
      <c r="Y235" s="58"/>
      <c r="Z235" s="58"/>
      <c r="AA235" s="59"/>
    </row>
    <row r="236" spans="15:27">
      <c r="O236" s="56">
        <f>IF('Data 2'!$E232&gt;'Data 2'!$F232,'Data 2'!$F232,'Data 2'!$E232)</f>
        <v>81.400291526000757</v>
      </c>
      <c r="V236" s="55"/>
      <c r="Y236" s="58"/>
      <c r="Z236" s="58"/>
      <c r="AA236" s="59"/>
    </row>
    <row r="237" spans="15:27">
      <c r="O237" s="56">
        <f>IF('Data 2'!$E233&gt;'Data 2'!$F233,'Data 2'!$F233,'Data 2'!$E233)</f>
        <v>81.138783311999532</v>
      </c>
      <c r="V237" s="55"/>
      <c r="Y237" s="58"/>
      <c r="Z237" s="58"/>
      <c r="AA237" s="59"/>
    </row>
    <row r="238" spans="15:27">
      <c r="O238" s="56">
        <f>IF('Data 2'!$E234&gt;'Data 2'!$F234,'Data 2'!$F234,'Data 2'!$E234)</f>
        <v>93.616283954000266</v>
      </c>
      <c r="V238" s="55"/>
      <c r="Y238" s="58"/>
      <c r="Z238" s="58"/>
      <c r="AA238" s="59"/>
    </row>
    <row r="239" spans="15:27">
      <c r="O239" s="56">
        <f>IF('Data 2'!$E235&gt;'Data 2'!$F235,'Data 2'!$F235,'Data 2'!$E235)</f>
        <v>74.600712667999915</v>
      </c>
      <c r="V239" s="55"/>
      <c r="Y239" s="58"/>
      <c r="Z239" s="58"/>
      <c r="AA239" s="59"/>
    </row>
    <row r="240" spans="15:27">
      <c r="O240" s="56">
        <f>IF('Data 2'!$E236&gt;'Data 2'!$F236,'Data 2'!$F236,'Data 2'!$E236)</f>
        <v>60.50250124600025</v>
      </c>
      <c r="V240" s="55"/>
      <c r="Y240" s="58"/>
      <c r="Z240" s="58"/>
      <c r="AA240" s="59"/>
    </row>
    <row r="241" spans="15:27">
      <c r="O241" s="56">
        <f>IF('Data 2'!$E237&gt;'Data 2'!$F237,'Data 2'!$F237,'Data 2'!$E237)</f>
        <v>56.853155999999871</v>
      </c>
      <c r="V241" s="55"/>
      <c r="Y241" s="58"/>
      <c r="Z241" s="58"/>
      <c r="AA241" s="59"/>
    </row>
    <row r="242" spans="15:27">
      <c r="O242" s="56">
        <f>IF('Data 2'!$E238&gt;'Data 2'!$F238,'Data 2'!$F238,'Data 2'!$E238)</f>
        <v>86.302323279999484</v>
      </c>
      <c r="V242" s="55"/>
      <c r="Y242" s="58"/>
      <c r="Z242" s="58"/>
      <c r="AA242" s="59"/>
    </row>
    <row r="243" spans="15:27">
      <c r="O243" s="56">
        <f>IF('Data 2'!$E239&gt;'Data 2'!$F239,'Data 2'!$F239,'Data 2'!$E239)</f>
        <v>93.464488322000363</v>
      </c>
      <c r="V243" s="55"/>
      <c r="Y243" s="58"/>
      <c r="Z243" s="58"/>
      <c r="AA243" s="59"/>
    </row>
    <row r="244" spans="15:27">
      <c r="O244" s="56">
        <f>IF('Data 2'!$E240&gt;'Data 2'!$F240,'Data 2'!$F240,'Data 2'!$E240)</f>
        <v>71.189762038000012</v>
      </c>
      <c r="V244" s="55"/>
      <c r="Y244" s="58"/>
      <c r="Z244" s="58"/>
      <c r="AA244" s="59"/>
    </row>
    <row r="245" spans="15:27">
      <c r="O245" s="56">
        <f>IF('Data 2'!$E241&gt;'Data 2'!$F241,'Data 2'!$F241,'Data 2'!$E241)</f>
        <v>75.819592997999592</v>
      </c>
      <c r="V245" s="55"/>
      <c r="Y245" s="58"/>
      <c r="Z245" s="58"/>
      <c r="AA245" s="59"/>
    </row>
    <row r="246" spans="15:27">
      <c r="O246" s="56">
        <f>IF('Data 2'!$E242&gt;'Data 2'!$F242,'Data 2'!$F242,'Data 2'!$E242)</f>
        <v>73.803920154000323</v>
      </c>
      <c r="V246" s="55"/>
      <c r="Y246" s="58"/>
      <c r="Z246" s="58"/>
      <c r="AA246" s="59"/>
    </row>
    <row r="247" spans="15:27">
      <c r="O247" s="56">
        <f>IF('Data 2'!$E243&gt;'Data 2'!$F243,'Data 2'!$F243,'Data 2'!$E243)</f>
        <v>88.085838406000491</v>
      </c>
      <c r="V247" s="55"/>
      <c r="Y247" s="58"/>
      <c r="Z247" s="58"/>
      <c r="AA247" s="59"/>
    </row>
    <row r="248" spans="15:27">
      <c r="O248" s="56">
        <f>IF('Data 2'!$E244&gt;'Data 2'!$F244,'Data 2'!$F244,'Data 2'!$E244)</f>
        <v>76.303520011999368</v>
      </c>
      <c r="V248" s="55"/>
      <c r="Y248" s="58"/>
      <c r="Z248" s="58"/>
      <c r="AA248" s="59"/>
    </row>
    <row r="249" spans="15:27">
      <c r="O249" s="56">
        <f>IF('Data 2'!$E245&gt;'Data 2'!$F245,'Data 2'!$F245,'Data 2'!$E245)</f>
        <v>74.452592027999998</v>
      </c>
      <c r="V249" s="55"/>
      <c r="Y249" s="58"/>
      <c r="Z249" s="58"/>
      <c r="AA249" s="59"/>
    </row>
    <row r="250" spans="15:27">
      <c r="O250" s="56">
        <f>IF('Data 2'!$E246&gt;'Data 2'!$F246,'Data 2'!$F246,'Data 2'!$E246)</f>
        <v>75.976408010000327</v>
      </c>
      <c r="V250" s="55"/>
      <c r="Y250" s="58"/>
      <c r="Z250" s="58"/>
      <c r="AA250" s="59"/>
    </row>
    <row r="251" spans="15:27">
      <c r="O251" s="56">
        <f>IF('Data 2'!$E247&gt;'Data 2'!$F247,'Data 2'!$F247,'Data 2'!$E247)</f>
        <v>62.36761392399977</v>
      </c>
      <c r="V251" s="55"/>
      <c r="Y251" s="58"/>
      <c r="Z251" s="58"/>
      <c r="AA251" s="59"/>
    </row>
    <row r="252" spans="15:27">
      <c r="O252" s="56">
        <f>IF('Data 2'!$E248&gt;'Data 2'!$F248,'Data 2'!$F248,'Data 2'!$E248)</f>
        <v>65.397373878000082</v>
      </c>
      <c r="V252" s="55"/>
      <c r="Y252" s="58"/>
      <c r="Z252" s="58"/>
      <c r="AA252" s="59"/>
    </row>
    <row r="253" spans="15:27">
      <c r="O253" s="56">
        <f>IF('Data 2'!$E249&gt;'Data 2'!$F249,'Data 2'!$F249,'Data 2'!$E249)</f>
        <v>61.320107000000412</v>
      </c>
      <c r="V253" s="55"/>
      <c r="Y253" s="58"/>
      <c r="Z253" s="58"/>
      <c r="AA253" s="59"/>
    </row>
    <row r="254" spans="15:27">
      <c r="O254" s="56">
        <f>IF('Data 2'!$E250&gt;'Data 2'!$F250,'Data 2'!$F250,'Data 2'!$E250)</f>
        <v>70.408047835999724</v>
      </c>
      <c r="V254" s="55"/>
      <c r="Y254" s="58"/>
      <c r="Z254" s="58"/>
      <c r="AA254" s="59"/>
    </row>
    <row r="255" spans="15:27">
      <c r="O255" s="56">
        <f>IF('Data 2'!$E251&gt;'Data 2'!$F251,'Data 2'!$F251,'Data 2'!$E251)</f>
        <v>60.044947275999668</v>
      </c>
      <c r="V255" s="55"/>
      <c r="Y255" s="58"/>
      <c r="Z255" s="58"/>
      <c r="AA255" s="59"/>
    </row>
    <row r="256" spans="15:27">
      <c r="O256" s="56">
        <f>IF('Data 2'!$E252&gt;'Data 2'!$F252,'Data 2'!$F252,'Data 2'!$E252)</f>
        <v>82.093600379999714</v>
      </c>
      <c r="V256" s="55"/>
      <c r="Y256" s="58"/>
      <c r="Z256" s="58"/>
      <c r="AA256" s="59"/>
    </row>
    <row r="257" spans="15:27">
      <c r="O257" s="56">
        <f>IF('Data 2'!$E253&gt;'Data 2'!$F253,'Data 2'!$F253,'Data 2'!$E253)</f>
        <v>79.307979846000663</v>
      </c>
      <c r="V257" s="55"/>
      <c r="Y257" s="58"/>
      <c r="Z257" s="58"/>
      <c r="AA257" s="59"/>
    </row>
    <row r="258" spans="15:27">
      <c r="O258" s="56">
        <f>IF('Data 2'!$E254&gt;'Data 2'!$F254,'Data 2'!$F254,'Data 2'!$E254)</f>
        <v>78.384310319999443</v>
      </c>
      <c r="V258" s="55"/>
      <c r="Y258" s="58"/>
      <c r="Z258" s="58"/>
      <c r="AA258" s="59"/>
    </row>
    <row r="259" spans="15:27">
      <c r="O259" s="56">
        <f>IF('Data 2'!$E255&gt;'Data 2'!$F255,'Data 2'!$F255,'Data 2'!$E255)</f>
        <v>63.714278916000666</v>
      </c>
      <c r="V259" s="55"/>
      <c r="Y259" s="58"/>
      <c r="Z259" s="58"/>
      <c r="AA259" s="59"/>
    </row>
    <row r="260" spans="15:27">
      <c r="O260" s="56">
        <f>IF('Data 2'!$E256&gt;'Data 2'!$F256,'Data 2'!$F256,'Data 2'!$E256)</f>
        <v>63.773546533999586</v>
      </c>
      <c r="V260" s="55"/>
      <c r="Y260" s="58"/>
      <c r="Z260" s="58"/>
      <c r="AA260" s="59"/>
    </row>
    <row r="261" spans="15:27">
      <c r="O261" s="56">
        <f>IF('Data 2'!$E257&gt;'Data 2'!$F257,'Data 2'!$F257,'Data 2'!$E257)</f>
        <v>69.168721578000103</v>
      </c>
      <c r="V261" s="55"/>
      <c r="Y261" s="58"/>
      <c r="Z261" s="58"/>
      <c r="AA261" s="59"/>
    </row>
    <row r="262" spans="15:27">
      <c r="O262" s="56">
        <f>IF('Data 2'!$E258&gt;'Data 2'!$F258,'Data 2'!$F258,'Data 2'!$E258)</f>
        <v>68.617211094000126</v>
      </c>
      <c r="V262" s="55"/>
      <c r="Y262" s="58"/>
      <c r="Z262" s="58"/>
      <c r="AA262" s="59"/>
    </row>
    <row r="263" spans="15:27">
      <c r="O263" s="56">
        <f>IF('Data 2'!$E259&gt;'Data 2'!$F259,'Data 2'!$F259,'Data 2'!$E259)</f>
        <v>96.284544532000254</v>
      </c>
      <c r="V263" s="55"/>
      <c r="Y263" s="58"/>
      <c r="Z263" s="58"/>
      <c r="AA263" s="59"/>
    </row>
    <row r="264" spans="15:27">
      <c r="O264" s="56">
        <f>IF('Data 2'!$E260&gt;'Data 2'!$F260,'Data 2'!$F260,'Data 2'!$E260)</f>
        <v>69.455795871999698</v>
      </c>
      <c r="V264" s="55"/>
      <c r="Y264" s="58"/>
      <c r="Z264" s="58"/>
      <c r="AA264" s="59"/>
    </row>
    <row r="265" spans="15:27">
      <c r="O265" s="56">
        <f>IF('Data 2'!$E261&gt;'Data 2'!$F261,'Data 2'!$F261,'Data 2'!$E261)</f>
        <v>93.814750927999995</v>
      </c>
      <c r="V265" s="55"/>
      <c r="Y265" s="58"/>
      <c r="Z265" s="58"/>
      <c r="AA265" s="59"/>
    </row>
    <row r="266" spans="15:27">
      <c r="O266" s="56">
        <f>IF('Data 2'!$E262&gt;'Data 2'!$F262,'Data 2'!$F262,'Data 2'!$E262)</f>
        <v>113.11947389800008</v>
      </c>
      <c r="V266" s="55"/>
      <c r="Y266" s="58"/>
      <c r="Z266" s="58"/>
      <c r="AA266" s="59"/>
    </row>
    <row r="267" spans="15:27">
      <c r="O267" s="56">
        <f>IF('Data 2'!$E263&gt;'Data 2'!$F263,'Data 2'!$F263,'Data 2'!$E263)</f>
        <v>122.23474632144273</v>
      </c>
      <c r="V267" s="55"/>
      <c r="Y267" s="58"/>
      <c r="Z267" s="58"/>
      <c r="AA267" s="59"/>
    </row>
    <row r="268" spans="15:27">
      <c r="O268" s="56">
        <f>IF('Data 2'!$E264&gt;'Data 2'!$F264,'Data 2'!$F264,'Data 2'!$E264)</f>
        <v>122.23474632144273</v>
      </c>
      <c r="V268" s="55"/>
      <c r="Y268" s="58"/>
      <c r="Z268" s="58"/>
      <c r="AA268" s="59"/>
    </row>
    <row r="269" spans="15:27">
      <c r="O269" s="56">
        <f>IF('Data 2'!$E265&gt;'Data 2'!$F265,'Data 2'!$F265,'Data 2'!$E265)</f>
        <v>122.23474632144273</v>
      </c>
      <c r="V269" s="55"/>
      <c r="Y269" s="58"/>
      <c r="Z269" s="58"/>
      <c r="AA269" s="59"/>
    </row>
    <row r="270" spans="15:27">
      <c r="O270" s="56">
        <f>IF('Data 2'!$E266&gt;'Data 2'!$F266,'Data 2'!$F266,'Data 2'!$E266)</f>
        <v>122.23474632144273</v>
      </c>
      <c r="V270" s="55"/>
      <c r="Y270" s="58"/>
      <c r="Z270" s="58"/>
      <c r="AA270" s="59"/>
    </row>
    <row r="271" spans="15:27">
      <c r="O271" s="56">
        <f>IF('Data 2'!$E267&gt;'Data 2'!$F267,'Data 2'!$F267,'Data 2'!$E267)</f>
        <v>122.23474632144273</v>
      </c>
      <c r="V271" s="55"/>
      <c r="Y271" s="58"/>
      <c r="Z271" s="58"/>
      <c r="AA271" s="59"/>
    </row>
    <row r="272" spans="15:27">
      <c r="O272" s="56">
        <f>IF('Data 2'!$E268&gt;'Data 2'!$F268,'Data 2'!$F268,'Data 2'!$E268)</f>
        <v>122.23474632144273</v>
      </c>
      <c r="V272" s="55"/>
      <c r="Y272" s="58"/>
      <c r="Z272" s="58"/>
      <c r="AA272" s="59"/>
    </row>
    <row r="273" spans="15:27">
      <c r="O273" s="56">
        <f>IF('Data 2'!$E269&gt;'Data 2'!$F269,'Data 2'!$F269,'Data 2'!$E269)</f>
        <v>117.93145274400037</v>
      </c>
      <c r="V273" s="55"/>
      <c r="Y273" s="58"/>
      <c r="Z273" s="58"/>
      <c r="AA273" s="59"/>
    </row>
    <row r="274" spans="15:27">
      <c r="O274" s="56">
        <f>IF('Data 2'!$E270&gt;'Data 2'!$F270,'Data 2'!$F270,'Data 2'!$E270)</f>
        <v>100.07782309400037</v>
      </c>
      <c r="V274" s="55"/>
      <c r="Y274" s="58"/>
      <c r="Z274" s="58"/>
      <c r="AA274" s="59"/>
    </row>
    <row r="275" spans="15:27">
      <c r="O275" s="56">
        <f>IF('Data 2'!$E271&gt;'Data 2'!$F271,'Data 2'!$F271,'Data 2'!$E271)</f>
        <v>63.076357363999243</v>
      </c>
      <c r="V275" s="55"/>
      <c r="Y275" s="58"/>
      <c r="Z275" s="58"/>
      <c r="AA275" s="59"/>
    </row>
    <row r="276" spans="15:27">
      <c r="O276" s="56">
        <f>IF('Data 2'!$E272&gt;'Data 2'!$F272,'Data 2'!$F272,'Data 2'!$E272)</f>
        <v>95.794510968000537</v>
      </c>
      <c r="V276" s="55"/>
      <c r="Y276" s="58"/>
      <c r="Z276" s="58"/>
      <c r="AA276" s="59"/>
    </row>
    <row r="277" spans="15:27">
      <c r="O277" s="56">
        <f>IF('Data 2'!$E273&gt;'Data 2'!$F273,'Data 2'!$F273,'Data 2'!$E273)</f>
        <v>87.302452556000148</v>
      </c>
      <c r="V277" s="55"/>
      <c r="Y277" s="58"/>
      <c r="Z277" s="58"/>
      <c r="AA277" s="59"/>
    </row>
    <row r="278" spans="15:27">
      <c r="O278" s="56">
        <f>IF('Data 2'!$E274&gt;'Data 2'!$F274,'Data 2'!$F274,'Data 2'!$E274)</f>
        <v>94.367169517999599</v>
      </c>
      <c r="V278" s="55"/>
      <c r="Y278" s="58"/>
      <c r="Z278" s="58"/>
      <c r="AA278" s="59"/>
    </row>
    <row r="279" spans="15:27">
      <c r="O279" s="56">
        <f>IF('Data 2'!$E275&gt;'Data 2'!$F275,'Data 2'!$F275,'Data 2'!$E275)</f>
        <v>72.189071089999842</v>
      </c>
      <c r="V279" s="55"/>
      <c r="Y279" s="58"/>
      <c r="Z279" s="58"/>
      <c r="AA279" s="59"/>
    </row>
    <row r="280" spans="15:27">
      <c r="O280" s="56">
        <f>IF('Data 2'!$E276&gt;'Data 2'!$F276,'Data 2'!$F276,'Data 2'!$E276)</f>
        <v>105.34451449199975</v>
      </c>
      <c r="V280" s="55"/>
      <c r="Y280" s="58"/>
      <c r="Z280" s="58"/>
      <c r="AA280" s="59"/>
    </row>
    <row r="281" spans="15:27">
      <c r="O281" s="56">
        <f>IF('Data 2'!$E277&gt;'Data 2'!$F277,'Data 2'!$F277,'Data 2'!$E277)</f>
        <v>123.04544911502903</v>
      </c>
      <c r="V281" s="55"/>
      <c r="Y281" s="58"/>
      <c r="Z281" s="58"/>
      <c r="AA281" s="59"/>
    </row>
    <row r="282" spans="15:27">
      <c r="O282" s="56">
        <f>IF('Data 2'!$E278&gt;'Data 2'!$F278,'Data 2'!$F278,'Data 2'!$E278)</f>
        <v>123.04544911502903</v>
      </c>
      <c r="V282" s="55"/>
      <c r="Y282" s="58"/>
      <c r="Z282" s="58"/>
      <c r="AA282" s="59"/>
    </row>
    <row r="283" spans="15:27">
      <c r="O283" s="56">
        <f>IF('Data 2'!$E279&gt;'Data 2'!$F279,'Data 2'!$F279,'Data 2'!$E279)</f>
        <v>123.04544911502903</v>
      </c>
      <c r="V283" s="55"/>
      <c r="Y283" s="58"/>
      <c r="Z283" s="58"/>
      <c r="AA283" s="59"/>
    </row>
    <row r="284" spans="15:27">
      <c r="O284" s="56">
        <f>IF('Data 2'!$E280&gt;'Data 2'!$F280,'Data 2'!$F280,'Data 2'!$E280)</f>
        <v>123.04544911502903</v>
      </c>
      <c r="V284" s="55"/>
      <c r="Y284" s="58"/>
      <c r="Z284" s="58"/>
      <c r="AA284" s="59"/>
    </row>
    <row r="285" spans="15:27">
      <c r="O285" s="56">
        <f>IF('Data 2'!$E281&gt;'Data 2'!$F281,'Data 2'!$F281,'Data 2'!$E281)</f>
        <v>123.04544911502903</v>
      </c>
      <c r="V285" s="55"/>
      <c r="Y285" s="58"/>
      <c r="Z285" s="58"/>
      <c r="AA285" s="59"/>
    </row>
    <row r="286" spans="15:27">
      <c r="O286" s="56">
        <f>IF('Data 2'!$E282&gt;'Data 2'!$F282,'Data 2'!$F282,'Data 2'!$E282)</f>
        <v>123.04544911502903</v>
      </c>
      <c r="V286" s="55"/>
      <c r="Y286" s="58"/>
      <c r="Z286" s="58"/>
      <c r="AA286" s="59"/>
    </row>
    <row r="287" spans="15:27">
      <c r="O287" s="56">
        <f>IF('Data 2'!$E283&gt;'Data 2'!$F283,'Data 2'!$F283,'Data 2'!$E283)</f>
        <v>123.04544911502903</v>
      </c>
      <c r="V287" s="55"/>
      <c r="Y287" s="58"/>
      <c r="Z287" s="58"/>
      <c r="AA287" s="59"/>
    </row>
    <row r="288" spans="15:27">
      <c r="O288" s="56">
        <f>IF('Data 2'!$E284&gt;'Data 2'!$F284,'Data 2'!$F284,'Data 2'!$E284)</f>
        <v>123.04544911502903</v>
      </c>
      <c r="V288" s="55"/>
      <c r="Y288" s="58"/>
      <c r="Z288" s="58"/>
      <c r="AA288" s="59"/>
    </row>
    <row r="289" spans="15:27">
      <c r="O289" s="56">
        <f>IF('Data 2'!$E285&gt;'Data 2'!$F285,'Data 2'!$F285,'Data 2'!$E285)</f>
        <v>123.04544911502903</v>
      </c>
      <c r="V289" s="55"/>
      <c r="Y289" s="58"/>
      <c r="Z289" s="58"/>
      <c r="AA289" s="59"/>
    </row>
    <row r="290" spans="15:27">
      <c r="O290" s="56">
        <f>IF('Data 2'!$E286&gt;'Data 2'!$F286,'Data 2'!$F286,'Data 2'!$E286)</f>
        <v>123.04544911502903</v>
      </c>
      <c r="V290" s="55"/>
      <c r="Y290" s="58"/>
      <c r="Z290" s="58"/>
      <c r="AA290" s="59"/>
    </row>
    <row r="291" spans="15:27">
      <c r="O291" s="56">
        <f>IF('Data 2'!$E287&gt;'Data 2'!$F287,'Data 2'!$F287,'Data 2'!$E287)</f>
        <v>123.04544911502903</v>
      </c>
      <c r="V291" s="55"/>
      <c r="Y291" s="58"/>
      <c r="Z291" s="58"/>
      <c r="AA291" s="59"/>
    </row>
    <row r="292" spans="15:27">
      <c r="O292" s="56">
        <f>IF('Data 2'!$E288&gt;'Data 2'!$F288,'Data 2'!$F288,'Data 2'!$E288)</f>
        <v>123.04544911502903</v>
      </c>
      <c r="V292" s="55"/>
      <c r="Y292" s="58"/>
      <c r="Z292" s="58"/>
      <c r="AA292" s="59"/>
    </row>
    <row r="293" spans="15:27">
      <c r="O293" s="56">
        <f>IF('Data 2'!$E289&gt;'Data 2'!$F289,'Data 2'!$F289,'Data 2'!$E289)</f>
        <v>123.04544911502903</v>
      </c>
      <c r="V293" s="55"/>
      <c r="Y293" s="58"/>
      <c r="Z293" s="58"/>
      <c r="AA293" s="59"/>
    </row>
    <row r="294" spans="15:27">
      <c r="O294" s="56">
        <f>IF('Data 2'!$E290&gt;'Data 2'!$F290,'Data 2'!$F290,'Data 2'!$E290)</f>
        <v>123.04544911502903</v>
      </c>
      <c r="V294" s="55"/>
      <c r="Y294" s="58"/>
      <c r="Z294" s="58"/>
      <c r="AA294" s="59"/>
    </row>
    <row r="295" spans="15:27">
      <c r="O295" s="56">
        <f>IF('Data 2'!$E291&gt;'Data 2'!$F291,'Data 2'!$F291,'Data 2'!$E291)</f>
        <v>123.04544911502903</v>
      </c>
      <c r="V295" s="55"/>
      <c r="Y295" s="58"/>
      <c r="Z295" s="58"/>
      <c r="AA295" s="59"/>
    </row>
    <row r="296" spans="15:27">
      <c r="O296" s="56">
        <f>IF('Data 2'!$E292&gt;'Data 2'!$F292,'Data 2'!$F292,'Data 2'!$E292)</f>
        <v>123.04544911502903</v>
      </c>
      <c r="V296" s="55"/>
      <c r="Y296" s="58"/>
      <c r="Z296" s="58"/>
      <c r="AA296" s="59"/>
    </row>
    <row r="297" spans="15:27">
      <c r="O297" s="56">
        <f>IF('Data 2'!$E293&gt;'Data 2'!$F293,'Data 2'!$F293,'Data 2'!$E293)</f>
        <v>123.04544911502903</v>
      </c>
      <c r="V297" s="55"/>
      <c r="Y297" s="58"/>
      <c r="Z297" s="58"/>
      <c r="AA297" s="59"/>
    </row>
    <row r="298" spans="15:27">
      <c r="O298" s="56">
        <f>IF('Data 2'!$E294&gt;'Data 2'!$F294,'Data 2'!$F294,'Data 2'!$E294)</f>
        <v>123.04544911502903</v>
      </c>
      <c r="V298" s="55"/>
      <c r="Y298" s="58"/>
      <c r="Z298" s="58"/>
      <c r="AA298" s="59"/>
    </row>
    <row r="299" spans="15:27">
      <c r="O299" s="56">
        <f>IF('Data 2'!$E295&gt;'Data 2'!$F295,'Data 2'!$F295,'Data 2'!$E295)</f>
        <v>123.04544911502903</v>
      </c>
      <c r="V299" s="55"/>
      <c r="Y299" s="58"/>
      <c r="Z299" s="58"/>
      <c r="AA299" s="59"/>
    </row>
    <row r="300" spans="15:27">
      <c r="O300" s="56">
        <f>IF('Data 2'!$E296&gt;'Data 2'!$F296,'Data 2'!$F296,'Data 2'!$E296)</f>
        <v>123.04544911502903</v>
      </c>
      <c r="V300" s="55"/>
      <c r="Y300" s="58"/>
      <c r="Z300" s="58"/>
      <c r="AA300" s="59"/>
    </row>
    <row r="301" spans="15:27">
      <c r="O301" s="56">
        <f>IF('Data 2'!$E297&gt;'Data 2'!$F297,'Data 2'!$F297,'Data 2'!$E297)</f>
        <v>123.04544911502903</v>
      </c>
      <c r="V301" s="55"/>
      <c r="Y301" s="58"/>
      <c r="Z301" s="58"/>
      <c r="AA301" s="59"/>
    </row>
    <row r="302" spans="15:27">
      <c r="O302" s="56">
        <f>IF('Data 2'!$E298&gt;'Data 2'!$F298,'Data 2'!$F298,'Data 2'!$E298)</f>
        <v>123.04544911502903</v>
      </c>
      <c r="V302" s="55"/>
      <c r="Y302" s="58"/>
      <c r="Z302" s="58"/>
      <c r="AA302" s="59"/>
    </row>
    <row r="303" spans="15:27">
      <c r="O303" s="56">
        <f>IF('Data 2'!$E299&gt;'Data 2'!$F299,'Data 2'!$F299,'Data 2'!$E299)</f>
        <v>123.04544911502903</v>
      </c>
      <c r="V303" s="55"/>
      <c r="Y303" s="58"/>
      <c r="Z303" s="58"/>
      <c r="AA303" s="59"/>
    </row>
    <row r="304" spans="15:27">
      <c r="O304" s="56">
        <f>IF('Data 2'!$E300&gt;'Data 2'!$F300,'Data 2'!$F300,'Data 2'!$E300)</f>
        <v>123.04544911502903</v>
      </c>
      <c r="V304" s="55"/>
      <c r="Y304" s="58"/>
      <c r="Z304" s="58"/>
      <c r="AA304" s="59"/>
    </row>
    <row r="305" spans="15:27">
      <c r="O305" s="56">
        <f>IF('Data 2'!$E301&gt;'Data 2'!$F301,'Data 2'!$F301,'Data 2'!$E301)</f>
        <v>123.04544911502903</v>
      </c>
      <c r="V305" s="55"/>
      <c r="Y305" s="58"/>
      <c r="Z305" s="58"/>
      <c r="AA305" s="59"/>
    </row>
    <row r="306" spans="15:27">
      <c r="O306" s="56">
        <f>IF('Data 2'!$E302&gt;'Data 2'!$F302,'Data 2'!$F302,'Data 2'!$E302)</f>
        <v>123.04544911502903</v>
      </c>
      <c r="V306" s="55"/>
      <c r="Y306" s="58"/>
      <c r="Z306" s="58"/>
      <c r="AA306" s="59"/>
    </row>
    <row r="307" spans="15:27">
      <c r="O307" s="56">
        <f>IF('Data 2'!$E303&gt;'Data 2'!$F303,'Data 2'!$F303,'Data 2'!$E303)</f>
        <v>123.04544911502903</v>
      </c>
      <c r="V307" s="55"/>
      <c r="Y307" s="58"/>
      <c r="Z307" s="58"/>
      <c r="AA307" s="59"/>
    </row>
    <row r="308" spans="15:27">
      <c r="O308" s="56">
        <f>IF('Data 2'!$E304&gt;'Data 2'!$F304,'Data 2'!$F304,'Data 2'!$E304)</f>
        <v>123.04544911502903</v>
      </c>
      <c r="V308" s="55"/>
      <c r="Y308" s="58"/>
      <c r="Z308" s="58"/>
      <c r="AA308" s="59"/>
    </row>
    <row r="309" spans="15:27">
      <c r="O309" s="56">
        <f>IF('Data 2'!$E305&gt;'Data 2'!$F305,'Data 2'!$F305,'Data 2'!$E305)</f>
        <v>123.04544911502903</v>
      </c>
      <c r="V309" s="55"/>
      <c r="Y309" s="58"/>
      <c r="Z309" s="58"/>
      <c r="AA309" s="59"/>
    </row>
    <row r="310" spans="15:27">
      <c r="O310" s="56">
        <f>IF('Data 2'!$E306&gt;'Data 2'!$F306,'Data 2'!$F306,'Data 2'!$E306)</f>
        <v>123.04544911502903</v>
      </c>
      <c r="V310" s="55"/>
      <c r="Y310" s="58"/>
      <c r="Z310" s="58"/>
      <c r="AA310" s="59"/>
    </row>
    <row r="311" spans="15:27">
      <c r="O311" s="56">
        <f>IF('Data 2'!$E307&gt;'Data 2'!$F307,'Data 2'!$F307,'Data 2'!$E307)</f>
        <v>123.04544911502903</v>
      </c>
      <c r="V311" s="55"/>
      <c r="Y311" s="58"/>
      <c r="Z311" s="58"/>
      <c r="AA311" s="59"/>
    </row>
    <row r="312" spans="15:27">
      <c r="O312" s="56">
        <f>IF('Data 2'!$E308&gt;'Data 2'!$F308,'Data 2'!$F308,'Data 2'!$E308)</f>
        <v>124.98173132994</v>
      </c>
      <c r="V312" s="55"/>
      <c r="Y312" s="58"/>
      <c r="Z312" s="58"/>
      <c r="AA312" s="59"/>
    </row>
    <row r="313" spans="15:27">
      <c r="O313" s="56">
        <f>IF('Data 2'!$E309&gt;'Data 2'!$F309,'Data 2'!$F309,'Data 2'!$E309)</f>
        <v>124.98173132994</v>
      </c>
      <c r="V313" s="55"/>
      <c r="Y313" s="58"/>
      <c r="Z313" s="58"/>
      <c r="AA313" s="59"/>
    </row>
    <row r="314" spans="15:27">
      <c r="O314" s="56">
        <f>IF('Data 2'!$E310&gt;'Data 2'!$F310,'Data 2'!$F310,'Data 2'!$E310)</f>
        <v>124.98173132994</v>
      </c>
      <c r="V314" s="55"/>
      <c r="Y314" s="58"/>
      <c r="Z314" s="58"/>
      <c r="AA314" s="59"/>
    </row>
    <row r="315" spans="15:27">
      <c r="O315" s="56">
        <f>IF('Data 2'!$E311&gt;'Data 2'!$F311,'Data 2'!$F311,'Data 2'!$E311)</f>
        <v>124.98173132994</v>
      </c>
      <c r="V315" s="55"/>
      <c r="Y315" s="58"/>
      <c r="Z315" s="58"/>
      <c r="AA315" s="59"/>
    </row>
    <row r="316" spans="15:27">
      <c r="O316" s="56">
        <f>IF('Data 2'!$E312&gt;'Data 2'!$F312,'Data 2'!$F312,'Data 2'!$E312)</f>
        <v>124.98173132994</v>
      </c>
      <c r="V316" s="55"/>
      <c r="Y316" s="58"/>
      <c r="Z316" s="58"/>
      <c r="AA316" s="59"/>
    </row>
    <row r="317" spans="15:27">
      <c r="O317" s="56">
        <f>IF('Data 2'!$E313&gt;'Data 2'!$F313,'Data 2'!$F313,'Data 2'!$E313)</f>
        <v>124.98173132994</v>
      </c>
      <c r="V317" s="55"/>
      <c r="Y317" s="58"/>
      <c r="Z317" s="58"/>
      <c r="AA317" s="59"/>
    </row>
    <row r="318" spans="15:27">
      <c r="O318" s="56">
        <f>IF('Data 2'!$E314&gt;'Data 2'!$F314,'Data 2'!$F314,'Data 2'!$E314)</f>
        <v>124.98173132994</v>
      </c>
      <c r="V318" s="55"/>
      <c r="Y318" s="58"/>
      <c r="Z318" s="58"/>
      <c r="AA318" s="59"/>
    </row>
    <row r="319" spans="15:27">
      <c r="O319" s="56">
        <f>IF('Data 2'!$E315&gt;'Data 2'!$F315,'Data 2'!$F315,'Data 2'!$E315)</f>
        <v>124.98173132994</v>
      </c>
      <c r="V319" s="55"/>
      <c r="Y319" s="58"/>
      <c r="Z319" s="58"/>
      <c r="AA319" s="59"/>
    </row>
    <row r="320" spans="15:27">
      <c r="O320" s="56">
        <f>IF('Data 2'!$E316&gt;'Data 2'!$F316,'Data 2'!$F316,'Data 2'!$E316)</f>
        <v>124.98173132994</v>
      </c>
      <c r="V320" s="55"/>
      <c r="Y320" s="58"/>
      <c r="Z320" s="58"/>
      <c r="AA320" s="59"/>
    </row>
    <row r="321" spans="15:27">
      <c r="O321" s="56">
        <f>IF('Data 2'!$E317&gt;'Data 2'!$F317,'Data 2'!$F317,'Data 2'!$E317)</f>
        <v>124.98173132994</v>
      </c>
      <c r="V321" s="55"/>
      <c r="Y321" s="58"/>
      <c r="Z321" s="58"/>
      <c r="AA321" s="59"/>
    </row>
    <row r="322" spans="15:27">
      <c r="O322" s="56">
        <f>IF('Data 2'!$E318&gt;'Data 2'!$F318,'Data 2'!$F318,'Data 2'!$E318)</f>
        <v>124.98173132994</v>
      </c>
      <c r="V322" s="55"/>
      <c r="Y322" s="58"/>
      <c r="Z322" s="58"/>
      <c r="AA322" s="59"/>
    </row>
    <row r="323" spans="15:27">
      <c r="O323" s="56">
        <f>IF('Data 2'!$E319&gt;'Data 2'!$F319,'Data 2'!$F319,'Data 2'!$E319)</f>
        <v>124.98173132994</v>
      </c>
      <c r="V323" s="55"/>
      <c r="Y323" s="58"/>
      <c r="Z323" s="58"/>
      <c r="AA323" s="59"/>
    </row>
    <row r="324" spans="15:27">
      <c r="O324" s="56">
        <f>IF('Data 2'!$E320&gt;'Data 2'!$F320,'Data 2'!$F320,'Data 2'!$E320)</f>
        <v>124.98173132994</v>
      </c>
      <c r="V324" s="55"/>
      <c r="Y324" s="58"/>
      <c r="Z324" s="58"/>
      <c r="AA324" s="59"/>
    </row>
    <row r="325" spans="15:27">
      <c r="O325" s="56">
        <f>IF('Data 2'!$E321&gt;'Data 2'!$F321,'Data 2'!$F321,'Data 2'!$E321)</f>
        <v>124.98173132994</v>
      </c>
      <c r="V325" s="55"/>
      <c r="Y325" s="58"/>
      <c r="Z325" s="58"/>
      <c r="AA325" s="59"/>
    </row>
    <row r="326" spans="15:27">
      <c r="O326" s="56">
        <f>IF('Data 2'!$E322&gt;'Data 2'!$F322,'Data 2'!$F322,'Data 2'!$E322)</f>
        <v>124.98173132994</v>
      </c>
      <c r="V326" s="55"/>
      <c r="Y326" s="58"/>
      <c r="Z326" s="58"/>
      <c r="AA326" s="59"/>
    </row>
    <row r="327" spans="15:27">
      <c r="O327" s="56">
        <f>IF('Data 2'!$E323&gt;'Data 2'!$F323,'Data 2'!$F323,'Data 2'!$E323)</f>
        <v>124.98173132994</v>
      </c>
      <c r="V327" s="55"/>
      <c r="Y327" s="58"/>
      <c r="Z327" s="58"/>
      <c r="AA327" s="59"/>
    </row>
    <row r="328" spans="15:27">
      <c r="O328" s="56">
        <f>IF('Data 2'!$E324&gt;'Data 2'!$F324,'Data 2'!$F324,'Data 2'!$E324)</f>
        <v>124.98173132994</v>
      </c>
      <c r="V328" s="55"/>
      <c r="Y328" s="58"/>
      <c r="Z328" s="58"/>
      <c r="AA328" s="59"/>
    </row>
    <row r="329" spans="15:27">
      <c r="O329" s="56">
        <f>IF('Data 2'!$E325&gt;'Data 2'!$F325,'Data 2'!$F325,'Data 2'!$E325)</f>
        <v>124.98173132994</v>
      </c>
      <c r="V329" s="55"/>
      <c r="Y329" s="58"/>
      <c r="Z329" s="58"/>
      <c r="AA329" s="59"/>
    </row>
    <row r="330" spans="15:27">
      <c r="O330" s="56">
        <f>IF('Data 2'!$E326&gt;'Data 2'!$F326,'Data 2'!$F326,'Data 2'!$E326)</f>
        <v>124.98173132994</v>
      </c>
      <c r="V330" s="55"/>
      <c r="Y330" s="58"/>
      <c r="Z330" s="58"/>
      <c r="AA330" s="59"/>
    </row>
    <row r="331" spans="15:27">
      <c r="O331" s="56">
        <f>IF('Data 2'!$E327&gt;'Data 2'!$F327,'Data 2'!$F327,'Data 2'!$E327)</f>
        <v>124.98173132994</v>
      </c>
      <c r="V331" s="55"/>
      <c r="Y331" s="58"/>
      <c r="Z331" s="58"/>
      <c r="AA331" s="59"/>
    </row>
    <row r="332" spans="15:27">
      <c r="O332" s="56">
        <f>IF('Data 2'!$E328&gt;'Data 2'!$F328,'Data 2'!$F328,'Data 2'!$E328)</f>
        <v>124.98173132994</v>
      </c>
      <c r="V332" s="55"/>
      <c r="Y332" s="58"/>
      <c r="Z332" s="58"/>
      <c r="AA332" s="59"/>
    </row>
    <row r="333" spans="15:27">
      <c r="O333" s="56">
        <f>IF('Data 2'!$E329&gt;'Data 2'!$F329,'Data 2'!$F329,'Data 2'!$E329)</f>
        <v>124.98173132994</v>
      </c>
      <c r="V333" s="55"/>
      <c r="Y333" s="58"/>
      <c r="Z333" s="58"/>
      <c r="AA333" s="59"/>
    </row>
    <row r="334" spans="15:27">
      <c r="O334" s="60"/>
      <c r="V334" s="55"/>
      <c r="Y334" s="58"/>
      <c r="Z334" s="58"/>
      <c r="AA334" s="59"/>
    </row>
    <row r="335" spans="15:27">
      <c r="O335" s="60"/>
      <c r="V335" s="55"/>
      <c r="Y335" s="58"/>
      <c r="Z335" s="58"/>
      <c r="AA335" s="59"/>
    </row>
    <row r="336" spans="15:27">
      <c r="O336" s="60"/>
      <c r="V336" s="55"/>
      <c r="Y336" s="58"/>
      <c r="Z336" s="58"/>
      <c r="AA336" s="59"/>
    </row>
    <row r="337" spans="15:27">
      <c r="O337" s="60"/>
      <c r="V337" s="55"/>
      <c r="Y337" s="58"/>
      <c r="Z337" s="58"/>
      <c r="AA337" s="59"/>
    </row>
    <row r="338" spans="15:27">
      <c r="O338" s="60"/>
      <c r="V338" s="55"/>
      <c r="Y338" s="58"/>
      <c r="Z338" s="58"/>
      <c r="AA338" s="59"/>
    </row>
    <row r="339" spans="15:27">
      <c r="O339" s="60"/>
      <c r="V339" s="55"/>
      <c r="Y339" s="58"/>
      <c r="Z339" s="58"/>
      <c r="AA339" s="59"/>
    </row>
    <row r="340" spans="15:27">
      <c r="O340" s="60"/>
      <c r="V340" s="55"/>
      <c r="Y340" s="58"/>
      <c r="Z340" s="58"/>
      <c r="AA340" s="59"/>
    </row>
    <row r="341" spans="15:27">
      <c r="O341" s="60"/>
      <c r="V341" s="55"/>
      <c r="Y341" s="58"/>
      <c r="Z341" s="58"/>
      <c r="AA341" s="59"/>
    </row>
    <row r="342" spans="15:27">
      <c r="O342" s="60"/>
      <c r="V342" s="55"/>
      <c r="Y342" s="58"/>
      <c r="Z342" s="58"/>
      <c r="AA342" s="59"/>
    </row>
    <row r="343" spans="15:27">
      <c r="O343" s="60"/>
      <c r="V343" s="55"/>
      <c r="Y343" s="58"/>
      <c r="Z343" s="58"/>
      <c r="AA343" s="59"/>
    </row>
    <row r="344" spans="15:27">
      <c r="O344" s="60"/>
      <c r="V344" s="55"/>
      <c r="Y344" s="58"/>
      <c r="Z344" s="58"/>
      <c r="AA344" s="59"/>
    </row>
    <row r="345" spans="15:27">
      <c r="O345" s="60"/>
      <c r="V345" s="55"/>
      <c r="Y345" s="58"/>
      <c r="Z345" s="58"/>
      <c r="AA345" s="59"/>
    </row>
    <row r="346" spans="15:27">
      <c r="O346" s="60"/>
      <c r="V346" s="55"/>
      <c r="Y346" s="58"/>
      <c r="Z346" s="58"/>
      <c r="AA346" s="59"/>
    </row>
    <row r="347" spans="15:27">
      <c r="O347" s="60"/>
      <c r="V347" s="55"/>
      <c r="Y347" s="58"/>
      <c r="Z347" s="58"/>
      <c r="AA347" s="59"/>
    </row>
    <row r="348" spans="15:27">
      <c r="O348" s="60"/>
      <c r="V348" s="55"/>
      <c r="Y348" s="58"/>
      <c r="Z348" s="58"/>
      <c r="AA348" s="59"/>
    </row>
    <row r="349" spans="15:27">
      <c r="O349" s="60"/>
      <c r="V349" s="55"/>
      <c r="Y349" s="58"/>
      <c r="Z349" s="58"/>
      <c r="AA349" s="59"/>
    </row>
    <row r="350" spans="15:27">
      <c r="O350" s="60"/>
      <c r="V350" s="55"/>
      <c r="Y350" s="58"/>
      <c r="Z350" s="58"/>
      <c r="AA350" s="59"/>
    </row>
    <row r="351" spans="15:27">
      <c r="O351" s="60"/>
      <c r="V351" s="55"/>
      <c r="Y351" s="58"/>
      <c r="Z351" s="58"/>
      <c r="AA351" s="59"/>
    </row>
    <row r="352" spans="15:27">
      <c r="O352" s="60"/>
      <c r="V352" s="55"/>
      <c r="Y352" s="58"/>
      <c r="Z352" s="58"/>
      <c r="AA352" s="59"/>
    </row>
    <row r="353" spans="15:27">
      <c r="O353" s="60"/>
      <c r="V353" s="55"/>
      <c r="Y353" s="58"/>
      <c r="Z353" s="58"/>
      <c r="AA353" s="59"/>
    </row>
    <row r="354" spans="15:27">
      <c r="O354" s="60"/>
      <c r="V354" s="55"/>
      <c r="Y354" s="58"/>
      <c r="Z354" s="58"/>
      <c r="AA354" s="59"/>
    </row>
    <row r="355" spans="15:27">
      <c r="O355" s="60"/>
      <c r="V355" s="55"/>
      <c r="Y355" s="58"/>
      <c r="Z355" s="58"/>
      <c r="AA355" s="59"/>
    </row>
    <row r="356" spans="15:27">
      <c r="O356" s="60"/>
      <c r="V356" s="55"/>
      <c r="Y356" s="58"/>
      <c r="Z356" s="58"/>
      <c r="AA356" s="59"/>
    </row>
    <row r="357" spans="15:27">
      <c r="O357" s="60"/>
      <c r="V357" s="55"/>
      <c r="Y357" s="58"/>
      <c r="Z357" s="58"/>
      <c r="AA357" s="59"/>
    </row>
    <row r="358" spans="15:27">
      <c r="O358" s="60"/>
      <c r="V358" s="55"/>
      <c r="Y358" s="58"/>
      <c r="Z358" s="58"/>
      <c r="AA358" s="59"/>
    </row>
    <row r="359" spans="15:27">
      <c r="O359" s="60"/>
      <c r="V359" s="55"/>
      <c r="Y359" s="58"/>
      <c r="Z359" s="58"/>
      <c r="AA359" s="59"/>
    </row>
    <row r="360" spans="15:27">
      <c r="O360" s="60"/>
      <c r="V360" s="55"/>
      <c r="Y360" s="58"/>
      <c r="Z360" s="58"/>
      <c r="AA360" s="59"/>
    </row>
    <row r="361" spans="15:27">
      <c r="O361" s="60"/>
      <c r="V361" s="55"/>
      <c r="Y361" s="58"/>
      <c r="Z361" s="58"/>
      <c r="AA361" s="59"/>
    </row>
    <row r="362" spans="15:27">
      <c r="O362" s="60"/>
      <c r="V362" s="55"/>
      <c r="Y362" s="58"/>
      <c r="Z362" s="58"/>
      <c r="AA362" s="59"/>
    </row>
    <row r="363" spans="15:27">
      <c r="O363" s="60"/>
      <c r="V363" s="55"/>
      <c r="Y363" s="58"/>
      <c r="Z363" s="58"/>
      <c r="AA363" s="59"/>
    </row>
    <row r="364" spans="15:27">
      <c r="O364" s="60"/>
      <c r="V364" s="55"/>
      <c r="Y364" s="58"/>
      <c r="Z364" s="58"/>
      <c r="AA364" s="59"/>
    </row>
    <row r="365" spans="15:27">
      <c r="O365" s="60"/>
      <c r="V365" s="55"/>
      <c r="Y365" s="58"/>
      <c r="Z365" s="58"/>
      <c r="AA365" s="59"/>
    </row>
    <row r="366" spans="15:27">
      <c r="O366" s="60"/>
      <c r="V366" s="55"/>
      <c r="Y366" s="58"/>
      <c r="Z366" s="58"/>
      <c r="AA366" s="59"/>
    </row>
    <row r="367" spans="15:27">
      <c r="O367" s="60"/>
      <c r="V367" s="55"/>
      <c r="Y367" s="58"/>
      <c r="Z367" s="58"/>
      <c r="AA367" s="59"/>
    </row>
    <row r="368" spans="15:27">
      <c r="O368" s="60"/>
      <c r="V368" s="55"/>
      <c r="Y368" s="58"/>
      <c r="Z368" s="58"/>
      <c r="AA368" s="59"/>
    </row>
    <row r="369" spans="15:27">
      <c r="O369" s="60"/>
      <c r="V369" s="55"/>
      <c r="Y369" s="58"/>
      <c r="Z369" s="58"/>
      <c r="AA369" s="59"/>
    </row>
    <row r="370" spans="15:27">
      <c r="O370" s="60"/>
      <c r="V370" s="55"/>
      <c r="Y370" s="58"/>
      <c r="Z370" s="58"/>
      <c r="AA370" s="59"/>
    </row>
    <row r="371" spans="15:27">
      <c r="O371" s="60"/>
      <c r="V371" s="55"/>
      <c r="Y371" s="58"/>
      <c r="Z371" s="58"/>
      <c r="AA371" s="59"/>
    </row>
    <row r="372" spans="15:27">
      <c r="O372" s="60"/>
      <c r="V372" s="55"/>
      <c r="Y372" s="58"/>
      <c r="Z372" s="58"/>
      <c r="AA372" s="59"/>
    </row>
    <row r="373" spans="15:27">
      <c r="O373" s="60"/>
      <c r="V373" s="55"/>
      <c r="Y373" s="58"/>
      <c r="Z373" s="58"/>
      <c r="AA373" s="59"/>
    </row>
    <row r="374" spans="15:27">
      <c r="O374" s="60"/>
      <c r="V374" s="55"/>
      <c r="Y374" s="58"/>
      <c r="Z374" s="58"/>
      <c r="AA374" s="59"/>
    </row>
    <row r="375" spans="15:27">
      <c r="O375" s="60"/>
      <c r="V375" s="55"/>
      <c r="Y375" s="58"/>
      <c r="Z375" s="58"/>
      <c r="AA375" s="59"/>
    </row>
    <row r="376" spans="15:27">
      <c r="O376" s="60"/>
      <c r="V376" s="55"/>
      <c r="Y376" s="58"/>
      <c r="Z376" s="58"/>
      <c r="AA376" s="59"/>
    </row>
    <row r="377" spans="15:27">
      <c r="O377" s="60"/>
      <c r="V377" s="55"/>
      <c r="Y377" s="58"/>
      <c r="Z377" s="58"/>
      <c r="AA377" s="59"/>
    </row>
    <row r="378" spans="15:27">
      <c r="O378" s="60"/>
      <c r="V378" s="55"/>
      <c r="Y378" s="58"/>
      <c r="Z378" s="58"/>
      <c r="AA378" s="59"/>
    </row>
    <row r="379" spans="15:27">
      <c r="O379" s="60"/>
      <c r="V379" s="55"/>
      <c r="Y379" s="58"/>
      <c r="Z379" s="58"/>
      <c r="AA379" s="59"/>
    </row>
    <row r="380" spans="15:27">
      <c r="O380" s="60"/>
      <c r="V380" s="55"/>
      <c r="Y380" s="58"/>
      <c r="Z380" s="58"/>
      <c r="AA380" s="59"/>
    </row>
    <row r="381" spans="15:27">
      <c r="O381" s="60"/>
      <c r="V381" s="55"/>
      <c r="Y381" s="58"/>
      <c r="Z381" s="58"/>
      <c r="AA381" s="59"/>
    </row>
    <row r="382" spans="15:27">
      <c r="O382" s="60"/>
      <c r="V382" s="55"/>
      <c r="Y382" s="58"/>
      <c r="Z382" s="58"/>
      <c r="AA382" s="59"/>
    </row>
    <row r="383" spans="15:27">
      <c r="O383" s="60"/>
      <c r="V383" s="55"/>
      <c r="Y383" s="58"/>
      <c r="Z383" s="58"/>
      <c r="AA383" s="59"/>
    </row>
    <row r="384" spans="15:27">
      <c r="O384" s="60"/>
      <c r="V384" s="55"/>
      <c r="Y384" s="58"/>
      <c r="Z384" s="58"/>
      <c r="AA384" s="59"/>
    </row>
    <row r="385" spans="15:27">
      <c r="O385" s="60"/>
      <c r="V385" s="55"/>
      <c r="Y385" s="58"/>
      <c r="Z385" s="58"/>
      <c r="AA385" s="59"/>
    </row>
    <row r="386" spans="15:27">
      <c r="O386" s="60"/>
      <c r="V386" s="55"/>
      <c r="Y386" s="58"/>
      <c r="Z386" s="58"/>
      <c r="AA386" s="59"/>
    </row>
    <row r="387" spans="15:27">
      <c r="O387" s="60"/>
      <c r="V387" s="55"/>
      <c r="Y387" s="58"/>
      <c r="Z387" s="58"/>
      <c r="AA387" s="59"/>
    </row>
    <row r="388" spans="15:27">
      <c r="O388" s="60"/>
      <c r="V388" s="55"/>
      <c r="Y388" s="58"/>
      <c r="Z388" s="58"/>
      <c r="AA388" s="59"/>
    </row>
    <row r="389" spans="15:27">
      <c r="O389" s="60"/>
      <c r="V389" s="55"/>
      <c r="Y389" s="58"/>
      <c r="Z389" s="58"/>
      <c r="AA389" s="59"/>
    </row>
    <row r="390" spans="15:27">
      <c r="O390" s="60"/>
      <c r="V390" s="55"/>
      <c r="Y390" s="58"/>
      <c r="Z390" s="58"/>
      <c r="AA390" s="59"/>
    </row>
    <row r="391" spans="15:27">
      <c r="O391" s="60"/>
      <c r="V391" s="55"/>
      <c r="Y391" s="58"/>
      <c r="Z391" s="58"/>
      <c r="AA391" s="59"/>
    </row>
    <row r="392" spans="15:27">
      <c r="O392" s="60"/>
      <c r="V392" s="55"/>
      <c r="Y392" s="58"/>
      <c r="Z392" s="58"/>
      <c r="AA392" s="59"/>
    </row>
    <row r="393" spans="15:27">
      <c r="O393" s="60"/>
      <c r="V393" s="55"/>
      <c r="Y393" s="58"/>
      <c r="Z393" s="58"/>
      <c r="AA393" s="59"/>
    </row>
    <row r="394" spans="15:27">
      <c r="O394" s="60"/>
      <c r="V394" s="55"/>
      <c r="Y394" s="58"/>
      <c r="Z394" s="58"/>
      <c r="AA394" s="59"/>
    </row>
    <row r="395" spans="15:27">
      <c r="O395" s="60"/>
      <c r="V395" s="55"/>
      <c r="Y395" s="58"/>
      <c r="Z395" s="58"/>
      <c r="AA395" s="59"/>
    </row>
    <row r="396" spans="15:27">
      <c r="O396" s="60"/>
      <c r="V396" s="55"/>
      <c r="Y396" s="58"/>
      <c r="Z396" s="58"/>
      <c r="AA396" s="59"/>
    </row>
    <row r="397" spans="15:27">
      <c r="O397" s="60"/>
      <c r="V397" s="55"/>
      <c r="Y397" s="58"/>
      <c r="Z397" s="58"/>
      <c r="AA397" s="59"/>
    </row>
    <row r="398" spans="15:27">
      <c r="O398" s="60"/>
      <c r="V398" s="55"/>
      <c r="Y398" s="58"/>
      <c r="Z398" s="58"/>
      <c r="AA398" s="59"/>
    </row>
    <row r="399" spans="15:27">
      <c r="O399" s="60"/>
      <c r="V399" s="55"/>
      <c r="Y399" s="58"/>
      <c r="Z399" s="58"/>
      <c r="AA399" s="59"/>
    </row>
    <row r="400" spans="15:27">
      <c r="O400" s="60"/>
      <c r="V400" s="55"/>
      <c r="Y400" s="58"/>
      <c r="Z400" s="58"/>
      <c r="AA400" s="59"/>
    </row>
    <row r="401" spans="15:16">
      <c r="O401" s="60"/>
    </row>
    <row r="402" spans="15:16">
      <c r="O402" s="60"/>
    </row>
    <row r="403" spans="15:16">
      <c r="O403" s="60"/>
    </row>
    <row r="404" spans="15:16">
      <c r="O404" s="60"/>
    </row>
    <row r="405" spans="15:16">
      <c r="P405" s="61"/>
    </row>
    <row r="406" spans="15:16">
      <c r="P406" s="61"/>
    </row>
    <row r="407" spans="15:16">
      <c r="P407" s="61"/>
    </row>
    <row r="408" spans="15:16">
      <c r="P408" s="61"/>
    </row>
    <row r="409" spans="15:16">
      <c r="P409" s="61"/>
    </row>
    <row r="410" spans="15:16">
      <c r="P410" s="61"/>
    </row>
    <row r="411" spans="15:16">
      <c r="P411" s="61"/>
    </row>
    <row r="412" spans="15:16">
      <c r="P412" s="61"/>
    </row>
    <row r="413" spans="15:16">
      <c r="P413" s="61"/>
    </row>
    <row r="414" spans="15:16">
      <c r="P414" s="61"/>
    </row>
    <row r="415" spans="15:16">
      <c r="P415" s="61"/>
    </row>
    <row r="416" spans="15:16">
      <c r="P416" s="61"/>
    </row>
    <row r="417" spans="16:16">
      <c r="P417" s="61"/>
    </row>
    <row r="418" spans="16:16">
      <c r="P418" s="61"/>
    </row>
    <row r="419" spans="16:16">
      <c r="P419" s="61"/>
    </row>
    <row r="420" spans="16:16">
      <c r="P420" s="61"/>
    </row>
    <row r="421" spans="16:16">
      <c r="P421" s="61"/>
    </row>
    <row r="422" spans="16:16">
      <c r="P422" s="61"/>
    </row>
    <row r="423" spans="16:16">
      <c r="P423" s="61"/>
    </row>
    <row r="424" spans="16:16">
      <c r="P424" s="61"/>
    </row>
    <row r="425" spans="16:16">
      <c r="P425" s="61"/>
    </row>
    <row r="426" spans="16:16">
      <c r="P426" s="61"/>
    </row>
    <row r="427" spans="16:16">
      <c r="P427" s="61"/>
    </row>
    <row r="436" spans="13:13">
      <c r="M436" s="155"/>
    </row>
    <row r="437" spans="13:13">
      <c r="M437" s="155"/>
    </row>
    <row r="438" spans="13:13">
      <c r="M438" s="155"/>
    </row>
    <row r="439" spans="13:13">
      <c r="M439" s="155"/>
    </row>
    <row r="440" spans="13:13">
      <c r="M440" s="155"/>
    </row>
    <row r="441" spans="13:13">
      <c r="M441" s="155"/>
    </row>
    <row r="442" spans="13:13">
      <c r="M442" s="155"/>
    </row>
    <row r="443" spans="13:13">
      <c r="M443" s="155"/>
    </row>
    <row r="444" spans="13:13">
      <c r="M444" s="155"/>
    </row>
    <row r="445" spans="13:13">
      <c r="M445" s="155"/>
    </row>
    <row r="446" spans="13:13">
      <c r="M446" s="155"/>
    </row>
    <row r="447" spans="13:13">
      <c r="M447" s="155"/>
    </row>
    <row r="448" spans="13:13">
      <c r="M448" s="155"/>
    </row>
    <row r="449" spans="13:13">
      <c r="M449" s="155"/>
    </row>
    <row r="450" spans="13:13">
      <c r="M450" s="155"/>
    </row>
    <row r="451" spans="13:13">
      <c r="M451" s="155"/>
    </row>
    <row r="452" spans="13:13">
      <c r="M452" s="155"/>
    </row>
    <row r="453" spans="13:13">
      <c r="M453" s="155"/>
    </row>
    <row r="454" spans="13:13">
      <c r="M454" s="155"/>
    </row>
    <row r="455" spans="13:13">
      <c r="M455" s="155"/>
    </row>
    <row r="456" spans="13:13">
      <c r="M456" s="155"/>
    </row>
    <row r="457" spans="13:13">
      <c r="M457" s="155"/>
    </row>
    <row r="458" spans="13:13">
      <c r="M458" s="155"/>
    </row>
    <row r="459" spans="13:13">
      <c r="M459" s="155"/>
    </row>
    <row r="460" spans="13:13">
      <c r="M460" s="155"/>
    </row>
    <row r="461" spans="13:13">
      <c r="M461" s="155"/>
    </row>
    <row r="462" spans="13:13">
      <c r="M462" s="155"/>
    </row>
    <row r="463" spans="13:13">
      <c r="M463" s="155"/>
    </row>
    <row r="464" spans="13:13">
      <c r="M464" s="155"/>
    </row>
    <row r="465" spans="13:13">
      <c r="M465" s="155"/>
    </row>
    <row r="466" spans="13:13">
      <c r="M466" s="155"/>
    </row>
    <row r="467" spans="13:13">
      <c r="M467" s="155"/>
    </row>
    <row r="468" spans="13:13">
      <c r="M468" s="155"/>
    </row>
    <row r="469" spans="13:13">
      <c r="M469" s="155"/>
    </row>
    <row r="470" spans="13:13">
      <c r="M470" s="155"/>
    </row>
    <row r="471" spans="13:13">
      <c r="M471" s="155"/>
    </row>
    <row r="472" spans="13:13">
      <c r="M472" s="155"/>
    </row>
    <row r="473" spans="13:13">
      <c r="M473" s="155"/>
    </row>
    <row r="474" spans="13:13">
      <c r="M474" s="155"/>
    </row>
    <row r="475" spans="13:13">
      <c r="M475" s="155"/>
    </row>
    <row r="476" spans="13:13">
      <c r="M476" s="155"/>
    </row>
    <row r="477" spans="13:13">
      <c r="M477" s="155"/>
    </row>
    <row r="478" spans="13:13">
      <c r="M478" s="155"/>
    </row>
    <row r="479" spans="13:13">
      <c r="M479" s="155"/>
    </row>
    <row r="480" spans="13:13">
      <c r="M480" s="155"/>
    </row>
    <row r="481" spans="13:13">
      <c r="M481" s="155"/>
    </row>
    <row r="482" spans="13:13">
      <c r="M482" s="155"/>
    </row>
    <row r="483" spans="13:13">
      <c r="M483" s="155"/>
    </row>
    <row r="484" spans="13:13">
      <c r="M484" s="155"/>
    </row>
    <row r="485" spans="13:13">
      <c r="M485" s="155"/>
    </row>
    <row r="486" spans="13:13">
      <c r="M486" s="155"/>
    </row>
    <row r="487" spans="13:13">
      <c r="M487" s="155"/>
    </row>
    <row r="488" spans="13:13">
      <c r="M488" s="155"/>
    </row>
    <row r="489" spans="13:13">
      <c r="M489" s="155"/>
    </row>
    <row r="490" spans="13:13">
      <c r="M490" s="155"/>
    </row>
    <row r="491" spans="13:13">
      <c r="M491" s="155"/>
    </row>
    <row r="492" spans="13:13">
      <c r="M492" s="155"/>
    </row>
    <row r="493" spans="13:13">
      <c r="M493" s="155"/>
    </row>
    <row r="494" spans="13:13">
      <c r="M494" s="155"/>
    </row>
    <row r="495" spans="13:13">
      <c r="M495" s="155"/>
    </row>
    <row r="496" spans="13:13">
      <c r="M496" s="155"/>
    </row>
    <row r="497" spans="13:13">
      <c r="M497" s="155"/>
    </row>
    <row r="498" spans="13:13">
      <c r="M498" s="155"/>
    </row>
    <row r="499" spans="13:13">
      <c r="M499" s="155"/>
    </row>
    <row r="500" spans="13:13">
      <c r="M500" s="155"/>
    </row>
    <row r="501" spans="13:13">
      <c r="M501" s="155"/>
    </row>
    <row r="502" spans="13:13">
      <c r="M502" s="155"/>
    </row>
    <row r="503" spans="13:13">
      <c r="M503" s="155"/>
    </row>
    <row r="504" spans="13:13">
      <c r="M504" s="155"/>
    </row>
    <row r="505" spans="13:13">
      <c r="M505" s="155"/>
    </row>
    <row r="506" spans="13:13">
      <c r="M506" s="155"/>
    </row>
    <row r="507" spans="13:13">
      <c r="M507" s="155"/>
    </row>
    <row r="508" spans="13:13">
      <c r="M508" s="155"/>
    </row>
    <row r="509" spans="13:13">
      <c r="M509" s="155"/>
    </row>
    <row r="510" spans="13:13">
      <c r="M510" s="155"/>
    </row>
    <row r="511" spans="13:13">
      <c r="M511" s="155"/>
    </row>
    <row r="512" spans="13:13">
      <c r="M512" s="155"/>
    </row>
    <row r="513" spans="13:13">
      <c r="M513" s="155"/>
    </row>
    <row r="514" spans="13:13">
      <c r="M514" s="155"/>
    </row>
    <row r="515" spans="13:13">
      <c r="M515" s="155"/>
    </row>
    <row r="516" spans="13:13">
      <c r="M516" s="155"/>
    </row>
    <row r="517" spans="13:13">
      <c r="M517" s="155"/>
    </row>
    <row r="518" spans="13:13">
      <c r="M518" s="155"/>
    </row>
    <row r="519" spans="13:13">
      <c r="M519" s="155"/>
    </row>
    <row r="520" spans="13:13">
      <c r="M520" s="155"/>
    </row>
    <row r="521" spans="13:13">
      <c r="M521" s="155"/>
    </row>
    <row r="522" spans="13:13">
      <c r="M522" s="155"/>
    </row>
    <row r="523" spans="13:13">
      <c r="M523" s="155"/>
    </row>
    <row r="524" spans="13:13">
      <c r="M524" s="155"/>
    </row>
    <row r="525" spans="13:13">
      <c r="M525" s="155"/>
    </row>
    <row r="526" spans="13:13">
      <c r="M526" s="155"/>
    </row>
    <row r="527" spans="13:13">
      <c r="M527" s="155"/>
    </row>
    <row r="528" spans="13:13">
      <c r="M528" s="155"/>
    </row>
    <row r="529" spans="13:13">
      <c r="M529" s="155"/>
    </row>
    <row r="530" spans="13:13">
      <c r="M530" s="155"/>
    </row>
    <row r="531" spans="13:13">
      <c r="M531" s="155"/>
    </row>
    <row r="532" spans="13:13">
      <c r="M532" s="155"/>
    </row>
    <row r="533" spans="13:13">
      <c r="M533" s="155"/>
    </row>
    <row r="534" spans="13:13">
      <c r="M534" s="155"/>
    </row>
    <row r="535" spans="13:13">
      <c r="M535" s="155"/>
    </row>
    <row r="536" spans="13:13">
      <c r="M536" s="155"/>
    </row>
    <row r="537" spans="13:13">
      <c r="M537" s="155"/>
    </row>
    <row r="538" spans="13:13">
      <c r="M538" s="155"/>
    </row>
    <row r="539" spans="13:13">
      <c r="M539" s="155"/>
    </row>
    <row r="540" spans="13:13">
      <c r="M540" s="155"/>
    </row>
    <row r="541" spans="13:13">
      <c r="M541" s="155"/>
    </row>
    <row r="542" spans="13:13">
      <c r="M542" s="155"/>
    </row>
    <row r="543" spans="13:13">
      <c r="M543" s="155"/>
    </row>
    <row r="544" spans="13:13">
      <c r="M544" s="155"/>
    </row>
    <row r="545" spans="13:13">
      <c r="M545" s="155"/>
    </row>
    <row r="546" spans="13:13">
      <c r="M546" s="155"/>
    </row>
    <row r="547" spans="13:13">
      <c r="M547" s="155"/>
    </row>
    <row r="548" spans="13:13">
      <c r="M548" s="155"/>
    </row>
    <row r="549" spans="13:13">
      <c r="M549" s="155"/>
    </row>
    <row r="550" spans="13:13">
      <c r="M550" s="155"/>
    </row>
    <row r="551" spans="13:13">
      <c r="M551" s="155"/>
    </row>
    <row r="552" spans="13:13">
      <c r="M552" s="155"/>
    </row>
    <row r="553" spans="13:13">
      <c r="M553" s="155"/>
    </row>
    <row r="554" spans="13:13">
      <c r="M554" s="155"/>
    </row>
    <row r="555" spans="13:13">
      <c r="M555" s="155"/>
    </row>
    <row r="556" spans="13:13">
      <c r="M556" s="155"/>
    </row>
    <row r="557" spans="13:13">
      <c r="M557" s="155"/>
    </row>
    <row r="558" spans="13:13">
      <c r="M558" s="155"/>
    </row>
    <row r="559" spans="13:13">
      <c r="M559" s="155"/>
    </row>
    <row r="560" spans="13:13">
      <c r="M560" s="155"/>
    </row>
    <row r="561" spans="13:13">
      <c r="M561" s="155"/>
    </row>
    <row r="562" spans="13:13">
      <c r="M562" s="155"/>
    </row>
    <row r="563" spans="13:13">
      <c r="M563" s="155"/>
    </row>
    <row r="564" spans="13:13">
      <c r="M564" s="155"/>
    </row>
    <row r="565" spans="13:13">
      <c r="M565" s="155"/>
    </row>
    <row r="566" spans="13:13">
      <c r="M566" s="155"/>
    </row>
    <row r="567" spans="13:13">
      <c r="M567" s="155"/>
    </row>
    <row r="568" spans="13:13">
      <c r="M568" s="155"/>
    </row>
    <row r="569" spans="13:13">
      <c r="M569" s="155"/>
    </row>
    <row r="570" spans="13:13">
      <c r="M570" s="155"/>
    </row>
    <row r="571" spans="13:13">
      <c r="M571" s="155"/>
    </row>
    <row r="572" spans="13:13">
      <c r="M572" s="155"/>
    </row>
    <row r="573" spans="13:13">
      <c r="M573" s="155"/>
    </row>
    <row r="574" spans="13:13">
      <c r="M574" s="155"/>
    </row>
    <row r="575" spans="13:13">
      <c r="M575" s="155"/>
    </row>
    <row r="576" spans="13:13">
      <c r="M576" s="155"/>
    </row>
    <row r="577" spans="13:13">
      <c r="M577" s="155"/>
    </row>
    <row r="578" spans="13:13">
      <c r="M578" s="155"/>
    </row>
    <row r="579" spans="13:13">
      <c r="M579" s="155"/>
    </row>
    <row r="580" spans="13:13">
      <c r="M580" s="155"/>
    </row>
    <row r="581" spans="13:13">
      <c r="M581" s="155"/>
    </row>
    <row r="582" spans="13:13">
      <c r="M582" s="155"/>
    </row>
    <row r="583" spans="13:13">
      <c r="M583" s="155"/>
    </row>
    <row r="584" spans="13:13">
      <c r="M584" s="155"/>
    </row>
    <row r="585" spans="13:13">
      <c r="M585" s="155"/>
    </row>
    <row r="586" spans="13:13">
      <c r="M586" s="155"/>
    </row>
    <row r="587" spans="13:13">
      <c r="M587" s="155"/>
    </row>
    <row r="588" spans="13:13">
      <c r="M588" s="155"/>
    </row>
    <row r="589" spans="13:13">
      <c r="M589" s="155"/>
    </row>
    <row r="590" spans="13:13">
      <c r="M590" s="155"/>
    </row>
    <row r="591" spans="13:13">
      <c r="M591" s="155"/>
    </row>
    <row r="592" spans="13:13">
      <c r="M592" s="155"/>
    </row>
    <row r="593" spans="13:13">
      <c r="M593" s="155"/>
    </row>
    <row r="594" spans="13:13">
      <c r="M594" s="155"/>
    </row>
    <row r="595" spans="13:13">
      <c r="M595" s="155"/>
    </row>
    <row r="596" spans="13:13">
      <c r="M596" s="155"/>
    </row>
    <row r="597" spans="13:13">
      <c r="M597" s="155"/>
    </row>
    <row r="598" spans="13:13">
      <c r="M598" s="155"/>
    </row>
    <row r="599" spans="13:13">
      <c r="M599" s="155"/>
    </row>
    <row r="600" spans="13:13">
      <c r="M600" s="155"/>
    </row>
    <row r="601" spans="13:13">
      <c r="M601" s="155"/>
    </row>
    <row r="602" spans="13:13">
      <c r="M602" s="155"/>
    </row>
    <row r="603" spans="13:13">
      <c r="M603" s="155"/>
    </row>
    <row r="604" spans="13:13">
      <c r="M604" s="155"/>
    </row>
    <row r="605" spans="13:13">
      <c r="M605" s="155"/>
    </row>
    <row r="606" spans="13:13">
      <c r="M606" s="155"/>
    </row>
    <row r="607" spans="13:13">
      <c r="M607" s="155"/>
    </row>
    <row r="608" spans="13:13">
      <c r="M608" s="155"/>
    </row>
    <row r="609" spans="13:13">
      <c r="M609" s="155"/>
    </row>
    <row r="610" spans="13:13">
      <c r="M610" s="155"/>
    </row>
    <row r="611" spans="13:13">
      <c r="M611" s="155"/>
    </row>
    <row r="612" spans="13:13">
      <c r="M612" s="155"/>
    </row>
    <row r="613" spans="13:13">
      <c r="M613" s="155"/>
    </row>
    <row r="614" spans="13:13">
      <c r="M614" s="155"/>
    </row>
    <row r="615" spans="13:13">
      <c r="M615" s="155"/>
    </row>
    <row r="616" spans="13:13">
      <c r="M616" s="155"/>
    </row>
    <row r="617" spans="13:13">
      <c r="M617" s="155"/>
    </row>
    <row r="618" spans="13:13">
      <c r="M618" s="155"/>
    </row>
    <row r="619" spans="13:13">
      <c r="M619" s="155"/>
    </row>
    <row r="620" spans="13:13">
      <c r="M620" s="155"/>
    </row>
    <row r="621" spans="13:13">
      <c r="M621" s="155"/>
    </row>
    <row r="622" spans="13:13">
      <c r="M622" s="155"/>
    </row>
    <row r="623" spans="13:13">
      <c r="M623" s="155"/>
    </row>
    <row r="624" spans="13:13">
      <c r="M624" s="155"/>
    </row>
    <row r="625" spans="13:13">
      <c r="M625" s="155"/>
    </row>
    <row r="626" spans="13:13">
      <c r="M626" s="155"/>
    </row>
    <row r="627" spans="13:13">
      <c r="M627" s="155"/>
    </row>
    <row r="628" spans="13:13">
      <c r="M628" s="155"/>
    </row>
    <row r="629" spans="13:13">
      <c r="M629" s="155"/>
    </row>
    <row r="630" spans="13:13">
      <c r="M630" s="155"/>
    </row>
    <row r="631" spans="13:13">
      <c r="M631" s="155"/>
    </row>
    <row r="632" spans="13:13">
      <c r="M632" s="155"/>
    </row>
    <row r="633" spans="13:13">
      <c r="M633" s="155"/>
    </row>
    <row r="634" spans="13:13">
      <c r="M634" s="155"/>
    </row>
    <row r="635" spans="13:13">
      <c r="M635" s="155"/>
    </row>
    <row r="636" spans="13:13">
      <c r="M636" s="155"/>
    </row>
    <row r="637" spans="13:13">
      <c r="M637" s="155"/>
    </row>
    <row r="638" spans="13:13">
      <c r="M638" s="155"/>
    </row>
    <row r="639" spans="13:13">
      <c r="M639" s="155"/>
    </row>
    <row r="640" spans="13:13">
      <c r="M640" s="155"/>
    </row>
    <row r="641" spans="13:13">
      <c r="M641" s="155"/>
    </row>
    <row r="642" spans="13:13">
      <c r="M642" s="155"/>
    </row>
    <row r="643" spans="13:13">
      <c r="M643" s="155"/>
    </row>
    <row r="644" spans="13:13">
      <c r="M644" s="155"/>
    </row>
    <row r="645" spans="13:13">
      <c r="M645" s="155"/>
    </row>
    <row r="646" spans="13:13">
      <c r="M646" s="155"/>
    </row>
    <row r="647" spans="13:13">
      <c r="M647" s="155"/>
    </row>
    <row r="648" spans="13:13">
      <c r="M648" s="155"/>
    </row>
    <row r="649" spans="13:13">
      <c r="M649" s="155"/>
    </row>
    <row r="650" spans="13:13">
      <c r="M650" s="155"/>
    </row>
    <row r="651" spans="13:13">
      <c r="M651" s="155"/>
    </row>
    <row r="652" spans="13:13">
      <c r="M652" s="155"/>
    </row>
    <row r="653" spans="13:13">
      <c r="M653" s="155"/>
    </row>
    <row r="654" spans="13:13">
      <c r="M654" s="155"/>
    </row>
    <row r="655" spans="13:13">
      <c r="M655" s="155"/>
    </row>
    <row r="656" spans="13:13">
      <c r="M656" s="155"/>
    </row>
    <row r="657" spans="13:13">
      <c r="M657" s="155"/>
    </row>
    <row r="658" spans="13:13">
      <c r="M658" s="155"/>
    </row>
    <row r="659" spans="13:13">
      <c r="M659" s="155"/>
    </row>
    <row r="660" spans="13:13">
      <c r="M660" s="155"/>
    </row>
    <row r="661" spans="13:13">
      <c r="M661" s="155"/>
    </row>
    <row r="662" spans="13:13">
      <c r="M662" s="155"/>
    </row>
    <row r="663" spans="13:13">
      <c r="M663" s="155"/>
    </row>
    <row r="664" spans="13:13">
      <c r="M664" s="155"/>
    </row>
    <row r="665" spans="13:13">
      <c r="M665" s="155"/>
    </row>
    <row r="666" spans="13:13">
      <c r="M666" s="155"/>
    </row>
    <row r="667" spans="13:13">
      <c r="M667" s="155"/>
    </row>
    <row r="668" spans="13:13">
      <c r="M668" s="155"/>
    </row>
    <row r="669" spans="13:13">
      <c r="M669" s="155"/>
    </row>
    <row r="670" spans="13:13">
      <c r="M670" s="155"/>
    </row>
    <row r="671" spans="13:13">
      <c r="M671" s="155"/>
    </row>
    <row r="672" spans="13:13">
      <c r="M672" s="155"/>
    </row>
    <row r="673" spans="13:13">
      <c r="M673" s="155"/>
    </row>
    <row r="674" spans="13:13">
      <c r="M674" s="155"/>
    </row>
    <row r="675" spans="13:13">
      <c r="M675" s="155"/>
    </row>
    <row r="676" spans="13:13">
      <c r="M676" s="155"/>
    </row>
    <row r="677" spans="13:13">
      <c r="M677" s="155"/>
    </row>
    <row r="678" spans="13:13">
      <c r="M678" s="155"/>
    </row>
    <row r="679" spans="13:13">
      <c r="M679" s="155"/>
    </row>
    <row r="680" spans="13:13">
      <c r="M680" s="155"/>
    </row>
    <row r="681" spans="13:13">
      <c r="M681" s="155"/>
    </row>
    <row r="682" spans="13:13">
      <c r="M682" s="155"/>
    </row>
    <row r="683" spans="13:13">
      <c r="M683" s="155"/>
    </row>
    <row r="684" spans="13:13">
      <c r="M684" s="155"/>
    </row>
    <row r="685" spans="13:13">
      <c r="M685" s="155"/>
    </row>
    <row r="686" spans="13:13">
      <c r="M686" s="155"/>
    </row>
    <row r="687" spans="13:13">
      <c r="M687" s="155"/>
    </row>
    <row r="688" spans="13:13">
      <c r="M688" s="155"/>
    </row>
    <row r="689" spans="13:13">
      <c r="M689" s="155"/>
    </row>
    <row r="690" spans="13:13">
      <c r="M690" s="155"/>
    </row>
    <row r="691" spans="13:13">
      <c r="M691" s="155"/>
    </row>
    <row r="692" spans="13:13">
      <c r="M692" s="155"/>
    </row>
    <row r="693" spans="13:13">
      <c r="M693" s="155"/>
    </row>
    <row r="694" spans="13:13">
      <c r="M694" s="155"/>
    </row>
    <row r="695" spans="13:13">
      <c r="M695" s="155"/>
    </row>
    <row r="696" spans="13:13">
      <c r="M696" s="155"/>
    </row>
    <row r="697" spans="13:13">
      <c r="M697" s="155"/>
    </row>
    <row r="698" spans="13:13">
      <c r="M698" s="155"/>
    </row>
    <row r="699" spans="13:13">
      <c r="M699" s="155"/>
    </row>
    <row r="700" spans="13:13">
      <c r="M700" s="155"/>
    </row>
    <row r="701" spans="13:13">
      <c r="M701" s="155"/>
    </row>
    <row r="702" spans="13:13">
      <c r="M702" s="155"/>
    </row>
    <row r="703" spans="13:13">
      <c r="M703" s="155"/>
    </row>
    <row r="704" spans="13:13">
      <c r="M704" s="155"/>
    </row>
    <row r="705" spans="13:13">
      <c r="M705" s="155"/>
    </row>
    <row r="706" spans="13:13">
      <c r="M706" s="155"/>
    </row>
    <row r="707" spans="13:13">
      <c r="M707" s="155"/>
    </row>
    <row r="708" spans="13:13">
      <c r="M708" s="155"/>
    </row>
    <row r="709" spans="13:13">
      <c r="M709" s="155"/>
    </row>
    <row r="710" spans="13:13">
      <c r="M710" s="155"/>
    </row>
    <row r="711" spans="13:13">
      <c r="M711" s="155"/>
    </row>
    <row r="712" spans="13:13">
      <c r="M712" s="155"/>
    </row>
    <row r="713" spans="13:13">
      <c r="M713" s="155"/>
    </row>
    <row r="714" spans="13:13">
      <c r="M714" s="155"/>
    </row>
    <row r="715" spans="13:13">
      <c r="M715" s="155"/>
    </row>
    <row r="716" spans="13:13">
      <c r="M716" s="155"/>
    </row>
    <row r="717" spans="13:13">
      <c r="M717" s="155"/>
    </row>
    <row r="718" spans="13:13">
      <c r="M718" s="155"/>
    </row>
    <row r="719" spans="13:13">
      <c r="M719" s="155"/>
    </row>
    <row r="720" spans="13:13">
      <c r="M720" s="155"/>
    </row>
    <row r="721" spans="13:13">
      <c r="M721" s="155"/>
    </row>
    <row r="722" spans="13:13">
      <c r="M722" s="155"/>
    </row>
    <row r="723" spans="13:13">
      <c r="M723" s="155"/>
    </row>
    <row r="724" spans="13:13">
      <c r="M724" s="155"/>
    </row>
    <row r="725" spans="13:13">
      <c r="M725" s="155"/>
    </row>
    <row r="726" spans="13:13">
      <c r="M726" s="155"/>
    </row>
    <row r="727" spans="13:13">
      <c r="M727" s="155"/>
    </row>
    <row r="728" spans="13:13">
      <c r="M728" s="155"/>
    </row>
    <row r="729" spans="13:13">
      <c r="M729" s="155"/>
    </row>
    <row r="730" spans="13:13">
      <c r="M730" s="155"/>
    </row>
    <row r="731" spans="13:13">
      <c r="M731" s="155"/>
    </row>
    <row r="732" spans="13:13">
      <c r="M732" s="155"/>
    </row>
    <row r="733" spans="13:13">
      <c r="M733" s="155"/>
    </row>
    <row r="734" spans="13:13">
      <c r="M734" s="155"/>
    </row>
    <row r="735" spans="13:13">
      <c r="M735" s="155"/>
    </row>
    <row r="736" spans="13:13">
      <c r="M736" s="155"/>
    </row>
    <row r="737" spans="13:13">
      <c r="M737" s="155"/>
    </row>
    <row r="738" spans="13:13">
      <c r="M738" s="155"/>
    </row>
    <row r="739" spans="13:13">
      <c r="M739" s="155"/>
    </row>
    <row r="740" spans="13:13">
      <c r="M740" s="155"/>
    </row>
    <row r="741" spans="13:13">
      <c r="M741" s="155"/>
    </row>
    <row r="742" spans="13:13">
      <c r="M742" s="155"/>
    </row>
    <row r="743" spans="13:13">
      <c r="M743" s="155"/>
    </row>
    <row r="744" spans="13:13">
      <c r="M744" s="155"/>
    </row>
    <row r="745" spans="13:13">
      <c r="M745" s="155"/>
    </row>
    <row r="746" spans="13:13">
      <c r="M746" s="155"/>
    </row>
    <row r="747" spans="13:13">
      <c r="M747" s="155"/>
    </row>
    <row r="748" spans="13:13">
      <c r="M748" s="155"/>
    </row>
    <row r="749" spans="13:13">
      <c r="M749" s="155"/>
    </row>
    <row r="750" spans="13:13">
      <c r="M750" s="155"/>
    </row>
    <row r="751" spans="13:13">
      <c r="M751" s="155"/>
    </row>
    <row r="752" spans="13:13">
      <c r="M752" s="155"/>
    </row>
    <row r="753" spans="13:13">
      <c r="M753" s="155"/>
    </row>
    <row r="754" spans="13:13">
      <c r="M754" s="155"/>
    </row>
    <row r="755" spans="13:13">
      <c r="M755" s="155"/>
    </row>
    <row r="756" spans="13:13">
      <c r="M756" s="155"/>
    </row>
    <row r="757" spans="13:13">
      <c r="M757" s="155"/>
    </row>
    <row r="758" spans="13:13">
      <c r="M758" s="155"/>
    </row>
    <row r="759" spans="13:13">
      <c r="M759" s="155"/>
    </row>
    <row r="760" spans="13:13">
      <c r="M760" s="155"/>
    </row>
    <row r="761" spans="13:13">
      <c r="M761" s="155"/>
    </row>
    <row r="762" spans="13:13">
      <c r="M762" s="155"/>
    </row>
    <row r="763" spans="13:13">
      <c r="M763" s="155"/>
    </row>
    <row r="764" spans="13:13">
      <c r="M764" s="155"/>
    </row>
    <row r="765" spans="13:13">
      <c r="M765" s="155"/>
    </row>
    <row r="766" spans="13:13">
      <c r="M766" s="155"/>
    </row>
    <row r="767" spans="13:13">
      <c r="M767" s="155"/>
    </row>
    <row r="768" spans="13:13">
      <c r="M768" s="155"/>
    </row>
    <row r="769" spans="13:13">
      <c r="M769" s="155"/>
    </row>
    <row r="770" spans="13:13">
      <c r="M770" s="155"/>
    </row>
    <row r="771" spans="13:13">
      <c r="M771" s="155"/>
    </row>
    <row r="772" spans="13:13">
      <c r="M772" s="155"/>
    </row>
    <row r="773" spans="13:13">
      <c r="M773" s="155"/>
    </row>
    <row r="774" spans="13:13">
      <c r="M774" s="155"/>
    </row>
    <row r="775" spans="13:13">
      <c r="M775" s="155"/>
    </row>
    <row r="776" spans="13:13">
      <c r="M776" s="155"/>
    </row>
    <row r="777" spans="13:13">
      <c r="M777" s="155"/>
    </row>
    <row r="778" spans="13:13">
      <c r="M778" s="155"/>
    </row>
    <row r="779" spans="13:13">
      <c r="M779" s="155"/>
    </row>
    <row r="780" spans="13:13">
      <c r="M780" s="155"/>
    </row>
    <row r="781" spans="13:13">
      <c r="M781" s="155"/>
    </row>
    <row r="782" spans="13:13">
      <c r="M782" s="155"/>
    </row>
    <row r="783" spans="13:13">
      <c r="M783" s="155"/>
    </row>
    <row r="784" spans="13:13">
      <c r="M784" s="155"/>
    </row>
    <row r="785" spans="13:13">
      <c r="M785" s="155"/>
    </row>
    <row r="786" spans="13:13">
      <c r="M786" s="155"/>
    </row>
    <row r="787" spans="13:13">
      <c r="M787" s="155"/>
    </row>
    <row r="788" spans="13:13">
      <c r="M788" s="155"/>
    </row>
    <row r="789" spans="13:13">
      <c r="M789" s="155"/>
    </row>
    <row r="790" spans="13:13">
      <c r="M790" s="155"/>
    </row>
    <row r="791" spans="13:13">
      <c r="M791" s="155"/>
    </row>
    <row r="792" spans="13:13">
      <c r="M792" s="155"/>
    </row>
    <row r="793" spans="13:13">
      <c r="M793" s="155"/>
    </row>
    <row r="794" spans="13:13">
      <c r="M794" s="155"/>
    </row>
    <row r="795" spans="13:13">
      <c r="M795" s="155"/>
    </row>
    <row r="796" spans="13:13">
      <c r="M796" s="155"/>
    </row>
    <row r="797" spans="13:13">
      <c r="M797" s="155"/>
    </row>
    <row r="798" spans="13:13">
      <c r="M798" s="155"/>
    </row>
    <row r="799" spans="13:13">
      <c r="M799" s="155"/>
    </row>
    <row r="800" spans="13:13">
      <c r="M800" s="155"/>
    </row>
    <row r="801" spans="13:13">
      <c r="M801" s="155"/>
    </row>
    <row r="802" spans="13:13">
      <c r="M802" s="155"/>
    </row>
    <row r="803" spans="13:13">
      <c r="M803" s="155"/>
    </row>
    <row r="804" spans="13:13">
      <c r="M804" s="155"/>
    </row>
    <row r="805" spans="13:13">
      <c r="M805" s="155"/>
    </row>
    <row r="806" spans="13:13">
      <c r="M806" s="155"/>
    </row>
    <row r="807" spans="13:13">
      <c r="M807" s="155"/>
    </row>
    <row r="808" spans="13:13">
      <c r="M808" s="155"/>
    </row>
    <row r="809" spans="13:13">
      <c r="M809" s="155"/>
    </row>
    <row r="810" spans="13:13">
      <c r="M810" s="155"/>
    </row>
    <row r="811" spans="13:13">
      <c r="M811" s="155"/>
    </row>
    <row r="812" spans="13:13">
      <c r="M812" s="155"/>
    </row>
    <row r="813" spans="13:13">
      <c r="M813" s="155"/>
    </row>
    <row r="814" spans="13:13">
      <c r="M814" s="155"/>
    </row>
    <row r="815" spans="13:13">
      <c r="M815" s="155"/>
    </row>
    <row r="816" spans="13:13">
      <c r="M816" s="155"/>
    </row>
    <row r="817" spans="13:13">
      <c r="M817" s="155"/>
    </row>
    <row r="818" spans="13:13">
      <c r="M818" s="155"/>
    </row>
    <row r="819" spans="13:13">
      <c r="M819" s="155"/>
    </row>
    <row r="820" spans="13:13">
      <c r="M820" s="155"/>
    </row>
    <row r="821" spans="13:13">
      <c r="M821" s="155"/>
    </row>
    <row r="822" spans="13:13">
      <c r="M822" s="155"/>
    </row>
    <row r="823" spans="13:13">
      <c r="M823" s="155"/>
    </row>
    <row r="824" spans="13:13">
      <c r="M824" s="155"/>
    </row>
    <row r="825" spans="13:13">
      <c r="M825" s="155"/>
    </row>
    <row r="826" spans="13:13">
      <c r="M826" s="155"/>
    </row>
    <row r="827" spans="13:13">
      <c r="M827" s="155"/>
    </row>
    <row r="828" spans="13:13">
      <c r="M828" s="155"/>
    </row>
    <row r="829" spans="13:13">
      <c r="M829" s="155"/>
    </row>
    <row r="830" spans="13:13">
      <c r="M830" s="155"/>
    </row>
    <row r="831" spans="13:13">
      <c r="M831" s="155"/>
    </row>
    <row r="832" spans="13:13">
      <c r="M832" s="155"/>
    </row>
    <row r="833" spans="13:13">
      <c r="M833" s="155"/>
    </row>
    <row r="834" spans="13:13">
      <c r="M834" s="155"/>
    </row>
    <row r="835" spans="13:13">
      <c r="M835" s="155"/>
    </row>
    <row r="836" spans="13:13">
      <c r="M836" s="155"/>
    </row>
    <row r="837" spans="13:13">
      <c r="M837" s="155"/>
    </row>
    <row r="838" spans="13:13">
      <c r="M838" s="155"/>
    </row>
    <row r="839" spans="13:13">
      <c r="M839" s="155"/>
    </row>
    <row r="840" spans="13:13">
      <c r="M840" s="155"/>
    </row>
    <row r="841" spans="13:13">
      <c r="M841" s="155"/>
    </row>
    <row r="842" spans="13:13">
      <c r="M842" s="155"/>
    </row>
    <row r="843" spans="13:13">
      <c r="M843" s="155"/>
    </row>
    <row r="844" spans="13:13">
      <c r="M844" s="155"/>
    </row>
    <row r="845" spans="13:13">
      <c r="M845" s="155"/>
    </row>
    <row r="846" spans="13:13">
      <c r="M846" s="155"/>
    </row>
    <row r="847" spans="13:13">
      <c r="M847" s="155"/>
    </row>
    <row r="848" spans="13:13">
      <c r="M848" s="155"/>
    </row>
    <row r="849" spans="13:13">
      <c r="M849" s="155"/>
    </row>
    <row r="850" spans="13:13">
      <c r="M850" s="155"/>
    </row>
    <row r="851" spans="13:13">
      <c r="M851" s="155"/>
    </row>
    <row r="852" spans="13:13">
      <c r="M852" s="155"/>
    </row>
    <row r="853" spans="13:13">
      <c r="M853" s="155"/>
    </row>
    <row r="854" spans="13:13">
      <c r="M854" s="155"/>
    </row>
    <row r="855" spans="13:13">
      <c r="M855" s="155"/>
    </row>
    <row r="856" spans="13:13">
      <c r="M856" s="155"/>
    </row>
    <row r="857" spans="13:13">
      <c r="M857" s="155"/>
    </row>
    <row r="858" spans="13:13">
      <c r="M858" s="155"/>
    </row>
    <row r="859" spans="13:13">
      <c r="M859" s="155"/>
    </row>
    <row r="860" spans="13:13">
      <c r="M860" s="155"/>
    </row>
    <row r="861" spans="13:13">
      <c r="M861" s="155"/>
    </row>
    <row r="862" spans="13:13">
      <c r="M862" s="155"/>
    </row>
    <row r="863" spans="13:13">
      <c r="M863" s="155"/>
    </row>
    <row r="864" spans="13:13">
      <c r="M864" s="155"/>
    </row>
    <row r="865" spans="13:13">
      <c r="M865" s="155"/>
    </row>
    <row r="866" spans="13:13">
      <c r="M866" s="155"/>
    </row>
    <row r="867" spans="13:13">
      <c r="M867" s="155"/>
    </row>
    <row r="868" spans="13:13">
      <c r="M868" s="155"/>
    </row>
    <row r="869" spans="13:13">
      <c r="M869" s="155"/>
    </row>
    <row r="870" spans="13:13">
      <c r="M870" s="155"/>
    </row>
    <row r="871" spans="13:13">
      <c r="M871" s="155"/>
    </row>
    <row r="872" spans="13:13">
      <c r="M872" s="155"/>
    </row>
    <row r="873" spans="13:13">
      <c r="M873" s="155"/>
    </row>
    <row r="874" spans="13:13">
      <c r="M874" s="155"/>
    </row>
    <row r="875" spans="13:13">
      <c r="M875" s="155"/>
    </row>
    <row r="876" spans="13:13">
      <c r="M876" s="155"/>
    </row>
    <row r="877" spans="13:13">
      <c r="M877" s="155"/>
    </row>
    <row r="878" spans="13:13">
      <c r="M878" s="155"/>
    </row>
    <row r="879" spans="13:13">
      <c r="M879" s="155"/>
    </row>
    <row r="880" spans="13:13">
      <c r="M880" s="155"/>
    </row>
    <row r="881" spans="13:13">
      <c r="M881" s="155"/>
    </row>
    <row r="882" spans="13:13">
      <c r="M882" s="155"/>
    </row>
    <row r="883" spans="13:13">
      <c r="M883" s="155"/>
    </row>
    <row r="884" spans="13:13">
      <c r="M884" s="155"/>
    </row>
    <row r="885" spans="13:13">
      <c r="M885" s="155"/>
    </row>
    <row r="886" spans="13:13">
      <c r="M886" s="155"/>
    </row>
    <row r="887" spans="13:13">
      <c r="M887" s="155"/>
    </row>
    <row r="888" spans="13:13">
      <c r="M888" s="155"/>
    </row>
    <row r="889" spans="13:13">
      <c r="M889" s="155"/>
    </row>
    <row r="890" spans="13:13">
      <c r="M890" s="155"/>
    </row>
    <row r="891" spans="13:13">
      <c r="M891" s="155"/>
    </row>
    <row r="892" spans="13:13">
      <c r="M892" s="155"/>
    </row>
    <row r="893" spans="13:13">
      <c r="M893" s="155"/>
    </row>
    <row r="894" spans="13:13">
      <c r="M894" s="155"/>
    </row>
    <row r="895" spans="13:13">
      <c r="M895" s="155"/>
    </row>
    <row r="896" spans="13:13">
      <c r="M896" s="155"/>
    </row>
    <row r="897" spans="13:13">
      <c r="M897" s="155"/>
    </row>
    <row r="898" spans="13:13">
      <c r="M898" s="155"/>
    </row>
    <row r="899" spans="13:13">
      <c r="M899" s="155"/>
    </row>
    <row r="900" spans="13:13">
      <c r="M900" s="155"/>
    </row>
    <row r="901" spans="13:13">
      <c r="M901" s="155"/>
    </row>
    <row r="902" spans="13:13">
      <c r="M902" s="155"/>
    </row>
    <row r="903" spans="13:13">
      <c r="M903" s="155"/>
    </row>
    <row r="904" spans="13:13">
      <c r="M904" s="155"/>
    </row>
    <row r="905" spans="13:13">
      <c r="M905" s="155"/>
    </row>
    <row r="906" spans="13:13">
      <c r="M906" s="155"/>
    </row>
    <row r="907" spans="13:13">
      <c r="M907" s="155"/>
    </row>
    <row r="908" spans="13:13">
      <c r="M908" s="155"/>
    </row>
    <row r="909" spans="13:13">
      <c r="M909" s="155"/>
    </row>
    <row r="910" spans="13:13">
      <c r="M910" s="155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G405"/>
  <sheetViews>
    <sheetView showGridLines="0" showRowColHeaders="0" zoomScaleNormal="100" workbookViewId="0">
      <selection activeCell="D29" sqref="D29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7" customWidth="1"/>
    <col min="23" max="264" width="11.42578125" style="57"/>
    <col min="265" max="265" width="4.42578125" style="57" customWidth="1"/>
    <col min="266" max="266" width="13.28515625" style="57" customWidth="1"/>
    <col min="267" max="271" width="11.42578125" style="57"/>
    <col min="272" max="272" width="4.7109375" style="57" customWidth="1"/>
    <col min="273" max="520" width="11.42578125" style="57"/>
    <col min="521" max="521" width="4.42578125" style="57" customWidth="1"/>
    <col min="522" max="522" width="13.28515625" style="57" customWidth="1"/>
    <col min="523" max="527" width="11.42578125" style="57"/>
    <col min="528" max="528" width="4.7109375" style="57" customWidth="1"/>
    <col min="529" max="776" width="11.42578125" style="57"/>
    <col min="777" max="777" width="4.42578125" style="57" customWidth="1"/>
    <col min="778" max="778" width="13.28515625" style="57" customWidth="1"/>
    <col min="779" max="783" width="11.42578125" style="57"/>
    <col min="784" max="784" width="4.7109375" style="57" customWidth="1"/>
    <col min="785" max="1032" width="11.42578125" style="57"/>
    <col min="1033" max="1033" width="4.42578125" style="57" customWidth="1"/>
    <col min="1034" max="1034" width="13.28515625" style="57" customWidth="1"/>
    <col min="1035" max="1039" width="11.42578125" style="57"/>
    <col min="1040" max="1040" width="4.7109375" style="57" customWidth="1"/>
    <col min="1041" max="1288" width="11.42578125" style="57"/>
    <col min="1289" max="1289" width="4.42578125" style="57" customWidth="1"/>
    <col min="1290" max="1290" width="13.28515625" style="57" customWidth="1"/>
    <col min="1291" max="1295" width="11.42578125" style="57"/>
    <col min="1296" max="1296" width="4.7109375" style="57" customWidth="1"/>
    <col min="1297" max="1544" width="11.42578125" style="57"/>
    <col min="1545" max="1545" width="4.42578125" style="57" customWidth="1"/>
    <col min="1546" max="1546" width="13.28515625" style="57" customWidth="1"/>
    <col min="1547" max="1551" width="11.42578125" style="57"/>
    <col min="1552" max="1552" width="4.7109375" style="57" customWidth="1"/>
    <col min="1553" max="1800" width="11.42578125" style="57"/>
    <col min="1801" max="1801" width="4.42578125" style="57" customWidth="1"/>
    <col min="1802" max="1802" width="13.28515625" style="57" customWidth="1"/>
    <col min="1803" max="1807" width="11.42578125" style="57"/>
    <col min="1808" max="1808" width="4.7109375" style="57" customWidth="1"/>
    <col min="1809" max="2056" width="11.42578125" style="57"/>
    <col min="2057" max="2057" width="4.42578125" style="57" customWidth="1"/>
    <col min="2058" max="2058" width="13.28515625" style="57" customWidth="1"/>
    <col min="2059" max="2063" width="11.42578125" style="57"/>
    <col min="2064" max="2064" width="4.7109375" style="57" customWidth="1"/>
    <col min="2065" max="2312" width="11.42578125" style="57"/>
    <col min="2313" max="2313" width="4.42578125" style="57" customWidth="1"/>
    <col min="2314" max="2314" width="13.28515625" style="57" customWidth="1"/>
    <col min="2315" max="2319" width="11.42578125" style="57"/>
    <col min="2320" max="2320" width="4.7109375" style="57" customWidth="1"/>
    <col min="2321" max="2568" width="11.42578125" style="57"/>
    <col min="2569" max="2569" width="4.42578125" style="57" customWidth="1"/>
    <col min="2570" max="2570" width="13.28515625" style="57" customWidth="1"/>
    <col min="2571" max="2575" width="11.42578125" style="57"/>
    <col min="2576" max="2576" width="4.7109375" style="57" customWidth="1"/>
    <col min="2577" max="2824" width="11.42578125" style="57"/>
    <col min="2825" max="2825" width="4.42578125" style="57" customWidth="1"/>
    <col min="2826" max="2826" width="13.28515625" style="57" customWidth="1"/>
    <col min="2827" max="2831" width="11.42578125" style="57"/>
    <col min="2832" max="2832" width="4.7109375" style="57" customWidth="1"/>
    <col min="2833" max="3080" width="11.42578125" style="57"/>
    <col min="3081" max="3081" width="4.42578125" style="57" customWidth="1"/>
    <col min="3082" max="3082" width="13.28515625" style="57" customWidth="1"/>
    <col min="3083" max="3087" width="11.42578125" style="57"/>
    <col min="3088" max="3088" width="4.7109375" style="57" customWidth="1"/>
    <col min="3089" max="3336" width="11.42578125" style="57"/>
    <col min="3337" max="3337" width="4.42578125" style="57" customWidth="1"/>
    <col min="3338" max="3338" width="13.28515625" style="57" customWidth="1"/>
    <col min="3339" max="3343" width="11.42578125" style="57"/>
    <col min="3344" max="3344" width="4.7109375" style="57" customWidth="1"/>
    <col min="3345" max="3592" width="11.42578125" style="57"/>
    <col min="3593" max="3593" width="4.42578125" style="57" customWidth="1"/>
    <col min="3594" max="3594" width="13.28515625" style="57" customWidth="1"/>
    <col min="3595" max="3599" width="11.42578125" style="57"/>
    <col min="3600" max="3600" width="4.7109375" style="57" customWidth="1"/>
    <col min="3601" max="3848" width="11.42578125" style="57"/>
    <col min="3849" max="3849" width="4.42578125" style="57" customWidth="1"/>
    <col min="3850" max="3850" width="13.28515625" style="57" customWidth="1"/>
    <col min="3851" max="3855" width="11.42578125" style="57"/>
    <col min="3856" max="3856" width="4.7109375" style="57" customWidth="1"/>
    <col min="3857" max="4104" width="11.42578125" style="57"/>
    <col min="4105" max="4105" width="4.42578125" style="57" customWidth="1"/>
    <col min="4106" max="4106" width="13.28515625" style="57" customWidth="1"/>
    <col min="4107" max="4111" width="11.42578125" style="57"/>
    <col min="4112" max="4112" width="4.7109375" style="57" customWidth="1"/>
    <col min="4113" max="4360" width="11.42578125" style="57"/>
    <col min="4361" max="4361" width="4.42578125" style="57" customWidth="1"/>
    <col min="4362" max="4362" width="13.28515625" style="57" customWidth="1"/>
    <col min="4363" max="4367" width="11.42578125" style="57"/>
    <col min="4368" max="4368" width="4.7109375" style="57" customWidth="1"/>
    <col min="4369" max="4616" width="11.42578125" style="57"/>
    <col min="4617" max="4617" width="4.42578125" style="57" customWidth="1"/>
    <col min="4618" max="4618" width="13.28515625" style="57" customWidth="1"/>
    <col min="4619" max="4623" width="11.42578125" style="57"/>
    <col min="4624" max="4624" width="4.7109375" style="57" customWidth="1"/>
    <col min="4625" max="4872" width="11.42578125" style="57"/>
    <col min="4873" max="4873" width="4.42578125" style="57" customWidth="1"/>
    <col min="4874" max="4874" width="13.28515625" style="57" customWidth="1"/>
    <col min="4875" max="4879" width="11.42578125" style="57"/>
    <col min="4880" max="4880" width="4.7109375" style="57" customWidth="1"/>
    <col min="4881" max="5128" width="11.42578125" style="57"/>
    <col min="5129" max="5129" width="4.42578125" style="57" customWidth="1"/>
    <col min="5130" max="5130" width="13.28515625" style="57" customWidth="1"/>
    <col min="5131" max="5135" width="11.42578125" style="57"/>
    <col min="5136" max="5136" width="4.7109375" style="57" customWidth="1"/>
    <col min="5137" max="5384" width="11.42578125" style="57"/>
    <col min="5385" max="5385" width="4.42578125" style="57" customWidth="1"/>
    <col min="5386" max="5386" width="13.28515625" style="57" customWidth="1"/>
    <col min="5387" max="5391" width="11.42578125" style="57"/>
    <col min="5392" max="5392" width="4.7109375" style="57" customWidth="1"/>
    <col min="5393" max="5640" width="11.42578125" style="57"/>
    <col min="5641" max="5641" width="4.42578125" style="57" customWidth="1"/>
    <col min="5642" max="5642" width="13.28515625" style="57" customWidth="1"/>
    <col min="5643" max="5647" width="11.42578125" style="57"/>
    <col min="5648" max="5648" width="4.7109375" style="57" customWidth="1"/>
    <col min="5649" max="5896" width="11.42578125" style="57"/>
    <col min="5897" max="5897" width="4.42578125" style="57" customWidth="1"/>
    <col min="5898" max="5898" width="13.28515625" style="57" customWidth="1"/>
    <col min="5899" max="5903" width="11.42578125" style="57"/>
    <col min="5904" max="5904" width="4.7109375" style="57" customWidth="1"/>
    <col min="5905" max="6152" width="11.42578125" style="57"/>
    <col min="6153" max="6153" width="4.42578125" style="57" customWidth="1"/>
    <col min="6154" max="6154" width="13.28515625" style="57" customWidth="1"/>
    <col min="6155" max="6159" width="11.42578125" style="57"/>
    <col min="6160" max="6160" width="4.7109375" style="57" customWidth="1"/>
    <col min="6161" max="6408" width="11.42578125" style="57"/>
    <col min="6409" max="6409" width="4.42578125" style="57" customWidth="1"/>
    <col min="6410" max="6410" width="13.28515625" style="57" customWidth="1"/>
    <col min="6411" max="6415" width="11.42578125" style="57"/>
    <col min="6416" max="6416" width="4.7109375" style="57" customWidth="1"/>
    <col min="6417" max="6664" width="11.42578125" style="57"/>
    <col min="6665" max="6665" width="4.42578125" style="57" customWidth="1"/>
    <col min="6666" max="6666" width="13.28515625" style="57" customWidth="1"/>
    <col min="6667" max="6671" width="11.42578125" style="57"/>
    <col min="6672" max="6672" width="4.7109375" style="57" customWidth="1"/>
    <col min="6673" max="6920" width="11.42578125" style="57"/>
    <col min="6921" max="6921" width="4.42578125" style="57" customWidth="1"/>
    <col min="6922" max="6922" width="13.28515625" style="57" customWidth="1"/>
    <col min="6923" max="6927" width="11.42578125" style="57"/>
    <col min="6928" max="6928" width="4.7109375" style="57" customWidth="1"/>
    <col min="6929" max="7176" width="11.42578125" style="57"/>
    <col min="7177" max="7177" width="4.42578125" style="57" customWidth="1"/>
    <col min="7178" max="7178" width="13.28515625" style="57" customWidth="1"/>
    <col min="7179" max="7183" width="11.42578125" style="57"/>
    <col min="7184" max="7184" width="4.7109375" style="57" customWidth="1"/>
    <col min="7185" max="7432" width="11.42578125" style="57"/>
    <col min="7433" max="7433" width="4.42578125" style="57" customWidth="1"/>
    <col min="7434" max="7434" width="13.28515625" style="57" customWidth="1"/>
    <col min="7435" max="7439" width="11.42578125" style="57"/>
    <col min="7440" max="7440" width="4.7109375" style="57" customWidth="1"/>
    <col min="7441" max="7688" width="11.42578125" style="57"/>
    <col min="7689" max="7689" width="4.42578125" style="57" customWidth="1"/>
    <col min="7690" max="7690" width="13.28515625" style="57" customWidth="1"/>
    <col min="7691" max="7695" width="11.42578125" style="57"/>
    <col min="7696" max="7696" width="4.7109375" style="57" customWidth="1"/>
    <col min="7697" max="7944" width="11.42578125" style="57"/>
    <col min="7945" max="7945" width="4.42578125" style="57" customWidth="1"/>
    <col min="7946" max="7946" width="13.28515625" style="57" customWidth="1"/>
    <col min="7947" max="7951" width="11.42578125" style="57"/>
    <col min="7952" max="7952" width="4.7109375" style="57" customWidth="1"/>
    <col min="7953" max="8200" width="11.42578125" style="57"/>
    <col min="8201" max="8201" width="4.42578125" style="57" customWidth="1"/>
    <col min="8202" max="8202" width="13.28515625" style="57" customWidth="1"/>
    <col min="8203" max="8207" width="11.42578125" style="57"/>
    <col min="8208" max="8208" width="4.7109375" style="57" customWidth="1"/>
    <col min="8209" max="8456" width="11.42578125" style="57"/>
    <col min="8457" max="8457" width="4.42578125" style="57" customWidth="1"/>
    <col min="8458" max="8458" width="13.28515625" style="57" customWidth="1"/>
    <col min="8459" max="8463" width="11.42578125" style="57"/>
    <col min="8464" max="8464" width="4.7109375" style="57" customWidth="1"/>
    <col min="8465" max="8712" width="11.42578125" style="57"/>
    <col min="8713" max="8713" width="4.42578125" style="57" customWidth="1"/>
    <col min="8714" max="8714" width="13.28515625" style="57" customWidth="1"/>
    <col min="8715" max="8719" width="11.42578125" style="57"/>
    <col min="8720" max="8720" width="4.7109375" style="57" customWidth="1"/>
    <col min="8721" max="8968" width="11.42578125" style="57"/>
    <col min="8969" max="8969" width="4.42578125" style="57" customWidth="1"/>
    <col min="8970" max="8970" width="13.28515625" style="57" customWidth="1"/>
    <col min="8971" max="8975" width="11.42578125" style="57"/>
    <col min="8976" max="8976" width="4.7109375" style="57" customWidth="1"/>
    <col min="8977" max="9224" width="11.42578125" style="57"/>
    <col min="9225" max="9225" width="4.42578125" style="57" customWidth="1"/>
    <col min="9226" max="9226" width="13.28515625" style="57" customWidth="1"/>
    <col min="9227" max="9231" width="11.42578125" style="57"/>
    <col min="9232" max="9232" width="4.7109375" style="57" customWidth="1"/>
    <col min="9233" max="9480" width="11.42578125" style="57"/>
    <col min="9481" max="9481" width="4.42578125" style="57" customWidth="1"/>
    <col min="9482" max="9482" width="13.28515625" style="57" customWidth="1"/>
    <col min="9483" max="9487" width="11.42578125" style="57"/>
    <col min="9488" max="9488" width="4.7109375" style="57" customWidth="1"/>
    <col min="9489" max="9736" width="11.42578125" style="57"/>
    <col min="9737" max="9737" width="4.42578125" style="57" customWidth="1"/>
    <col min="9738" max="9738" width="13.28515625" style="57" customWidth="1"/>
    <col min="9739" max="9743" width="11.42578125" style="57"/>
    <col min="9744" max="9744" width="4.7109375" style="57" customWidth="1"/>
    <col min="9745" max="9992" width="11.42578125" style="57"/>
    <col min="9993" max="9993" width="4.42578125" style="57" customWidth="1"/>
    <col min="9994" max="9994" width="13.28515625" style="57" customWidth="1"/>
    <col min="9995" max="9999" width="11.42578125" style="57"/>
    <col min="10000" max="10000" width="4.7109375" style="57" customWidth="1"/>
    <col min="10001" max="10248" width="11.42578125" style="57"/>
    <col min="10249" max="10249" width="4.42578125" style="57" customWidth="1"/>
    <col min="10250" max="10250" width="13.28515625" style="57" customWidth="1"/>
    <col min="10251" max="10255" width="11.42578125" style="57"/>
    <col min="10256" max="10256" width="4.7109375" style="57" customWidth="1"/>
    <col min="10257" max="10504" width="11.42578125" style="57"/>
    <col min="10505" max="10505" width="4.42578125" style="57" customWidth="1"/>
    <col min="10506" max="10506" width="13.28515625" style="57" customWidth="1"/>
    <col min="10507" max="10511" width="11.42578125" style="57"/>
    <col min="10512" max="10512" width="4.7109375" style="57" customWidth="1"/>
    <col min="10513" max="10760" width="11.42578125" style="57"/>
    <col min="10761" max="10761" width="4.42578125" style="57" customWidth="1"/>
    <col min="10762" max="10762" width="13.28515625" style="57" customWidth="1"/>
    <col min="10763" max="10767" width="11.42578125" style="57"/>
    <col min="10768" max="10768" width="4.7109375" style="57" customWidth="1"/>
    <col min="10769" max="11016" width="11.42578125" style="57"/>
    <col min="11017" max="11017" width="4.42578125" style="57" customWidth="1"/>
    <col min="11018" max="11018" width="13.28515625" style="57" customWidth="1"/>
    <col min="11019" max="11023" width="11.42578125" style="57"/>
    <col min="11024" max="11024" width="4.7109375" style="57" customWidth="1"/>
    <col min="11025" max="11272" width="11.42578125" style="57"/>
    <col min="11273" max="11273" width="4.42578125" style="57" customWidth="1"/>
    <col min="11274" max="11274" width="13.28515625" style="57" customWidth="1"/>
    <col min="11275" max="11279" width="11.42578125" style="57"/>
    <col min="11280" max="11280" width="4.7109375" style="57" customWidth="1"/>
    <col min="11281" max="11528" width="11.42578125" style="57"/>
    <col min="11529" max="11529" width="4.42578125" style="57" customWidth="1"/>
    <col min="11530" max="11530" width="13.28515625" style="57" customWidth="1"/>
    <col min="11531" max="11535" width="11.42578125" style="57"/>
    <col min="11536" max="11536" width="4.7109375" style="57" customWidth="1"/>
    <col min="11537" max="11784" width="11.42578125" style="57"/>
    <col min="11785" max="11785" width="4.42578125" style="57" customWidth="1"/>
    <col min="11786" max="11786" width="13.28515625" style="57" customWidth="1"/>
    <col min="11787" max="11791" width="11.42578125" style="57"/>
    <col min="11792" max="11792" width="4.7109375" style="57" customWidth="1"/>
    <col min="11793" max="12040" width="11.42578125" style="57"/>
    <col min="12041" max="12041" width="4.42578125" style="57" customWidth="1"/>
    <col min="12042" max="12042" width="13.28515625" style="57" customWidth="1"/>
    <col min="12043" max="12047" width="11.42578125" style="57"/>
    <col min="12048" max="12048" width="4.7109375" style="57" customWidth="1"/>
    <col min="12049" max="12296" width="11.42578125" style="57"/>
    <col min="12297" max="12297" width="4.42578125" style="57" customWidth="1"/>
    <col min="12298" max="12298" width="13.28515625" style="57" customWidth="1"/>
    <col min="12299" max="12303" width="11.42578125" style="57"/>
    <col min="12304" max="12304" width="4.7109375" style="57" customWidth="1"/>
    <col min="12305" max="12552" width="11.42578125" style="57"/>
    <col min="12553" max="12553" width="4.42578125" style="57" customWidth="1"/>
    <col min="12554" max="12554" width="13.28515625" style="57" customWidth="1"/>
    <col min="12555" max="12559" width="11.42578125" style="57"/>
    <col min="12560" max="12560" width="4.7109375" style="57" customWidth="1"/>
    <col min="12561" max="12808" width="11.42578125" style="57"/>
    <col min="12809" max="12809" width="4.42578125" style="57" customWidth="1"/>
    <col min="12810" max="12810" width="13.28515625" style="57" customWidth="1"/>
    <col min="12811" max="12815" width="11.42578125" style="57"/>
    <col min="12816" max="12816" width="4.7109375" style="57" customWidth="1"/>
    <col min="12817" max="13064" width="11.42578125" style="57"/>
    <col min="13065" max="13065" width="4.42578125" style="57" customWidth="1"/>
    <col min="13066" max="13066" width="13.28515625" style="57" customWidth="1"/>
    <col min="13067" max="13071" width="11.42578125" style="57"/>
    <col min="13072" max="13072" width="4.7109375" style="57" customWidth="1"/>
    <col min="13073" max="13320" width="11.42578125" style="57"/>
    <col min="13321" max="13321" width="4.42578125" style="57" customWidth="1"/>
    <col min="13322" max="13322" width="13.28515625" style="57" customWidth="1"/>
    <col min="13323" max="13327" width="11.42578125" style="57"/>
    <col min="13328" max="13328" width="4.7109375" style="57" customWidth="1"/>
    <col min="13329" max="13576" width="11.42578125" style="57"/>
    <col min="13577" max="13577" width="4.42578125" style="57" customWidth="1"/>
    <col min="13578" max="13578" width="13.28515625" style="57" customWidth="1"/>
    <col min="13579" max="13583" width="11.42578125" style="57"/>
    <col min="13584" max="13584" width="4.7109375" style="57" customWidth="1"/>
    <col min="13585" max="13832" width="11.42578125" style="57"/>
    <col min="13833" max="13833" width="4.42578125" style="57" customWidth="1"/>
    <col min="13834" max="13834" width="13.28515625" style="57" customWidth="1"/>
    <col min="13835" max="13839" width="11.42578125" style="57"/>
    <col min="13840" max="13840" width="4.7109375" style="57" customWidth="1"/>
    <col min="13841" max="14088" width="11.42578125" style="57"/>
    <col min="14089" max="14089" width="4.42578125" style="57" customWidth="1"/>
    <col min="14090" max="14090" width="13.28515625" style="57" customWidth="1"/>
    <col min="14091" max="14095" width="11.42578125" style="57"/>
    <col min="14096" max="14096" width="4.7109375" style="57" customWidth="1"/>
    <col min="14097" max="14344" width="11.42578125" style="57"/>
    <col min="14345" max="14345" width="4.42578125" style="57" customWidth="1"/>
    <col min="14346" max="14346" width="13.28515625" style="57" customWidth="1"/>
    <col min="14347" max="14351" width="11.42578125" style="57"/>
    <col min="14352" max="14352" width="4.7109375" style="57" customWidth="1"/>
    <col min="14353" max="14600" width="11.42578125" style="57"/>
    <col min="14601" max="14601" width="4.42578125" style="57" customWidth="1"/>
    <col min="14602" max="14602" width="13.28515625" style="57" customWidth="1"/>
    <col min="14603" max="14607" width="11.42578125" style="57"/>
    <col min="14608" max="14608" width="4.7109375" style="57" customWidth="1"/>
    <col min="14609" max="14856" width="11.42578125" style="57"/>
    <col min="14857" max="14857" width="4.42578125" style="57" customWidth="1"/>
    <col min="14858" max="14858" width="13.28515625" style="57" customWidth="1"/>
    <col min="14859" max="14863" width="11.42578125" style="57"/>
    <col min="14864" max="14864" width="4.7109375" style="57" customWidth="1"/>
    <col min="14865" max="15112" width="11.42578125" style="57"/>
    <col min="15113" max="15113" width="4.42578125" style="57" customWidth="1"/>
    <col min="15114" max="15114" width="13.28515625" style="57" customWidth="1"/>
    <col min="15115" max="15119" width="11.42578125" style="57"/>
    <col min="15120" max="15120" width="4.7109375" style="57" customWidth="1"/>
    <col min="15121" max="15368" width="11.42578125" style="57"/>
    <col min="15369" max="15369" width="4.42578125" style="57" customWidth="1"/>
    <col min="15370" max="15370" width="13.28515625" style="57" customWidth="1"/>
    <col min="15371" max="15375" width="11.42578125" style="57"/>
    <col min="15376" max="15376" width="4.7109375" style="57" customWidth="1"/>
    <col min="15377" max="15624" width="11.42578125" style="57"/>
    <col min="15625" max="15625" width="4.42578125" style="57" customWidth="1"/>
    <col min="15626" max="15626" width="13.28515625" style="57" customWidth="1"/>
    <col min="15627" max="15631" width="11.42578125" style="57"/>
    <col min="15632" max="15632" width="4.7109375" style="57" customWidth="1"/>
    <col min="15633" max="15880" width="11.42578125" style="57"/>
    <col min="15881" max="15881" width="4.42578125" style="57" customWidth="1"/>
    <col min="15882" max="15882" width="13.28515625" style="57" customWidth="1"/>
    <col min="15883" max="15887" width="11.42578125" style="57"/>
    <col min="15888" max="15888" width="4.7109375" style="57" customWidth="1"/>
    <col min="15889" max="16136" width="11.42578125" style="57"/>
    <col min="16137" max="16137" width="4.42578125" style="57" customWidth="1"/>
    <col min="16138" max="16138" width="13.28515625" style="57" customWidth="1"/>
    <col min="16139" max="16143" width="11.42578125" style="57"/>
    <col min="16144" max="16144" width="4.7109375" style="57" customWidth="1"/>
    <col min="16145" max="16384" width="11.42578125" style="57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5" t="s">
        <v>1</v>
      </c>
    </row>
    <row r="3" spans="1:33" s="50" customFormat="1">
      <c r="A3"/>
      <c r="B3"/>
      <c r="C3"/>
      <c r="D3" s="115" t="s">
        <v>117</v>
      </c>
    </row>
    <row r="4" spans="1:33" s="50" customFormat="1" ht="20.100000000000001" customHeight="1">
      <c r="A4"/>
      <c r="B4" s="105" t="s">
        <v>73</v>
      </c>
      <c r="C4"/>
      <c r="D4"/>
    </row>
    <row r="5" spans="1:33" s="50" customFormat="1">
      <c r="A5"/>
      <c r="B5"/>
      <c r="C5"/>
      <c r="D5"/>
      <c r="G5" s="53"/>
      <c r="H5" s="54"/>
      <c r="I5" s="54"/>
      <c r="J5" s="54"/>
      <c r="K5" s="54"/>
      <c r="L5" s="54"/>
    </row>
    <row r="6" spans="1:33" s="50" customFormat="1">
      <c r="A6"/>
      <c r="B6"/>
      <c r="C6"/>
      <c r="D6"/>
      <c r="AB6" s="55"/>
      <c r="AC6" s="55"/>
      <c r="AD6" s="55"/>
      <c r="AE6" s="55"/>
      <c r="AF6" s="55"/>
      <c r="AG6" s="55"/>
    </row>
    <row r="7" spans="1:33">
      <c r="B7" s="123" t="s">
        <v>45</v>
      </c>
      <c r="D7" s="4"/>
      <c r="F7" s="57"/>
      <c r="G7" s="57"/>
      <c r="H7" s="57"/>
      <c r="I7" s="57"/>
      <c r="J7" s="57"/>
      <c r="K7" s="57"/>
      <c r="L7" s="57"/>
      <c r="M7" s="57"/>
      <c r="N7" s="71"/>
      <c r="AB7" s="68"/>
      <c r="AC7" s="68"/>
      <c r="AD7" s="68"/>
      <c r="AE7" s="68"/>
      <c r="AF7" s="68"/>
      <c r="AG7" s="68"/>
    </row>
    <row r="8" spans="1:33">
      <c r="B8" s="43"/>
      <c r="D8" s="4"/>
      <c r="F8" s="57"/>
      <c r="G8" s="57"/>
      <c r="H8" s="57"/>
      <c r="I8" s="57"/>
      <c r="J8" s="57"/>
      <c r="K8" s="57"/>
      <c r="L8" s="57"/>
      <c r="M8" s="57"/>
      <c r="N8" s="142"/>
      <c r="P8" s="66"/>
      <c r="Q8" s="156"/>
      <c r="R8" s="157"/>
      <c r="S8" s="157"/>
      <c r="T8" s="157"/>
      <c r="U8" s="157"/>
      <c r="X8" s="157"/>
      <c r="Y8" s="157"/>
      <c r="Z8" s="157"/>
      <c r="AB8" s="68"/>
      <c r="AC8" s="68"/>
      <c r="AD8" s="68"/>
      <c r="AE8" s="68"/>
      <c r="AF8" s="68"/>
      <c r="AG8" s="68"/>
    </row>
    <row r="9" spans="1:33">
      <c r="B9" s="43"/>
      <c r="D9" s="4"/>
      <c r="F9" s="57"/>
      <c r="G9" s="57"/>
      <c r="H9" s="57"/>
      <c r="I9" s="57"/>
      <c r="J9" s="57"/>
      <c r="K9" s="57"/>
      <c r="L9" s="57"/>
      <c r="M9" s="57"/>
      <c r="N9" s="72"/>
      <c r="O9" s="63"/>
      <c r="P9" s="67"/>
      <c r="Q9" s="158"/>
      <c r="R9" s="158"/>
      <c r="S9" s="158"/>
      <c r="T9" s="158"/>
      <c r="U9" s="158"/>
      <c r="V9" s="159"/>
      <c r="X9" s="68"/>
      <c r="Y9" s="68"/>
      <c r="Z9" s="68"/>
      <c r="AB9" s="68"/>
      <c r="AC9" s="68"/>
      <c r="AD9" s="68"/>
      <c r="AE9" s="68"/>
      <c r="AF9" s="68"/>
      <c r="AG9" s="68"/>
    </row>
    <row r="10" spans="1:33">
      <c r="D10" s="4"/>
      <c r="F10" s="57"/>
      <c r="G10" s="57"/>
      <c r="H10" s="57"/>
      <c r="I10" s="57"/>
      <c r="J10" s="57"/>
      <c r="K10" s="57"/>
      <c r="L10" s="57"/>
      <c r="M10" s="57"/>
      <c r="N10" s="72"/>
      <c r="O10" s="63"/>
      <c r="P10" s="67"/>
      <c r="Q10" s="158"/>
      <c r="R10" s="158"/>
      <c r="S10" s="158"/>
      <c r="T10" s="158"/>
      <c r="U10" s="158"/>
      <c r="V10" s="159"/>
      <c r="X10" s="68"/>
      <c r="Y10" s="68"/>
      <c r="Z10" s="68"/>
      <c r="AB10" s="68"/>
      <c r="AC10" s="68"/>
      <c r="AD10" s="68"/>
      <c r="AE10" s="68"/>
      <c r="AF10" s="68"/>
      <c r="AG10" s="68"/>
    </row>
    <row r="11" spans="1:33">
      <c r="D11" s="4"/>
      <c r="F11" s="57"/>
      <c r="G11" s="57"/>
      <c r="H11" s="57"/>
      <c r="I11" s="57"/>
      <c r="J11" s="57"/>
      <c r="K11" s="57"/>
      <c r="L11" s="57"/>
      <c r="M11" s="57"/>
      <c r="N11" s="72"/>
      <c r="O11" s="63"/>
      <c r="P11" s="67"/>
      <c r="Q11" s="158"/>
      <c r="R11" s="158"/>
      <c r="S11" s="158"/>
      <c r="T11" s="158"/>
      <c r="U11" s="158"/>
      <c r="V11" s="159"/>
      <c r="X11" s="68"/>
      <c r="Y11" s="68"/>
      <c r="Z11" s="68"/>
      <c r="AB11" s="68"/>
      <c r="AC11" s="68"/>
      <c r="AD11" s="68"/>
      <c r="AE11" s="68"/>
      <c r="AF11" s="68"/>
      <c r="AG11" s="68"/>
    </row>
    <row r="12" spans="1:33">
      <c r="D12" s="4"/>
      <c r="F12" s="57"/>
      <c r="G12" s="57"/>
      <c r="H12" s="57"/>
      <c r="I12" s="57"/>
      <c r="J12" s="57"/>
      <c r="K12" s="57"/>
      <c r="L12" s="57"/>
      <c r="M12" s="57"/>
      <c r="N12" s="72"/>
      <c r="O12" s="63"/>
      <c r="P12" s="67"/>
      <c r="Q12" s="158"/>
      <c r="R12" s="158"/>
      <c r="S12" s="158"/>
      <c r="T12" s="158"/>
      <c r="U12" s="158"/>
      <c r="V12" s="159"/>
      <c r="X12" s="68"/>
      <c r="Y12" s="68"/>
      <c r="Z12" s="68"/>
      <c r="AB12" s="68"/>
      <c r="AC12" s="68"/>
      <c r="AD12" s="68"/>
      <c r="AE12" s="68"/>
      <c r="AF12" s="68"/>
      <c r="AG12" s="68"/>
    </row>
    <row r="13" spans="1:33">
      <c r="D13" s="4"/>
      <c r="F13" s="57"/>
      <c r="G13" s="57"/>
      <c r="H13" s="57"/>
      <c r="I13" s="57"/>
      <c r="J13" s="57"/>
      <c r="K13" s="57"/>
      <c r="L13" s="57"/>
      <c r="M13" s="57"/>
      <c r="N13" s="72"/>
      <c r="O13" s="63"/>
      <c r="P13" s="67"/>
      <c r="Q13" s="158"/>
      <c r="R13" s="158"/>
      <c r="S13" s="158"/>
      <c r="T13" s="158"/>
      <c r="U13" s="158"/>
      <c r="V13" s="159"/>
      <c r="X13" s="68"/>
      <c r="Y13" s="68"/>
      <c r="Z13" s="68"/>
      <c r="AB13" s="68"/>
      <c r="AC13" s="68"/>
      <c r="AD13" s="68"/>
      <c r="AE13" s="68"/>
      <c r="AF13" s="68"/>
      <c r="AG13" s="68"/>
    </row>
    <row r="14" spans="1:33">
      <c r="D14" s="4"/>
      <c r="F14" s="57"/>
      <c r="G14" s="57"/>
      <c r="H14" s="57"/>
      <c r="I14" s="57"/>
      <c r="J14" s="57"/>
      <c r="K14" s="57"/>
      <c r="L14" s="57"/>
      <c r="M14" s="57"/>
      <c r="N14" s="72"/>
      <c r="O14" s="63"/>
      <c r="P14" s="67"/>
      <c r="Q14" s="158"/>
      <c r="R14" s="158"/>
      <c r="S14" s="158"/>
      <c r="T14" s="158"/>
      <c r="U14" s="158"/>
      <c r="V14" s="159"/>
      <c r="X14" s="68"/>
      <c r="Y14" s="68"/>
      <c r="Z14" s="68"/>
      <c r="AB14" s="68"/>
      <c r="AC14" s="68"/>
      <c r="AD14" s="68"/>
      <c r="AE14" s="68"/>
      <c r="AF14" s="68"/>
      <c r="AG14" s="68"/>
    </row>
    <row r="15" spans="1:33">
      <c r="D15" s="4"/>
      <c r="F15" s="57"/>
      <c r="G15" s="57"/>
      <c r="H15" s="57"/>
      <c r="I15" s="57"/>
      <c r="J15" s="57"/>
      <c r="K15" s="57"/>
      <c r="L15" s="57"/>
      <c r="M15" s="57"/>
      <c r="N15" s="72"/>
      <c r="O15" s="63"/>
      <c r="P15" s="67"/>
      <c r="Q15" s="158"/>
      <c r="R15" s="158"/>
      <c r="S15" s="158"/>
      <c r="T15" s="158"/>
      <c r="U15" s="158"/>
      <c r="V15" s="159"/>
      <c r="X15" s="68"/>
      <c r="Y15" s="68"/>
      <c r="Z15" s="68"/>
      <c r="AB15" s="68"/>
      <c r="AC15" s="68"/>
      <c r="AD15" s="68"/>
      <c r="AE15" s="68"/>
      <c r="AF15" s="68"/>
      <c r="AG15" s="68"/>
    </row>
    <row r="16" spans="1:33">
      <c r="D16" s="4"/>
      <c r="F16" s="57"/>
      <c r="G16" s="57"/>
      <c r="H16" s="57"/>
      <c r="I16" s="57"/>
      <c r="J16" s="57"/>
      <c r="K16" s="57"/>
      <c r="L16" s="57"/>
      <c r="M16" s="57"/>
      <c r="N16" s="72"/>
      <c r="O16" s="63"/>
      <c r="P16" s="67"/>
      <c r="Q16" s="158"/>
      <c r="R16" s="158"/>
      <c r="S16" s="158"/>
      <c r="T16" s="158"/>
      <c r="U16" s="158"/>
      <c r="V16" s="159"/>
      <c r="X16" s="68"/>
      <c r="Y16" s="68"/>
      <c r="Z16" s="68"/>
      <c r="AB16" s="68"/>
      <c r="AC16" s="68"/>
      <c r="AD16" s="68"/>
      <c r="AE16" s="68"/>
      <c r="AF16" s="68"/>
      <c r="AG16" s="68"/>
    </row>
    <row r="17" spans="4:33">
      <c r="D17" s="4"/>
      <c r="F17" s="57"/>
      <c r="G17" s="57"/>
      <c r="H17" s="57"/>
      <c r="I17" s="57"/>
      <c r="J17" s="57"/>
      <c r="K17" s="57"/>
      <c r="L17" s="57"/>
      <c r="M17" s="57"/>
      <c r="N17" s="72"/>
      <c r="O17" s="63"/>
      <c r="P17" s="67"/>
      <c r="Q17" s="158"/>
      <c r="R17" s="158"/>
      <c r="S17" s="158"/>
      <c r="T17" s="158"/>
      <c r="U17" s="158"/>
      <c r="V17" s="159"/>
      <c r="X17" s="68"/>
      <c r="Y17" s="68"/>
      <c r="Z17" s="68"/>
      <c r="AB17" s="68"/>
      <c r="AC17" s="68"/>
      <c r="AD17" s="68"/>
      <c r="AE17" s="68"/>
      <c r="AF17" s="68"/>
      <c r="AG17" s="68"/>
    </row>
    <row r="18" spans="4:33">
      <c r="D18" s="4"/>
      <c r="F18" s="57"/>
      <c r="G18" s="57"/>
      <c r="H18" s="57"/>
      <c r="I18" s="57"/>
      <c r="J18" s="57"/>
      <c r="K18" s="57"/>
      <c r="L18" s="57"/>
      <c r="M18" s="57"/>
      <c r="N18" s="72"/>
      <c r="O18" s="63"/>
      <c r="P18" s="67"/>
      <c r="Q18" s="158"/>
      <c r="R18" s="158"/>
      <c r="S18" s="158"/>
      <c r="T18" s="158"/>
      <c r="U18" s="158"/>
      <c r="V18" s="159"/>
      <c r="X18" s="68"/>
      <c r="Y18" s="68"/>
      <c r="Z18" s="68"/>
      <c r="AB18" s="68"/>
      <c r="AC18" s="68"/>
      <c r="AD18" s="68"/>
      <c r="AE18" s="68"/>
      <c r="AF18" s="68"/>
      <c r="AG18" s="68"/>
    </row>
    <row r="19" spans="4:33" ht="11.25" customHeight="1">
      <c r="D19" s="4"/>
      <c r="F19" s="57"/>
      <c r="G19" s="57"/>
      <c r="H19" s="57"/>
      <c r="I19" s="57"/>
      <c r="J19" s="57"/>
      <c r="K19" s="57"/>
      <c r="L19" s="57"/>
      <c r="M19" s="57"/>
      <c r="N19" s="72"/>
      <c r="O19" s="63"/>
      <c r="P19" s="67"/>
      <c r="Q19" s="158"/>
      <c r="R19" s="158"/>
      <c r="S19" s="158"/>
      <c r="T19" s="158"/>
      <c r="U19" s="158"/>
      <c r="V19" s="159"/>
      <c r="X19" s="68"/>
      <c r="Y19" s="68"/>
      <c r="Z19" s="68"/>
      <c r="AB19" s="68"/>
      <c r="AC19" s="68"/>
      <c r="AD19" s="68"/>
      <c r="AE19" s="68"/>
      <c r="AF19" s="68"/>
      <c r="AG19" s="68"/>
    </row>
    <row r="20" spans="4:33">
      <c r="D20" s="4"/>
      <c r="F20" s="57"/>
      <c r="G20" s="57"/>
      <c r="H20" s="57"/>
      <c r="I20" s="57"/>
      <c r="J20" s="57"/>
      <c r="K20" s="57"/>
      <c r="L20" s="57"/>
      <c r="M20" s="57"/>
      <c r="N20" s="72"/>
      <c r="O20" s="63"/>
      <c r="P20" s="67"/>
      <c r="Q20" s="158"/>
      <c r="R20" s="158"/>
      <c r="S20" s="158"/>
      <c r="T20" s="158"/>
      <c r="U20" s="158"/>
      <c r="V20" s="159"/>
      <c r="X20" s="68"/>
      <c r="Y20" s="68"/>
      <c r="Z20" s="68"/>
      <c r="AB20" s="68"/>
      <c r="AC20" s="68"/>
      <c r="AD20" s="68"/>
      <c r="AE20" s="68"/>
      <c r="AF20" s="68"/>
      <c r="AG20" s="68"/>
    </row>
    <row r="21" spans="4:33">
      <c r="D21" s="4"/>
      <c r="F21" s="57"/>
      <c r="G21" s="57"/>
      <c r="H21" s="57"/>
      <c r="I21" s="57"/>
      <c r="J21" s="57"/>
      <c r="K21" s="57"/>
      <c r="L21" s="57"/>
      <c r="M21" s="57"/>
      <c r="N21" s="72"/>
      <c r="O21" s="63"/>
      <c r="P21" s="67"/>
      <c r="Q21" s="158"/>
      <c r="R21" s="158"/>
      <c r="S21" s="158"/>
      <c r="T21" s="158"/>
      <c r="U21" s="158"/>
      <c r="V21" s="159"/>
      <c r="X21" s="68"/>
      <c r="Y21" s="68"/>
      <c r="Z21" s="68"/>
      <c r="AB21" s="68"/>
      <c r="AC21" s="68"/>
      <c r="AD21" s="68"/>
      <c r="AE21" s="68"/>
      <c r="AF21" s="68"/>
      <c r="AG21" s="68"/>
    </row>
    <row r="22" spans="4:33">
      <c r="D22" s="41"/>
      <c r="F22" s="57"/>
      <c r="G22" s="57"/>
      <c r="H22" s="57"/>
      <c r="I22" s="57"/>
      <c r="J22" s="57"/>
      <c r="K22" s="57"/>
      <c r="L22" s="57"/>
      <c r="M22" s="57"/>
      <c r="N22" s="72"/>
      <c r="O22" s="63"/>
      <c r="P22" s="67"/>
      <c r="Q22" s="158"/>
      <c r="R22" s="158"/>
      <c r="S22" s="158"/>
      <c r="T22" s="158"/>
      <c r="U22" s="158"/>
      <c r="V22" s="159"/>
      <c r="X22" s="68"/>
      <c r="Y22" s="68"/>
      <c r="Z22" s="68"/>
      <c r="AB22" s="68"/>
      <c r="AC22" s="68"/>
      <c r="AD22" s="68"/>
      <c r="AE22" s="68"/>
      <c r="AF22" s="68"/>
      <c r="AG22" s="68"/>
    </row>
    <row r="23" spans="4:33">
      <c r="E23" s="57"/>
      <c r="F23" s="57"/>
      <c r="G23" s="57"/>
      <c r="H23" s="57"/>
      <c r="I23" s="57"/>
      <c r="J23" s="57"/>
      <c r="K23" s="57"/>
      <c r="L23" s="57"/>
      <c r="M23" s="57"/>
      <c r="N23" s="72"/>
      <c r="O23" s="64"/>
      <c r="P23" s="67"/>
      <c r="Q23" s="158"/>
      <c r="R23" s="158"/>
      <c r="S23" s="158"/>
      <c r="T23" s="158"/>
      <c r="U23" s="158"/>
      <c r="V23" s="159"/>
      <c r="X23" s="68"/>
      <c r="Y23" s="68"/>
      <c r="Z23" s="68"/>
      <c r="AB23" s="68"/>
      <c r="AC23" s="68"/>
      <c r="AD23" s="68"/>
      <c r="AE23" s="68"/>
      <c r="AF23" s="68"/>
      <c r="AG23" s="68"/>
    </row>
    <row r="24" spans="4:33">
      <c r="F24" s="57"/>
      <c r="G24" s="57"/>
      <c r="H24" s="57"/>
      <c r="I24" s="57"/>
      <c r="J24" s="57"/>
      <c r="K24" s="57"/>
      <c r="L24" s="57"/>
      <c r="M24" s="57"/>
      <c r="N24" s="73"/>
      <c r="O24" s="64"/>
      <c r="P24" s="67"/>
      <c r="Q24" s="158"/>
      <c r="R24" s="158"/>
      <c r="S24" s="158"/>
      <c r="T24" s="158"/>
      <c r="U24" s="158"/>
      <c r="V24" s="159"/>
      <c r="X24" s="68"/>
      <c r="Y24" s="68"/>
      <c r="Z24" s="68"/>
      <c r="AB24" s="68"/>
      <c r="AC24" s="68"/>
      <c r="AD24" s="68"/>
      <c r="AE24" s="68"/>
      <c r="AF24" s="68"/>
      <c r="AG24" s="68"/>
    </row>
    <row r="25" spans="4:33">
      <c r="F25" s="57"/>
      <c r="G25" s="57"/>
      <c r="H25" s="57"/>
      <c r="I25" s="57"/>
      <c r="J25" s="57"/>
      <c r="K25" s="57"/>
      <c r="L25" s="57"/>
      <c r="M25" s="57"/>
      <c r="N25" s="72"/>
      <c r="O25" s="63"/>
      <c r="P25" s="67"/>
      <c r="Q25" s="158"/>
      <c r="R25" s="158"/>
      <c r="S25" s="158"/>
      <c r="T25" s="158"/>
      <c r="U25" s="158"/>
      <c r="V25" s="159"/>
      <c r="X25" s="68"/>
      <c r="Y25" s="68"/>
      <c r="Z25" s="68"/>
      <c r="AB25" s="68"/>
      <c r="AC25" s="68"/>
      <c r="AD25" s="68"/>
      <c r="AE25" s="68"/>
      <c r="AF25" s="68"/>
      <c r="AG25" s="68"/>
    </row>
    <row r="26" spans="4:33">
      <c r="F26" s="57"/>
      <c r="G26" s="57"/>
      <c r="H26" s="57"/>
      <c r="I26" s="57"/>
      <c r="J26" s="57"/>
      <c r="K26" s="57"/>
      <c r="L26" s="57"/>
      <c r="M26" s="57"/>
      <c r="N26" s="72"/>
      <c r="O26" s="63"/>
      <c r="P26" s="67"/>
      <c r="Q26" s="158"/>
      <c r="R26" s="158"/>
      <c r="S26" s="158"/>
      <c r="T26" s="158"/>
      <c r="U26" s="158"/>
      <c r="V26" s="159"/>
      <c r="X26" s="68"/>
      <c r="Y26" s="68"/>
      <c r="Z26" s="68"/>
      <c r="AB26" s="68"/>
      <c r="AC26" s="68"/>
      <c r="AD26" s="68"/>
      <c r="AE26" s="68"/>
      <c r="AF26" s="68"/>
      <c r="AG26" s="68"/>
    </row>
    <row r="27" spans="4:33">
      <c r="F27" s="57"/>
      <c r="G27" s="57"/>
      <c r="H27" s="57"/>
      <c r="I27" s="57"/>
      <c r="J27" s="57"/>
      <c r="K27" s="57"/>
      <c r="L27" s="57"/>
      <c r="M27" s="57"/>
      <c r="N27" s="72"/>
      <c r="O27" s="63"/>
      <c r="P27" s="67"/>
      <c r="Q27" s="158"/>
      <c r="R27" s="158"/>
      <c r="S27" s="158"/>
      <c r="T27" s="158"/>
      <c r="U27" s="158"/>
      <c r="V27" s="159"/>
      <c r="X27" s="68"/>
      <c r="Y27" s="68"/>
      <c r="Z27" s="68"/>
      <c r="AB27" s="68"/>
      <c r="AC27" s="68"/>
      <c r="AD27" s="68"/>
      <c r="AE27" s="68"/>
      <c r="AF27" s="68"/>
      <c r="AG27" s="68"/>
    </row>
    <row r="28" spans="4:33">
      <c r="F28" s="57"/>
      <c r="G28" s="57"/>
      <c r="H28" s="57"/>
      <c r="I28" s="57"/>
      <c r="J28" s="57"/>
      <c r="K28" s="57"/>
      <c r="L28" s="57"/>
      <c r="M28" s="57"/>
      <c r="N28" s="72"/>
      <c r="O28" s="63"/>
      <c r="P28" s="67"/>
      <c r="Q28" s="158"/>
      <c r="R28" s="158"/>
      <c r="S28" s="158"/>
      <c r="T28" s="158"/>
      <c r="U28" s="158"/>
      <c r="V28" s="159"/>
      <c r="X28" s="68"/>
      <c r="Y28" s="68"/>
      <c r="Z28" s="68"/>
      <c r="AB28" s="68"/>
      <c r="AC28" s="68"/>
      <c r="AD28" s="68"/>
      <c r="AE28" s="68"/>
      <c r="AF28" s="68"/>
      <c r="AG28" s="68"/>
    </row>
    <row r="29" spans="4:33">
      <c r="F29" s="57"/>
      <c r="G29" s="57"/>
      <c r="H29" s="57"/>
      <c r="I29" s="57"/>
      <c r="J29" s="57"/>
      <c r="K29" s="57"/>
      <c r="L29" s="57"/>
      <c r="M29" s="57"/>
      <c r="N29" s="72"/>
      <c r="O29" s="63"/>
      <c r="P29" s="67"/>
      <c r="Q29" s="158"/>
      <c r="R29" s="158"/>
      <c r="S29" s="158"/>
      <c r="T29" s="158"/>
      <c r="U29" s="158"/>
      <c r="V29" s="159"/>
      <c r="X29" s="68"/>
      <c r="Y29" s="68"/>
      <c r="Z29" s="68"/>
      <c r="AB29" s="68"/>
      <c r="AC29" s="68"/>
      <c r="AD29" s="68"/>
      <c r="AE29" s="68"/>
      <c r="AF29" s="68"/>
      <c r="AG29" s="68"/>
    </row>
    <row r="30" spans="4:33">
      <c r="E30" s="70"/>
      <c r="F30" s="57"/>
      <c r="G30" s="57"/>
      <c r="H30" s="57"/>
      <c r="I30" s="57"/>
      <c r="J30" s="57"/>
      <c r="K30" s="57"/>
      <c r="L30" s="57"/>
      <c r="M30" s="57"/>
      <c r="N30" s="72"/>
      <c r="O30" s="63"/>
      <c r="P30" s="67"/>
      <c r="Q30" s="158"/>
      <c r="R30" s="158"/>
      <c r="S30" s="158"/>
      <c r="T30" s="158"/>
      <c r="U30" s="158"/>
      <c r="V30" s="159"/>
      <c r="X30" s="68"/>
      <c r="Y30" s="68"/>
      <c r="Z30" s="68"/>
      <c r="AA30" s="68"/>
      <c r="AB30" s="68"/>
      <c r="AC30" s="68"/>
      <c r="AD30" s="68"/>
      <c r="AE30" s="68"/>
      <c r="AF30" s="68"/>
      <c r="AG30" s="68"/>
    </row>
    <row r="31" spans="4:33">
      <c r="F31" s="57"/>
      <c r="G31" s="57"/>
      <c r="H31" s="57"/>
      <c r="I31" s="57"/>
      <c r="J31" s="57"/>
      <c r="K31" s="57"/>
      <c r="L31" s="57"/>
      <c r="M31" s="57"/>
      <c r="N31" s="72"/>
      <c r="O31" s="63"/>
      <c r="P31" s="67"/>
      <c r="Q31" s="158"/>
      <c r="R31" s="158"/>
      <c r="S31" s="158"/>
      <c r="T31" s="158"/>
      <c r="U31" s="158"/>
      <c r="V31" s="159"/>
      <c r="X31" s="68"/>
      <c r="Y31" s="68"/>
      <c r="Z31" s="68"/>
      <c r="AA31" s="68"/>
      <c r="AB31" s="68"/>
      <c r="AC31" s="68"/>
      <c r="AD31" s="68"/>
      <c r="AE31" s="68"/>
      <c r="AF31" s="68"/>
      <c r="AG31" s="68"/>
    </row>
    <row r="32" spans="4:33">
      <c r="F32" s="57"/>
      <c r="G32" s="57"/>
      <c r="H32" s="57"/>
      <c r="I32" s="57"/>
      <c r="J32" s="57"/>
      <c r="K32" s="57"/>
      <c r="L32" s="57"/>
      <c r="M32" s="57"/>
      <c r="N32" s="72"/>
      <c r="O32" s="63"/>
      <c r="P32" s="67"/>
      <c r="Q32" s="158"/>
      <c r="R32" s="158"/>
      <c r="S32" s="158"/>
      <c r="T32" s="158"/>
      <c r="U32" s="158"/>
      <c r="V32" s="159"/>
      <c r="X32" s="68"/>
      <c r="Y32" s="68"/>
      <c r="Z32" s="68"/>
      <c r="AA32" s="68"/>
      <c r="AB32" s="68"/>
      <c r="AC32" s="68"/>
      <c r="AD32" s="68"/>
      <c r="AE32" s="68"/>
      <c r="AF32" s="68"/>
      <c r="AG32" s="68"/>
    </row>
    <row r="33" spans="4:33">
      <c r="E33" s="55"/>
      <c r="F33" s="57"/>
      <c r="G33" s="57"/>
      <c r="H33" s="57"/>
      <c r="I33" s="57"/>
      <c r="J33" s="57"/>
      <c r="K33" s="57"/>
      <c r="L33" s="57"/>
      <c r="M33" s="57"/>
      <c r="N33" s="72"/>
      <c r="O33" s="63"/>
      <c r="P33" s="67"/>
      <c r="Q33" s="158"/>
      <c r="R33" s="158"/>
      <c r="S33" s="158"/>
      <c r="T33" s="158"/>
      <c r="U33" s="158"/>
      <c r="V33" s="159"/>
      <c r="X33" s="68"/>
      <c r="Y33" s="68"/>
      <c r="Z33" s="68"/>
      <c r="AA33" s="68"/>
      <c r="AB33" s="68"/>
      <c r="AC33" s="68"/>
      <c r="AD33" s="68"/>
      <c r="AE33" s="68"/>
      <c r="AF33" s="68"/>
      <c r="AG33" s="68"/>
    </row>
    <row r="34" spans="4:33">
      <c r="E34" s="55"/>
      <c r="F34" s="57"/>
      <c r="G34" s="57"/>
      <c r="H34" s="57"/>
      <c r="I34" s="57"/>
      <c r="J34" s="57"/>
      <c r="K34" s="57"/>
      <c r="L34" s="57"/>
      <c r="M34" s="57"/>
      <c r="N34" s="72"/>
      <c r="O34" s="63"/>
      <c r="P34" s="67"/>
      <c r="Q34" s="158"/>
      <c r="R34" s="158"/>
      <c r="S34" s="158"/>
      <c r="T34" s="158"/>
      <c r="U34" s="158"/>
      <c r="V34" s="159"/>
      <c r="X34" s="68"/>
      <c r="Y34" s="68"/>
      <c r="Z34" s="68"/>
      <c r="AA34" s="68"/>
      <c r="AB34" s="68"/>
      <c r="AC34" s="68"/>
      <c r="AD34" s="68"/>
      <c r="AE34" s="68"/>
      <c r="AF34" s="68"/>
      <c r="AG34" s="68"/>
    </row>
    <row r="35" spans="4:33">
      <c r="E35" s="55"/>
      <c r="F35" s="57"/>
      <c r="G35" s="57"/>
      <c r="H35" s="57"/>
      <c r="I35" s="57"/>
      <c r="J35" s="57"/>
      <c r="K35" s="57"/>
      <c r="L35" s="57"/>
      <c r="M35" s="57"/>
      <c r="N35" s="72"/>
      <c r="O35" s="63"/>
      <c r="P35" s="67"/>
      <c r="Q35" s="158"/>
      <c r="R35" s="158"/>
      <c r="S35" s="158"/>
      <c r="T35" s="158"/>
      <c r="U35" s="158"/>
      <c r="V35" s="159"/>
      <c r="X35" s="68"/>
      <c r="Y35" s="68"/>
      <c r="Z35" s="68"/>
      <c r="AA35" s="68"/>
      <c r="AB35" s="68"/>
      <c r="AC35" s="68"/>
      <c r="AD35" s="68"/>
      <c r="AE35" s="68"/>
      <c r="AF35" s="68"/>
      <c r="AG35" s="68"/>
    </row>
    <row r="36" spans="4:33">
      <c r="E36" s="55"/>
      <c r="F36" s="57"/>
      <c r="G36" s="57"/>
      <c r="H36" s="57"/>
      <c r="I36" s="57"/>
      <c r="J36" s="57"/>
      <c r="K36" s="57"/>
      <c r="L36" s="57"/>
      <c r="M36" s="57"/>
      <c r="N36" s="72"/>
      <c r="O36" s="63"/>
      <c r="P36" s="67"/>
      <c r="Q36" s="158"/>
      <c r="R36" s="158"/>
      <c r="S36" s="158"/>
      <c r="T36" s="158"/>
      <c r="U36" s="158"/>
      <c r="V36" s="159"/>
      <c r="X36" s="68"/>
      <c r="Y36" s="68"/>
      <c r="Z36" s="68"/>
      <c r="AA36" s="68"/>
      <c r="AB36" s="68"/>
      <c r="AC36" s="68"/>
      <c r="AD36" s="68"/>
      <c r="AE36" s="68"/>
      <c r="AF36" s="68"/>
      <c r="AG36" s="68"/>
    </row>
    <row r="37" spans="4:33">
      <c r="E37" s="55"/>
      <c r="F37" s="57"/>
      <c r="G37" s="57"/>
      <c r="H37" s="57"/>
      <c r="I37" s="57"/>
      <c r="J37" s="57"/>
      <c r="K37" s="57"/>
      <c r="L37" s="57"/>
      <c r="M37" s="57"/>
      <c r="N37" s="72"/>
      <c r="O37" s="63"/>
      <c r="P37" s="67"/>
      <c r="Q37" s="158"/>
      <c r="R37" s="158"/>
      <c r="S37" s="158"/>
      <c r="T37" s="158"/>
      <c r="U37" s="158"/>
      <c r="V37" s="159"/>
      <c r="X37" s="68"/>
      <c r="Y37" s="68"/>
      <c r="Z37" s="68"/>
      <c r="AA37" s="68"/>
      <c r="AB37" s="68"/>
      <c r="AC37" s="68"/>
      <c r="AD37" s="68"/>
      <c r="AE37" s="68"/>
      <c r="AF37" s="68"/>
      <c r="AG37" s="68"/>
    </row>
    <row r="38" spans="4:33">
      <c r="E38" s="55"/>
      <c r="F38" s="57"/>
      <c r="G38" s="57"/>
      <c r="H38" s="57"/>
      <c r="I38" s="57"/>
      <c r="J38" s="57"/>
      <c r="K38" s="57"/>
      <c r="L38" s="57"/>
      <c r="M38" s="57"/>
      <c r="N38" s="72"/>
      <c r="O38" s="63"/>
      <c r="P38" s="67"/>
      <c r="Q38" s="158"/>
      <c r="R38" s="158"/>
      <c r="S38" s="158"/>
      <c r="T38" s="158"/>
      <c r="U38" s="158"/>
      <c r="V38" s="159"/>
      <c r="X38" s="68"/>
      <c r="Y38" s="68"/>
      <c r="Z38" s="68"/>
      <c r="AA38" s="68"/>
      <c r="AB38" s="68"/>
      <c r="AC38" s="68"/>
      <c r="AD38" s="68"/>
      <c r="AE38" s="68"/>
      <c r="AF38" s="68"/>
      <c r="AG38" s="68"/>
    </row>
    <row r="39" spans="4:33">
      <c r="D39" s="41"/>
      <c r="E39" s="55"/>
      <c r="F39" s="57"/>
      <c r="G39" s="57"/>
      <c r="H39" s="57"/>
      <c r="I39" s="57"/>
      <c r="J39" s="57"/>
      <c r="K39" s="57"/>
      <c r="L39" s="57"/>
      <c r="M39" s="57"/>
      <c r="N39" s="72"/>
      <c r="O39" s="63"/>
      <c r="P39" s="67"/>
      <c r="Q39" s="158"/>
      <c r="R39" s="158"/>
      <c r="S39" s="158"/>
      <c r="T39" s="158"/>
      <c r="U39" s="158"/>
      <c r="V39" s="159"/>
      <c r="X39" s="68"/>
      <c r="Y39" s="68"/>
      <c r="Z39" s="68"/>
      <c r="AA39" s="68"/>
      <c r="AB39" s="68"/>
      <c r="AC39" s="68"/>
      <c r="AD39" s="68"/>
      <c r="AE39" s="68"/>
      <c r="AF39" s="68"/>
      <c r="AG39" s="68"/>
    </row>
    <row r="40" spans="4:33">
      <c r="E40" s="55"/>
      <c r="F40" s="57"/>
      <c r="G40" s="57"/>
      <c r="H40" s="57"/>
      <c r="I40" s="57"/>
      <c r="J40" s="57"/>
      <c r="K40" s="57"/>
      <c r="L40" s="57"/>
      <c r="M40" s="57"/>
      <c r="N40" s="72"/>
      <c r="O40" s="63"/>
      <c r="P40" s="67"/>
      <c r="Q40" s="158"/>
      <c r="R40" s="158"/>
      <c r="S40" s="158"/>
      <c r="T40" s="158"/>
      <c r="U40" s="158"/>
      <c r="V40" s="159"/>
      <c r="X40" s="68"/>
      <c r="Y40" s="68"/>
      <c r="Z40" s="68"/>
      <c r="AA40" s="68"/>
      <c r="AB40" s="68"/>
      <c r="AC40" s="68"/>
      <c r="AD40" s="68"/>
      <c r="AE40" s="68"/>
      <c r="AF40" s="68"/>
      <c r="AG40" s="68"/>
    </row>
    <row r="41" spans="4:33">
      <c r="E41" s="55"/>
      <c r="F41" s="57"/>
      <c r="G41" s="57"/>
      <c r="H41" s="57"/>
      <c r="I41" s="57"/>
      <c r="J41" s="57"/>
      <c r="K41" s="57"/>
      <c r="L41" s="57"/>
      <c r="M41" s="57"/>
      <c r="N41" s="72"/>
      <c r="O41" s="63"/>
      <c r="P41" s="67"/>
      <c r="Q41" s="158"/>
      <c r="R41" s="158"/>
      <c r="S41" s="158"/>
      <c r="T41" s="158"/>
      <c r="U41" s="158"/>
      <c r="V41" s="159"/>
      <c r="X41" s="68"/>
      <c r="Y41" s="68"/>
      <c r="Z41" s="68"/>
      <c r="AA41" s="68"/>
      <c r="AB41" s="68"/>
      <c r="AC41" s="68"/>
      <c r="AD41" s="68"/>
      <c r="AE41" s="68"/>
      <c r="AF41" s="68"/>
      <c r="AG41" s="68"/>
    </row>
    <row r="42" spans="4:33">
      <c r="E42" s="55"/>
      <c r="F42" s="57"/>
      <c r="G42" s="57"/>
      <c r="H42" s="57"/>
      <c r="I42" s="57"/>
      <c r="J42" s="57"/>
      <c r="K42" s="57"/>
      <c r="L42" s="57"/>
      <c r="M42" s="57"/>
      <c r="N42" s="72"/>
      <c r="O42" s="63"/>
      <c r="P42" s="67"/>
      <c r="Q42" s="158"/>
      <c r="R42" s="158"/>
      <c r="S42" s="158"/>
      <c r="T42" s="158"/>
      <c r="U42" s="158"/>
      <c r="V42" s="159"/>
      <c r="X42" s="68"/>
      <c r="Y42" s="68"/>
      <c r="Z42" s="68"/>
      <c r="AA42" s="68"/>
      <c r="AB42" s="68"/>
      <c r="AC42" s="68"/>
      <c r="AD42" s="68"/>
      <c r="AE42" s="68"/>
      <c r="AF42" s="68"/>
      <c r="AG42" s="68"/>
    </row>
    <row r="43" spans="4:33">
      <c r="E43" s="55"/>
      <c r="F43" s="57"/>
      <c r="G43" s="57"/>
      <c r="H43" s="57"/>
      <c r="I43" s="57"/>
      <c r="J43" s="57"/>
      <c r="K43" s="57"/>
      <c r="L43" s="57"/>
      <c r="M43" s="57"/>
      <c r="N43" s="72"/>
      <c r="O43" s="63"/>
      <c r="P43" s="67"/>
      <c r="Q43" s="158"/>
      <c r="R43" s="158"/>
      <c r="S43" s="158"/>
      <c r="T43" s="158"/>
      <c r="U43" s="158"/>
      <c r="V43" s="159"/>
      <c r="X43" s="68"/>
      <c r="Y43" s="68"/>
      <c r="Z43" s="68"/>
      <c r="AA43" s="68"/>
      <c r="AB43" s="68"/>
      <c r="AC43" s="68"/>
      <c r="AD43" s="68"/>
      <c r="AE43" s="68"/>
      <c r="AF43" s="68"/>
      <c r="AG43" s="68"/>
    </row>
    <row r="44" spans="4:33">
      <c r="E44" s="55"/>
      <c r="F44" s="57"/>
      <c r="G44" s="57"/>
      <c r="H44" s="57"/>
      <c r="I44" s="57"/>
      <c r="J44" s="57"/>
      <c r="K44" s="57"/>
      <c r="L44" s="57"/>
      <c r="M44" s="57"/>
      <c r="N44" s="72"/>
      <c r="O44" s="63"/>
      <c r="P44" s="67"/>
      <c r="Q44" s="158"/>
      <c r="R44" s="158"/>
      <c r="S44" s="158"/>
      <c r="T44" s="158"/>
      <c r="U44" s="158"/>
      <c r="V44" s="159"/>
      <c r="X44" s="68"/>
      <c r="Y44" s="68"/>
      <c r="Z44" s="68"/>
      <c r="AA44" s="68"/>
      <c r="AB44" s="68"/>
      <c r="AC44" s="68"/>
      <c r="AD44" s="68"/>
      <c r="AE44" s="68"/>
      <c r="AF44" s="68"/>
      <c r="AG44" s="68"/>
    </row>
    <row r="45" spans="4:33">
      <c r="E45" s="62"/>
      <c r="F45" s="57"/>
      <c r="G45" s="57"/>
      <c r="H45" s="57"/>
      <c r="I45" s="57"/>
      <c r="J45" s="57"/>
      <c r="K45" s="57"/>
      <c r="L45" s="57"/>
      <c r="M45" s="57"/>
      <c r="N45" s="72"/>
      <c r="O45" s="63"/>
      <c r="P45" s="67"/>
      <c r="Q45" s="158"/>
      <c r="R45" s="158"/>
      <c r="S45" s="158"/>
      <c r="T45" s="158"/>
      <c r="U45" s="158"/>
      <c r="V45" s="159"/>
      <c r="X45" s="68"/>
      <c r="Y45" s="68"/>
      <c r="Z45" s="68"/>
      <c r="AA45" s="68"/>
      <c r="AB45" s="68"/>
      <c r="AC45" s="68"/>
      <c r="AD45" s="68"/>
      <c r="AE45" s="68"/>
      <c r="AF45" s="68"/>
      <c r="AG45" s="68"/>
    </row>
    <row r="46" spans="4:33">
      <c r="E46" s="62"/>
      <c r="F46" s="57"/>
      <c r="G46" s="57"/>
      <c r="H46" s="57"/>
      <c r="I46" s="57"/>
      <c r="J46" s="57"/>
      <c r="K46" s="57"/>
      <c r="L46" s="57"/>
      <c r="M46" s="57"/>
      <c r="N46" s="72"/>
      <c r="O46" s="63"/>
      <c r="P46" s="67"/>
      <c r="Q46" s="158"/>
      <c r="R46" s="158"/>
      <c r="S46" s="158"/>
      <c r="T46" s="158"/>
      <c r="U46" s="158"/>
      <c r="V46" s="159"/>
      <c r="X46" s="68"/>
      <c r="Y46" s="68"/>
      <c r="Z46" s="68"/>
      <c r="AA46" s="68"/>
      <c r="AB46" s="68"/>
      <c r="AC46" s="68"/>
      <c r="AD46" s="68"/>
      <c r="AE46" s="68"/>
      <c r="AF46" s="68"/>
      <c r="AG46" s="68"/>
    </row>
    <row r="47" spans="4:33">
      <c r="E47" s="62"/>
      <c r="F47" s="57"/>
      <c r="G47" s="57"/>
      <c r="H47" s="57"/>
      <c r="I47" s="57"/>
      <c r="J47" s="57"/>
      <c r="K47" s="57"/>
      <c r="L47" s="57"/>
      <c r="M47" s="57"/>
      <c r="N47" s="72"/>
      <c r="O47" s="63"/>
      <c r="P47" s="67"/>
      <c r="Q47" s="158"/>
      <c r="R47" s="158"/>
      <c r="S47" s="158"/>
      <c r="T47" s="158"/>
      <c r="U47" s="158"/>
      <c r="V47" s="159"/>
      <c r="X47" s="68"/>
      <c r="Y47" s="68"/>
      <c r="Z47" s="68"/>
      <c r="AA47" s="68"/>
      <c r="AB47" s="68"/>
      <c r="AC47" s="68"/>
      <c r="AD47" s="68"/>
      <c r="AE47" s="68"/>
      <c r="AF47" s="68"/>
      <c r="AG47" s="68"/>
    </row>
    <row r="48" spans="4:33">
      <c r="E48" s="62"/>
      <c r="F48" s="57"/>
      <c r="G48" s="57"/>
      <c r="H48" s="57"/>
      <c r="I48" s="57"/>
      <c r="J48" s="57"/>
      <c r="K48" s="57"/>
      <c r="L48" s="57"/>
      <c r="M48" s="57"/>
      <c r="N48" s="72"/>
      <c r="O48" s="63"/>
      <c r="P48" s="67"/>
      <c r="Q48" s="158"/>
      <c r="R48" s="158"/>
      <c r="S48" s="158"/>
      <c r="T48" s="158"/>
      <c r="U48" s="158"/>
      <c r="V48" s="159"/>
      <c r="X48" s="68"/>
      <c r="Y48" s="68"/>
      <c r="Z48" s="68"/>
      <c r="AA48" s="68"/>
      <c r="AB48" s="68"/>
      <c r="AC48" s="68"/>
      <c r="AD48" s="68"/>
      <c r="AE48" s="68"/>
      <c r="AF48" s="68"/>
      <c r="AG48" s="68"/>
    </row>
    <row r="49" spans="5:33">
      <c r="E49" s="62"/>
      <c r="F49" s="57"/>
      <c r="G49" s="57"/>
      <c r="H49" s="57"/>
      <c r="I49" s="57"/>
      <c r="J49" s="57"/>
      <c r="K49" s="57"/>
      <c r="L49" s="57"/>
      <c r="M49" s="57"/>
      <c r="N49" s="72"/>
      <c r="O49" s="63"/>
      <c r="P49" s="67"/>
      <c r="Q49" s="158"/>
      <c r="R49" s="158"/>
      <c r="S49" s="158"/>
      <c r="T49" s="158"/>
      <c r="U49" s="158"/>
      <c r="V49" s="159"/>
      <c r="X49" s="68"/>
      <c r="Y49" s="68"/>
      <c r="Z49" s="68"/>
      <c r="AA49" s="68"/>
      <c r="AB49" s="68"/>
      <c r="AC49" s="68"/>
      <c r="AD49" s="68"/>
      <c r="AE49" s="68"/>
      <c r="AF49" s="68"/>
      <c r="AG49" s="68"/>
    </row>
    <row r="50" spans="5:33">
      <c r="E50" s="62"/>
      <c r="F50" s="57"/>
      <c r="G50" s="57"/>
      <c r="H50" s="57"/>
      <c r="I50" s="57"/>
      <c r="J50" s="57"/>
      <c r="K50" s="57"/>
      <c r="L50" s="57"/>
      <c r="M50" s="57"/>
      <c r="N50" s="72"/>
      <c r="O50" s="63"/>
      <c r="P50" s="67"/>
      <c r="Q50" s="158"/>
      <c r="R50" s="158"/>
      <c r="S50" s="158"/>
      <c r="T50" s="158"/>
      <c r="U50" s="158"/>
      <c r="V50" s="159"/>
      <c r="X50" s="68"/>
      <c r="Y50" s="68"/>
      <c r="Z50" s="68"/>
      <c r="AA50" s="68"/>
      <c r="AB50" s="68"/>
      <c r="AC50" s="68"/>
      <c r="AD50" s="68"/>
      <c r="AE50" s="68"/>
      <c r="AF50" s="68"/>
      <c r="AG50" s="68"/>
    </row>
    <row r="51" spans="5:33">
      <c r="E51" s="62"/>
      <c r="F51" s="57"/>
      <c r="G51" s="57"/>
      <c r="H51" s="57"/>
      <c r="I51" s="57"/>
      <c r="J51" s="57"/>
      <c r="K51" s="57"/>
      <c r="L51" s="57"/>
      <c r="M51" s="57"/>
      <c r="N51" s="72"/>
      <c r="O51" s="63"/>
      <c r="P51" s="67"/>
      <c r="Q51" s="158"/>
      <c r="R51" s="158"/>
      <c r="S51" s="158"/>
      <c r="T51" s="158"/>
      <c r="U51" s="158"/>
      <c r="V51" s="159"/>
      <c r="X51" s="68"/>
      <c r="Y51" s="68"/>
      <c r="Z51" s="68"/>
      <c r="AA51" s="68"/>
      <c r="AB51" s="68"/>
      <c r="AC51" s="68"/>
      <c r="AD51" s="68"/>
      <c r="AE51" s="68"/>
      <c r="AF51" s="68"/>
      <c r="AG51" s="68"/>
    </row>
    <row r="52" spans="5:33">
      <c r="E52" s="55"/>
      <c r="F52" s="57"/>
      <c r="G52" s="57"/>
      <c r="H52" s="57"/>
      <c r="I52" s="57"/>
      <c r="J52" s="57"/>
      <c r="K52" s="57"/>
      <c r="L52" s="57"/>
      <c r="M52" s="57"/>
      <c r="N52" s="72"/>
      <c r="O52" s="63"/>
      <c r="P52" s="67"/>
      <c r="Q52" s="158"/>
      <c r="R52" s="158"/>
      <c r="S52" s="158"/>
      <c r="T52" s="158"/>
      <c r="U52" s="158"/>
      <c r="V52" s="159"/>
      <c r="X52" s="68"/>
      <c r="Y52" s="68"/>
      <c r="Z52" s="68"/>
      <c r="AA52" s="68"/>
      <c r="AB52" s="68"/>
      <c r="AC52" s="68"/>
      <c r="AD52" s="68"/>
      <c r="AE52" s="68"/>
      <c r="AF52" s="68"/>
      <c r="AG52" s="68"/>
    </row>
    <row r="53" spans="5:33">
      <c r="E53" s="55"/>
      <c r="F53" s="57"/>
      <c r="G53" s="57"/>
      <c r="H53" s="57"/>
      <c r="I53" s="57"/>
      <c r="J53" s="57"/>
      <c r="K53" s="57"/>
      <c r="L53" s="57"/>
      <c r="M53" s="57"/>
      <c r="N53" s="72"/>
      <c r="O53" s="63"/>
      <c r="P53" s="67"/>
      <c r="Q53" s="158"/>
      <c r="R53" s="158"/>
      <c r="S53" s="158"/>
      <c r="T53" s="158"/>
      <c r="U53" s="158"/>
      <c r="V53" s="159"/>
      <c r="X53" s="68"/>
      <c r="Y53" s="68"/>
      <c r="Z53" s="68"/>
      <c r="AA53" s="68"/>
      <c r="AB53" s="68"/>
      <c r="AC53" s="68"/>
      <c r="AD53" s="68"/>
      <c r="AE53" s="68"/>
      <c r="AF53" s="68"/>
      <c r="AG53" s="68"/>
    </row>
    <row r="54" spans="5:33">
      <c r="E54" s="55"/>
      <c r="F54" s="57"/>
      <c r="G54" s="57"/>
      <c r="H54" s="57"/>
      <c r="I54" s="57"/>
      <c r="J54" s="57"/>
      <c r="K54" s="57"/>
      <c r="L54" s="57"/>
      <c r="M54" s="57"/>
      <c r="N54" s="72"/>
      <c r="O54" s="64">
        <v>42217</v>
      </c>
      <c r="P54" s="67"/>
      <c r="Q54" s="158"/>
      <c r="R54" s="158"/>
      <c r="S54" s="158"/>
      <c r="T54" s="158"/>
      <c r="U54" s="158"/>
      <c r="V54" s="159"/>
      <c r="X54" s="68"/>
      <c r="Y54" s="68"/>
      <c r="Z54" s="68"/>
      <c r="AA54" s="68"/>
      <c r="AB54" s="68"/>
    </row>
    <row r="55" spans="5:33">
      <c r="E55" s="55"/>
      <c r="F55" s="57"/>
      <c r="G55" s="57"/>
      <c r="H55" s="57"/>
      <c r="I55" s="57"/>
      <c r="J55" s="57"/>
      <c r="K55" s="57"/>
      <c r="L55" s="57"/>
      <c r="M55" s="57"/>
      <c r="N55" s="72"/>
      <c r="O55" s="64"/>
      <c r="P55" s="67"/>
      <c r="Q55" s="158"/>
      <c r="R55" s="158"/>
      <c r="S55" s="158"/>
      <c r="T55" s="158"/>
      <c r="U55" s="158"/>
      <c r="V55" s="159"/>
      <c r="X55" s="68"/>
      <c r="Y55" s="68"/>
      <c r="Z55" s="68"/>
      <c r="AA55" s="68"/>
      <c r="AB55" s="68"/>
    </row>
    <row r="56" spans="5:33">
      <c r="E56" s="55"/>
      <c r="F56" s="57"/>
      <c r="G56" s="57"/>
      <c r="H56" s="57"/>
      <c r="I56" s="57"/>
      <c r="J56" s="57"/>
      <c r="K56" s="57"/>
      <c r="L56" s="57"/>
      <c r="M56" s="57"/>
      <c r="N56" s="72"/>
      <c r="O56" s="63"/>
      <c r="P56" s="67"/>
      <c r="Q56" s="158"/>
      <c r="R56" s="158"/>
      <c r="S56" s="158"/>
      <c r="T56" s="158"/>
      <c r="U56" s="158"/>
      <c r="V56" s="159"/>
      <c r="X56" s="68"/>
      <c r="Y56" s="68"/>
      <c r="Z56" s="68"/>
      <c r="AA56" s="68"/>
      <c r="AB56" s="68"/>
    </row>
    <row r="57" spans="5:33">
      <c r="E57" s="69"/>
      <c r="F57" s="57"/>
      <c r="G57" s="57"/>
      <c r="H57" s="57"/>
      <c r="I57" s="57"/>
      <c r="J57" s="57"/>
      <c r="K57" s="57"/>
      <c r="L57" s="57"/>
      <c r="M57" s="57"/>
      <c r="N57" s="72"/>
      <c r="O57" s="63"/>
      <c r="P57" s="67"/>
      <c r="Q57" s="158"/>
      <c r="R57" s="158"/>
      <c r="S57" s="158"/>
      <c r="T57" s="158"/>
      <c r="U57" s="158"/>
      <c r="V57" s="159"/>
      <c r="X57" s="68"/>
      <c r="Y57" s="68"/>
      <c r="Z57" s="68"/>
      <c r="AA57" s="68"/>
      <c r="AB57" s="68"/>
    </row>
    <row r="58" spans="5:33">
      <c r="E58" s="69"/>
      <c r="F58" s="57"/>
      <c r="G58" s="57"/>
      <c r="H58" s="57"/>
      <c r="I58" s="57"/>
      <c r="J58" s="57"/>
      <c r="K58" s="57"/>
      <c r="L58" s="57"/>
      <c r="M58" s="57"/>
      <c r="N58" s="72"/>
      <c r="O58" s="63"/>
      <c r="P58" s="67"/>
      <c r="Q58" s="158"/>
      <c r="R58" s="158"/>
      <c r="S58" s="158"/>
      <c r="T58" s="158"/>
      <c r="U58" s="158"/>
      <c r="V58" s="159"/>
      <c r="X58" s="68"/>
      <c r="Y58" s="68"/>
      <c r="Z58" s="68"/>
      <c r="AA58" s="68"/>
      <c r="AB58" s="68"/>
    </row>
    <row r="59" spans="5:33">
      <c r="E59" s="69"/>
      <c r="F59" s="57"/>
      <c r="G59" s="57"/>
      <c r="H59" s="57"/>
      <c r="I59" s="57"/>
      <c r="J59" s="57"/>
      <c r="K59" s="57"/>
      <c r="L59" s="57"/>
      <c r="M59" s="57"/>
      <c r="N59" s="72"/>
      <c r="O59" s="63"/>
      <c r="P59" s="67"/>
      <c r="Q59" s="158"/>
      <c r="R59" s="158"/>
      <c r="S59" s="158"/>
      <c r="T59" s="158"/>
      <c r="U59" s="158"/>
      <c r="V59" s="159"/>
      <c r="X59" s="68"/>
      <c r="Y59" s="68"/>
      <c r="Z59" s="68"/>
      <c r="AA59" s="68"/>
      <c r="AB59" s="68"/>
    </row>
    <row r="60" spans="5:33">
      <c r="E60" s="69"/>
      <c r="F60" s="57"/>
      <c r="G60" s="57"/>
      <c r="H60" s="57"/>
      <c r="I60" s="57"/>
      <c r="J60" s="57"/>
      <c r="K60" s="57"/>
      <c r="L60" s="57"/>
      <c r="M60" s="57"/>
      <c r="N60" s="72"/>
      <c r="O60" s="63"/>
      <c r="P60" s="67"/>
      <c r="Q60" s="158"/>
      <c r="R60" s="158"/>
      <c r="S60" s="158"/>
      <c r="T60" s="158"/>
      <c r="U60" s="158"/>
      <c r="V60" s="159"/>
      <c r="X60" s="68"/>
      <c r="Y60" s="68"/>
      <c r="Z60" s="68"/>
      <c r="AB60" s="68"/>
    </row>
    <row r="61" spans="5:33">
      <c r="E61" s="69"/>
      <c r="F61" s="57"/>
      <c r="G61" s="57"/>
      <c r="H61" s="57"/>
      <c r="I61" s="57"/>
      <c r="J61" s="57"/>
      <c r="K61" s="57"/>
      <c r="L61" s="57"/>
      <c r="M61" s="57"/>
      <c r="N61" s="72"/>
      <c r="O61" s="63"/>
      <c r="P61" s="67"/>
      <c r="Q61" s="158"/>
      <c r="R61" s="158"/>
      <c r="S61" s="158"/>
      <c r="T61" s="158"/>
      <c r="U61" s="158"/>
      <c r="V61" s="159"/>
      <c r="X61" s="68"/>
      <c r="Y61" s="68"/>
      <c r="Z61" s="68"/>
    </row>
    <row r="62" spans="5:33">
      <c r="E62" s="69"/>
      <c r="F62" s="57"/>
      <c r="G62" s="57"/>
      <c r="H62" s="57"/>
      <c r="I62" s="57"/>
      <c r="J62" s="57"/>
      <c r="K62" s="57"/>
      <c r="L62" s="57"/>
      <c r="M62" s="57"/>
      <c r="N62" s="72"/>
      <c r="O62" s="63"/>
      <c r="P62" s="67"/>
      <c r="Q62" s="158"/>
      <c r="R62" s="158"/>
      <c r="S62" s="158"/>
      <c r="T62" s="158"/>
      <c r="U62" s="158"/>
      <c r="V62" s="159"/>
      <c r="X62" s="68"/>
      <c r="Y62" s="68"/>
      <c r="Z62" s="68"/>
    </row>
    <row r="63" spans="5:33">
      <c r="E63" s="69"/>
      <c r="F63" s="57"/>
      <c r="G63" s="57"/>
      <c r="H63" s="57"/>
      <c r="I63" s="57"/>
      <c r="J63" s="57"/>
      <c r="K63" s="57"/>
      <c r="L63" s="57"/>
      <c r="M63" s="57"/>
      <c r="N63" s="72"/>
      <c r="O63" s="63"/>
      <c r="P63" s="67"/>
      <c r="Q63" s="158"/>
      <c r="R63" s="158"/>
      <c r="S63" s="158"/>
      <c r="T63" s="158"/>
      <c r="U63" s="158"/>
      <c r="V63" s="159"/>
      <c r="X63" s="68"/>
      <c r="Y63" s="68"/>
      <c r="Z63" s="68"/>
    </row>
    <row r="64" spans="5:33">
      <c r="E64" s="69"/>
      <c r="F64" s="57"/>
      <c r="G64" s="57"/>
      <c r="H64" s="57"/>
      <c r="I64" s="57"/>
      <c r="J64" s="57"/>
      <c r="K64" s="57"/>
      <c r="L64" s="57"/>
      <c r="M64" s="57"/>
      <c r="N64" s="72">
        <f>'Data 3'!I60-'Data 3'!I59</f>
        <v>0</v>
      </c>
      <c r="O64" s="65">
        <f>'Data 3'!I60-'Data 3'!I48</f>
        <v>-29.11965349577094</v>
      </c>
      <c r="P64" s="67"/>
      <c r="Q64" s="158"/>
      <c r="R64" s="158"/>
      <c r="S64" s="158"/>
      <c r="T64" s="158"/>
      <c r="U64" s="158"/>
      <c r="V64" s="159"/>
      <c r="X64" s="68"/>
      <c r="Y64" s="68"/>
      <c r="Z64" s="68"/>
    </row>
    <row r="65" spans="5:26">
      <c r="E65" s="69"/>
      <c r="F65" s="57"/>
      <c r="G65" s="57"/>
      <c r="H65" s="57"/>
      <c r="I65" s="57"/>
      <c r="J65" s="57"/>
      <c r="K65" s="57"/>
      <c r="L65" s="57"/>
      <c r="M65" s="57"/>
      <c r="N65" s="72"/>
      <c r="O65" s="63"/>
      <c r="P65" s="67"/>
      <c r="Q65" s="158"/>
      <c r="R65" s="158"/>
      <c r="S65" s="158"/>
      <c r="T65" s="158"/>
      <c r="U65" s="158"/>
      <c r="V65" s="159"/>
      <c r="X65" s="68"/>
      <c r="Y65" s="68"/>
      <c r="Z65" s="68"/>
    </row>
    <row r="66" spans="5:26">
      <c r="E66" s="69"/>
      <c r="F66" s="57"/>
      <c r="G66" s="57"/>
      <c r="H66" s="57"/>
      <c r="I66" s="57"/>
      <c r="J66" s="57"/>
      <c r="K66" s="57"/>
      <c r="L66" s="57"/>
      <c r="M66" s="57"/>
      <c r="N66" s="72"/>
      <c r="O66" s="63"/>
      <c r="P66" s="67"/>
      <c r="Q66" s="158"/>
      <c r="R66" s="158"/>
      <c r="S66" s="158"/>
      <c r="T66" s="158"/>
      <c r="U66" s="158"/>
      <c r="V66" s="159"/>
      <c r="X66" s="68"/>
      <c r="Y66" s="68"/>
      <c r="Z66" s="68"/>
    </row>
    <row r="67" spans="5:26">
      <c r="E67" s="69"/>
      <c r="F67" s="57"/>
      <c r="G67" s="57"/>
      <c r="H67" s="57"/>
      <c r="I67" s="57"/>
      <c r="J67" s="57"/>
      <c r="K67" s="57"/>
      <c r="L67" s="57"/>
      <c r="M67" s="57"/>
      <c r="N67" s="72"/>
      <c r="O67" s="63"/>
      <c r="P67" s="67"/>
      <c r="Q67" s="158"/>
      <c r="R67" s="158"/>
      <c r="S67" s="158"/>
      <c r="T67" s="158"/>
      <c r="U67" s="158"/>
      <c r="V67" s="159"/>
      <c r="X67" s="68"/>
      <c r="Y67" s="68"/>
      <c r="Z67" s="68"/>
    </row>
    <row r="68" spans="5:26">
      <c r="E68" s="69"/>
      <c r="F68" s="57"/>
      <c r="G68" s="57"/>
      <c r="H68" s="57"/>
      <c r="I68" s="57"/>
      <c r="J68" s="57"/>
      <c r="K68" s="57"/>
      <c r="L68" s="57"/>
      <c r="M68" s="57"/>
      <c r="N68" s="72"/>
      <c r="O68" s="63"/>
      <c r="P68" s="67"/>
      <c r="Q68" s="158"/>
      <c r="R68" s="158"/>
      <c r="S68" s="158"/>
      <c r="T68" s="158"/>
      <c r="U68" s="158"/>
      <c r="V68" s="159"/>
      <c r="X68" s="68"/>
      <c r="Y68" s="68"/>
      <c r="Z68" s="68"/>
    </row>
    <row r="69" spans="5:26">
      <c r="F69" s="57"/>
      <c r="G69" s="57"/>
      <c r="H69" s="57"/>
      <c r="I69" s="57"/>
      <c r="J69" s="57"/>
      <c r="K69" s="57"/>
      <c r="L69" s="57"/>
      <c r="M69" s="57"/>
      <c r="N69" s="74"/>
      <c r="O69" s="63"/>
      <c r="P69" s="67"/>
      <c r="Q69" s="158"/>
      <c r="R69" s="158"/>
      <c r="S69" s="158"/>
      <c r="T69" s="158"/>
      <c r="U69" s="158"/>
      <c r="V69" s="159"/>
      <c r="X69" s="68"/>
      <c r="Y69" s="68"/>
      <c r="Z69" s="68"/>
    </row>
    <row r="70" spans="5:26">
      <c r="O70" s="63"/>
      <c r="P70" s="67"/>
      <c r="Q70" s="158"/>
      <c r="R70" s="158"/>
      <c r="S70" s="158"/>
      <c r="T70" s="158"/>
      <c r="U70" s="158"/>
      <c r="V70" s="159"/>
      <c r="X70" s="68"/>
      <c r="Y70" s="68"/>
      <c r="Z70" s="68"/>
    </row>
    <row r="71" spans="5:26">
      <c r="O71" s="63"/>
      <c r="P71" s="67"/>
      <c r="Q71" s="158"/>
      <c r="R71" s="158"/>
      <c r="S71" s="158"/>
      <c r="T71" s="158"/>
      <c r="U71" s="158"/>
      <c r="V71" s="159"/>
      <c r="X71" s="68"/>
      <c r="Y71" s="68"/>
      <c r="Z71" s="68"/>
    </row>
    <row r="72" spans="5:26">
      <c r="O72" s="63"/>
      <c r="P72" s="67"/>
      <c r="Q72" s="158"/>
      <c r="R72" s="158"/>
      <c r="S72" s="158"/>
      <c r="T72" s="158"/>
      <c r="U72" s="158"/>
      <c r="V72" s="159"/>
      <c r="X72" s="68"/>
      <c r="Y72" s="68"/>
      <c r="Z72" s="68"/>
    </row>
    <row r="73" spans="5:26">
      <c r="O73" s="63"/>
      <c r="P73" s="67"/>
      <c r="Q73" s="158"/>
      <c r="R73" s="158"/>
      <c r="S73" s="158"/>
      <c r="T73" s="158"/>
      <c r="U73" s="158"/>
      <c r="V73" s="159"/>
      <c r="X73" s="68"/>
      <c r="Y73" s="68"/>
      <c r="Z73" s="68"/>
    </row>
    <row r="74" spans="5:26">
      <c r="O74" s="63"/>
      <c r="P74" s="67"/>
      <c r="Q74" s="158"/>
      <c r="R74" s="158"/>
      <c r="S74" s="158"/>
      <c r="T74" s="158"/>
      <c r="U74" s="158"/>
      <c r="V74" s="159"/>
      <c r="X74" s="68"/>
      <c r="Y74" s="68"/>
      <c r="Z74" s="68"/>
    </row>
    <row r="75" spans="5:26">
      <c r="O75" s="63"/>
      <c r="P75" s="67"/>
      <c r="Q75" s="158"/>
      <c r="R75" s="158"/>
      <c r="S75" s="158"/>
      <c r="T75" s="158"/>
      <c r="U75" s="158"/>
      <c r="V75" s="159"/>
      <c r="X75" s="68"/>
      <c r="Y75" s="68"/>
      <c r="Z75" s="68"/>
    </row>
    <row r="76" spans="5:26">
      <c r="O76" s="63"/>
      <c r="P76" s="67"/>
      <c r="Q76" s="158"/>
      <c r="R76" s="158"/>
      <c r="S76" s="158"/>
      <c r="T76" s="158"/>
      <c r="U76" s="158"/>
      <c r="V76" s="159"/>
      <c r="X76" s="68"/>
      <c r="Y76" s="68"/>
      <c r="Z76" s="68"/>
    </row>
    <row r="77" spans="5:26">
      <c r="O77" s="63"/>
      <c r="P77" s="67"/>
      <c r="Q77" s="158"/>
      <c r="R77" s="158"/>
      <c r="S77" s="158"/>
      <c r="T77" s="158"/>
      <c r="U77" s="158"/>
      <c r="V77" s="159"/>
      <c r="X77" s="68"/>
      <c r="Y77" s="68"/>
      <c r="Z77" s="68"/>
    </row>
    <row r="78" spans="5:26">
      <c r="O78" s="63"/>
      <c r="P78" s="67"/>
      <c r="Q78" s="158"/>
      <c r="R78" s="158"/>
      <c r="S78" s="158"/>
      <c r="T78" s="158"/>
      <c r="U78" s="158"/>
      <c r="V78" s="159"/>
      <c r="X78" s="68"/>
      <c r="Y78" s="68"/>
      <c r="Z78" s="68"/>
    </row>
    <row r="79" spans="5:26">
      <c r="O79" s="63"/>
      <c r="P79" s="67"/>
      <c r="Q79" s="158"/>
      <c r="R79" s="158"/>
      <c r="S79" s="158"/>
      <c r="T79" s="158"/>
      <c r="U79" s="158"/>
      <c r="V79" s="159"/>
      <c r="X79" s="68"/>
      <c r="Y79" s="68"/>
      <c r="Z79" s="68"/>
    </row>
    <row r="80" spans="5:26">
      <c r="O80" s="63"/>
      <c r="P80" s="67"/>
      <c r="Q80" s="158"/>
      <c r="R80" s="158"/>
      <c r="S80" s="158"/>
      <c r="T80" s="158"/>
      <c r="U80" s="158"/>
      <c r="V80" s="159"/>
      <c r="X80" s="68"/>
      <c r="Y80" s="68"/>
      <c r="Z80" s="68"/>
    </row>
    <row r="81" spans="15:26">
      <c r="O81" s="63"/>
      <c r="P81" s="67"/>
      <c r="Q81" s="158"/>
      <c r="R81" s="158"/>
      <c r="S81" s="158"/>
      <c r="T81" s="158"/>
      <c r="U81" s="158"/>
      <c r="V81" s="159"/>
      <c r="X81" s="68"/>
      <c r="Y81" s="68"/>
      <c r="Z81" s="68"/>
    </row>
    <row r="82" spans="15:26">
      <c r="O82" s="63"/>
      <c r="P82" s="67"/>
      <c r="Q82" s="158"/>
      <c r="R82" s="158"/>
      <c r="S82" s="158"/>
      <c r="T82" s="158"/>
      <c r="U82" s="158"/>
      <c r="V82" s="159"/>
      <c r="X82" s="68"/>
      <c r="Y82" s="68"/>
      <c r="Z82" s="68"/>
    </row>
    <row r="83" spans="15:26">
      <c r="O83" s="63"/>
      <c r="P83" s="67"/>
      <c r="Q83" s="158"/>
      <c r="R83" s="158"/>
      <c r="S83" s="158"/>
      <c r="T83" s="158"/>
      <c r="U83" s="158"/>
      <c r="V83" s="159"/>
      <c r="X83" s="68"/>
      <c r="Y83" s="68"/>
      <c r="Z83" s="68"/>
    </row>
    <row r="84" spans="15:26">
      <c r="O84" s="64"/>
      <c r="P84" s="67"/>
      <c r="Q84" s="158"/>
      <c r="R84" s="158"/>
      <c r="S84" s="158"/>
      <c r="T84" s="158"/>
      <c r="U84" s="158"/>
      <c r="V84" s="159"/>
      <c r="X84" s="68"/>
      <c r="Y84" s="68"/>
      <c r="Z84" s="68"/>
    </row>
    <row r="85" spans="15:26">
      <c r="O85" s="64">
        <v>42248</v>
      </c>
      <c r="P85" s="67"/>
      <c r="Q85" s="158"/>
      <c r="R85" s="158"/>
      <c r="S85" s="158"/>
      <c r="T85" s="158"/>
      <c r="U85" s="158"/>
      <c r="V85" s="159"/>
      <c r="X85" s="68"/>
      <c r="Y85" s="68"/>
      <c r="Z85" s="68"/>
    </row>
    <row r="86" spans="15:26">
      <c r="O86" s="63"/>
      <c r="P86" s="67"/>
      <c r="Q86" s="158"/>
      <c r="R86" s="158"/>
      <c r="S86" s="158"/>
      <c r="T86" s="158"/>
      <c r="U86" s="158"/>
      <c r="V86" s="159"/>
      <c r="X86" s="68"/>
      <c r="Y86" s="68"/>
      <c r="Z86" s="68"/>
    </row>
    <row r="87" spans="15:26">
      <c r="O87" s="63"/>
      <c r="P87" s="67"/>
      <c r="Q87" s="158"/>
      <c r="R87" s="158"/>
      <c r="S87" s="158"/>
      <c r="T87" s="158"/>
      <c r="U87" s="158"/>
      <c r="V87" s="159"/>
      <c r="X87" s="68"/>
      <c r="Y87" s="68"/>
      <c r="Z87" s="68"/>
    </row>
    <row r="88" spans="15:26">
      <c r="O88" s="63"/>
      <c r="P88" s="67"/>
      <c r="Q88" s="158"/>
      <c r="R88" s="158"/>
      <c r="S88" s="158"/>
      <c r="T88" s="158"/>
      <c r="U88" s="158"/>
      <c r="V88" s="159"/>
      <c r="X88" s="68"/>
      <c r="Y88" s="68"/>
      <c r="Z88" s="68"/>
    </row>
    <row r="89" spans="15:26">
      <c r="O89" s="63"/>
      <c r="P89" s="67"/>
      <c r="Q89" s="158"/>
      <c r="R89" s="158"/>
      <c r="S89" s="158"/>
      <c r="T89" s="158"/>
      <c r="U89" s="158"/>
      <c r="V89" s="159"/>
      <c r="X89" s="68"/>
      <c r="Y89" s="68"/>
      <c r="Z89" s="68"/>
    </row>
    <row r="90" spans="15:26">
      <c r="O90" s="63"/>
      <c r="P90" s="67"/>
      <c r="Q90" s="158"/>
      <c r="R90" s="158"/>
      <c r="S90" s="158"/>
      <c r="T90" s="158"/>
      <c r="U90" s="158"/>
      <c r="V90" s="159"/>
      <c r="X90" s="68"/>
      <c r="Y90" s="68"/>
      <c r="Z90" s="68"/>
    </row>
    <row r="91" spans="15:26">
      <c r="O91" s="63"/>
      <c r="P91" s="67"/>
      <c r="Q91" s="158"/>
      <c r="R91" s="158"/>
      <c r="S91" s="158"/>
      <c r="T91" s="158"/>
      <c r="U91" s="158"/>
      <c r="V91" s="159"/>
      <c r="X91" s="68"/>
      <c r="Y91" s="68"/>
      <c r="Z91" s="68"/>
    </row>
    <row r="92" spans="15:26">
      <c r="O92" s="63"/>
      <c r="P92" s="67"/>
      <c r="Q92" s="158"/>
      <c r="R92" s="158"/>
      <c r="S92" s="158"/>
      <c r="T92" s="158"/>
      <c r="U92" s="158"/>
      <c r="V92" s="159"/>
      <c r="X92" s="68"/>
      <c r="Y92" s="68"/>
      <c r="Z92" s="68"/>
    </row>
    <row r="93" spans="15:26">
      <c r="O93" s="63"/>
      <c r="P93" s="67"/>
      <c r="Q93" s="158"/>
      <c r="R93" s="158"/>
      <c r="S93" s="158"/>
      <c r="T93" s="158"/>
      <c r="U93" s="158"/>
      <c r="V93" s="159"/>
      <c r="X93" s="68"/>
      <c r="Y93" s="68"/>
      <c r="Z93" s="68"/>
    </row>
    <row r="94" spans="15:26">
      <c r="O94" s="63"/>
      <c r="P94" s="67"/>
      <c r="Q94" s="158"/>
      <c r="R94" s="158"/>
      <c r="S94" s="158"/>
      <c r="T94" s="158"/>
      <c r="U94" s="158"/>
      <c r="V94" s="159"/>
      <c r="X94" s="68"/>
      <c r="Y94" s="68"/>
      <c r="Z94" s="68"/>
    </row>
    <row r="95" spans="15:26">
      <c r="O95" s="63"/>
      <c r="P95" s="67"/>
      <c r="Q95" s="158"/>
      <c r="R95" s="158"/>
      <c r="S95" s="158"/>
      <c r="T95" s="158"/>
      <c r="U95" s="158"/>
      <c r="V95" s="159"/>
      <c r="X95" s="68"/>
      <c r="Y95" s="68"/>
      <c r="Z95" s="68"/>
    </row>
    <row r="96" spans="15:26">
      <c r="O96" s="63"/>
      <c r="P96" s="67"/>
      <c r="Q96" s="158"/>
      <c r="R96" s="158"/>
      <c r="S96" s="158"/>
      <c r="T96" s="158"/>
      <c r="U96" s="158"/>
      <c r="V96" s="159"/>
      <c r="X96" s="68"/>
      <c r="Y96" s="68"/>
      <c r="Z96" s="68"/>
    </row>
    <row r="97" spans="15:26">
      <c r="O97" s="63"/>
      <c r="P97" s="67"/>
      <c r="Q97" s="158"/>
      <c r="R97" s="158"/>
      <c r="S97" s="158"/>
      <c r="T97" s="158"/>
      <c r="U97" s="158"/>
      <c r="V97" s="159"/>
      <c r="X97" s="68"/>
      <c r="Y97" s="68"/>
      <c r="Z97" s="68"/>
    </row>
    <row r="98" spans="15:26">
      <c r="O98" s="63"/>
      <c r="P98" s="67"/>
      <c r="Q98" s="158"/>
      <c r="R98" s="158"/>
      <c r="S98" s="158"/>
      <c r="T98" s="158"/>
      <c r="U98" s="158"/>
      <c r="V98" s="159"/>
      <c r="X98" s="68"/>
      <c r="Y98" s="68"/>
      <c r="Z98" s="68"/>
    </row>
    <row r="99" spans="15:26">
      <c r="O99" s="63"/>
      <c r="P99" s="67"/>
      <c r="Q99" s="158"/>
      <c r="R99" s="158"/>
      <c r="S99" s="158"/>
      <c r="T99" s="158"/>
      <c r="U99" s="158"/>
      <c r="V99" s="159"/>
      <c r="X99" s="68"/>
      <c r="Y99" s="68"/>
      <c r="Z99" s="68"/>
    </row>
    <row r="100" spans="15:26">
      <c r="O100" s="63"/>
      <c r="P100" s="67"/>
      <c r="Q100" s="158"/>
      <c r="R100" s="158"/>
      <c r="S100" s="158"/>
      <c r="T100" s="158"/>
      <c r="U100" s="158"/>
      <c r="V100" s="159"/>
      <c r="X100" s="68"/>
      <c r="Y100" s="68"/>
      <c r="Z100" s="68"/>
    </row>
    <row r="101" spans="15:26">
      <c r="O101" s="63"/>
      <c r="P101" s="67"/>
      <c r="Q101" s="158"/>
      <c r="R101" s="158"/>
      <c r="S101" s="158"/>
      <c r="T101" s="158"/>
      <c r="U101" s="158"/>
      <c r="V101" s="159"/>
      <c r="X101" s="68"/>
      <c r="Y101" s="68"/>
      <c r="Z101" s="68"/>
    </row>
    <row r="102" spans="15:26">
      <c r="O102" s="63"/>
      <c r="P102" s="67"/>
      <c r="Q102" s="158"/>
      <c r="R102" s="158"/>
      <c r="S102" s="158"/>
      <c r="T102" s="158"/>
      <c r="U102" s="158"/>
      <c r="V102" s="159"/>
      <c r="X102" s="68"/>
      <c r="Y102" s="68"/>
      <c r="Z102" s="68"/>
    </row>
    <row r="103" spans="15:26">
      <c r="O103" s="63"/>
      <c r="P103" s="67"/>
      <c r="Q103" s="158"/>
      <c r="R103" s="158"/>
      <c r="S103" s="158"/>
      <c r="T103" s="158"/>
      <c r="U103" s="158"/>
      <c r="V103" s="159"/>
      <c r="X103" s="68"/>
      <c r="Y103" s="68"/>
      <c r="Z103" s="68"/>
    </row>
    <row r="104" spans="15:26">
      <c r="O104" s="63"/>
      <c r="P104" s="67"/>
      <c r="Q104" s="158"/>
      <c r="R104" s="158"/>
      <c r="S104" s="158"/>
      <c r="T104" s="158"/>
      <c r="U104" s="158"/>
      <c r="V104" s="159"/>
      <c r="X104" s="68"/>
      <c r="Y104" s="68"/>
      <c r="Z104" s="68"/>
    </row>
    <row r="105" spans="15:26">
      <c r="O105" s="63"/>
      <c r="P105" s="67"/>
      <c r="Q105" s="158"/>
      <c r="R105" s="158"/>
      <c r="S105" s="158"/>
      <c r="T105" s="158"/>
      <c r="U105" s="158"/>
      <c r="V105" s="159"/>
      <c r="X105" s="68"/>
      <c r="Y105" s="68"/>
      <c r="Z105" s="68"/>
    </row>
    <row r="106" spans="15:26">
      <c r="O106" s="63"/>
      <c r="P106" s="67"/>
      <c r="Q106" s="158"/>
      <c r="R106" s="158"/>
      <c r="S106" s="158"/>
      <c r="T106" s="158"/>
      <c r="U106" s="158"/>
      <c r="V106" s="159"/>
      <c r="X106" s="68"/>
      <c r="Y106" s="68"/>
      <c r="Z106" s="68"/>
    </row>
    <row r="107" spans="15:26">
      <c r="O107" s="63"/>
      <c r="P107" s="67"/>
      <c r="Q107" s="158"/>
      <c r="R107" s="158"/>
      <c r="S107" s="158"/>
      <c r="T107" s="158"/>
      <c r="U107" s="158"/>
      <c r="V107" s="159"/>
      <c r="X107" s="68"/>
      <c r="Y107" s="68"/>
      <c r="Z107" s="68"/>
    </row>
    <row r="108" spans="15:26">
      <c r="O108" s="63"/>
      <c r="P108" s="67"/>
      <c r="Q108" s="158"/>
      <c r="R108" s="158"/>
      <c r="S108" s="158"/>
      <c r="T108" s="158"/>
      <c r="U108" s="158"/>
      <c r="V108" s="159"/>
      <c r="X108" s="68"/>
      <c r="Y108" s="68"/>
      <c r="Z108" s="68"/>
    </row>
    <row r="109" spans="15:26">
      <c r="O109" s="63"/>
      <c r="P109" s="67"/>
      <c r="Q109" s="158"/>
      <c r="R109" s="158"/>
      <c r="S109" s="158"/>
      <c r="T109" s="158"/>
      <c r="U109" s="158"/>
      <c r="V109" s="159"/>
      <c r="X109" s="68"/>
      <c r="Y109" s="68"/>
      <c r="Z109" s="68"/>
    </row>
    <row r="110" spans="15:26">
      <c r="O110" s="63"/>
      <c r="P110" s="67"/>
      <c r="Q110" s="158"/>
      <c r="R110" s="158"/>
      <c r="S110" s="158"/>
      <c r="T110" s="158"/>
      <c r="U110" s="158"/>
      <c r="V110" s="159"/>
      <c r="X110" s="68"/>
      <c r="Y110" s="68"/>
      <c r="Z110" s="68"/>
    </row>
    <row r="111" spans="15:26">
      <c r="O111" s="63"/>
      <c r="P111" s="67"/>
      <c r="Q111" s="158"/>
      <c r="R111" s="158"/>
      <c r="S111" s="158"/>
      <c r="T111" s="158"/>
      <c r="U111" s="158"/>
      <c r="V111" s="159"/>
      <c r="X111" s="68"/>
      <c r="Y111" s="68"/>
      <c r="Z111" s="68"/>
    </row>
    <row r="112" spans="15:26">
      <c r="O112" s="63"/>
      <c r="P112" s="67"/>
      <c r="Q112" s="158"/>
      <c r="R112" s="158"/>
      <c r="S112" s="158"/>
      <c r="T112" s="158"/>
      <c r="U112" s="158"/>
      <c r="V112" s="159"/>
      <c r="X112" s="68"/>
      <c r="Y112" s="68"/>
      <c r="Z112" s="68"/>
    </row>
    <row r="113" spans="15:26">
      <c r="O113" s="63"/>
      <c r="P113" s="67"/>
      <c r="Q113" s="158"/>
      <c r="R113" s="158"/>
      <c r="S113" s="158"/>
      <c r="T113" s="158"/>
      <c r="U113" s="158"/>
      <c r="V113" s="159"/>
      <c r="X113" s="68"/>
      <c r="Y113" s="68"/>
      <c r="Z113" s="68"/>
    </row>
    <row r="114" spans="15:26">
      <c r="O114" s="63"/>
      <c r="P114" s="67"/>
      <c r="Q114" s="158"/>
      <c r="R114" s="158"/>
      <c r="S114" s="158"/>
      <c r="T114" s="158"/>
      <c r="U114" s="158"/>
      <c r="V114" s="159"/>
      <c r="X114" s="68"/>
      <c r="Y114" s="68"/>
      <c r="Z114" s="68"/>
    </row>
    <row r="115" spans="15:26">
      <c r="O115" s="64">
        <v>42278</v>
      </c>
      <c r="P115" s="67"/>
      <c r="Q115" s="158"/>
      <c r="R115" s="158"/>
      <c r="S115" s="158"/>
      <c r="T115" s="158"/>
      <c r="U115" s="158"/>
      <c r="V115" s="159"/>
      <c r="X115" s="68"/>
      <c r="Y115" s="68"/>
      <c r="Z115" s="68"/>
    </row>
    <row r="116" spans="15:26">
      <c r="O116" s="64"/>
      <c r="P116" s="67"/>
      <c r="Q116" s="158"/>
      <c r="R116" s="158"/>
      <c r="S116" s="158"/>
      <c r="T116" s="158"/>
      <c r="U116" s="158"/>
      <c r="V116" s="159"/>
      <c r="X116" s="68"/>
      <c r="Y116" s="68"/>
      <c r="Z116" s="68"/>
    </row>
    <row r="117" spans="15:26">
      <c r="O117" s="63"/>
      <c r="P117" s="67"/>
      <c r="Q117" s="158"/>
      <c r="R117" s="158"/>
      <c r="S117" s="158"/>
      <c r="T117" s="158"/>
      <c r="U117" s="158"/>
      <c r="V117" s="159"/>
      <c r="X117" s="68"/>
      <c r="Y117" s="68"/>
      <c r="Z117" s="68"/>
    </row>
    <row r="118" spans="15:26">
      <c r="O118" s="63"/>
      <c r="P118" s="67"/>
      <c r="Q118" s="158"/>
      <c r="R118" s="158"/>
      <c r="S118" s="158"/>
      <c r="T118" s="158"/>
      <c r="U118" s="158"/>
      <c r="V118" s="159"/>
      <c r="X118" s="68"/>
      <c r="Y118" s="68"/>
      <c r="Z118" s="68"/>
    </row>
    <row r="119" spans="15:26">
      <c r="O119" s="63"/>
      <c r="P119" s="67"/>
      <c r="Q119" s="158"/>
      <c r="R119" s="158"/>
      <c r="S119" s="158"/>
      <c r="T119" s="158"/>
      <c r="U119" s="158"/>
      <c r="V119" s="159"/>
      <c r="X119" s="68"/>
      <c r="Y119" s="68"/>
      <c r="Z119" s="68"/>
    </row>
    <row r="120" spans="15:26">
      <c r="O120" s="63"/>
      <c r="P120" s="67"/>
      <c r="Q120" s="158"/>
      <c r="R120" s="158"/>
      <c r="S120" s="158"/>
      <c r="T120" s="158"/>
      <c r="U120" s="158"/>
      <c r="V120" s="159"/>
      <c r="X120" s="68"/>
      <c r="Y120" s="68"/>
      <c r="Z120" s="68"/>
    </row>
    <row r="121" spans="15:26">
      <c r="O121" s="63"/>
      <c r="P121" s="67"/>
      <c r="Q121" s="158"/>
      <c r="R121" s="158"/>
      <c r="S121" s="158"/>
      <c r="T121" s="158"/>
      <c r="U121" s="158"/>
      <c r="V121" s="159"/>
      <c r="X121" s="68"/>
      <c r="Y121" s="68"/>
      <c r="Z121" s="68"/>
    </row>
    <row r="122" spans="15:26">
      <c r="O122" s="63"/>
      <c r="P122" s="67"/>
      <c r="Q122" s="158"/>
      <c r="R122" s="158"/>
      <c r="S122" s="158"/>
      <c r="T122" s="158"/>
      <c r="U122" s="158"/>
      <c r="V122" s="159"/>
      <c r="X122" s="68"/>
      <c r="Y122" s="68"/>
      <c r="Z122" s="68"/>
    </row>
    <row r="123" spans="15:26">
      <c r="O123" s="63"/>
      <c r="P123" s="67"/>
      <c r="Q123" s="158"/>
      <c r="R123" s="158"/>
      <c r="S123" s="158"/>
      <c r="T123" s="158"/>
      <c r="U123" s="158"/>
      <c r="V123" s="159"/>
      <c r="X123" s="68"/>
      <c r="Y123" s="68"/>
      <c r="Z123" s="68"/>
    </row>
    <row r="124" spans="15:26">
      <c r="O124" s="63"/>
      <c r="P124" s="67"/>
      <c r="Q124" s="158"/>
      <c r="R124" s="158"/>
      <c r="S124" s="158"/>
      <c r="T124" s="158"/>
      <c r="U124" s="158"/>
      <c r="V124" s="159"/>
      <c r="X124" s="68"/>
      <c r="Y124" s="68"/>
      <c r="Z124" s="68"/>
    </row>
    <row r="125" spans="15:26">
      <c r="O125" s="63"/>
      <c r="P125" s="67"/>
      <c r="Q125" s="158"/>
      <c r="R125" s="158"/>
      <c r="S125" s="158"/>
      <c r="T125" s="158"/>
      <c r="U125" s="158"/>
      <c r="V125" s="159"/>
      <c r="X125" s="68"/>
      <c r="Y125" s="68"/>
      <c r="Z125" s="68"/>
    </row>
    <row r="126" spans="15:26">
      <c r="O126" s="63"/>
      <c r="P126" s="67"/>
      <c r="Q126" s="158"/>
      <c r="R126" s="158"/>
      <c r="S126" s="158"/>
      <c r="T126" s="158"/>
      <c r="U126" s="158"/>
      <c r="V126" s="159"/>
      <c r="X126" s="68"/>
      <c r="Y126" s="68"/>
      <c r="Z126" s="68"/>
    </row>
    <row r="127" spans="15:26">
      <c r="O127" s="63"/>
      <c r="P127" s="67"/>
      <c r="Q127" s="158"/>
      <c r="R127" s="158"/>
      <c r="S127" s="158"/>
      <c r="T127" s="158"/>
      <c r="U127" s="158"/>
      <c r="V127" s="159"/>
      <c r="X127" s="68"/>
      <c r="Y127" s="68"/>
      <c r="Z127" s="68"/>
    </row>
    <row r="128" spans="15:26">
      <c r="O128" s="63"/>
      <c r="P128" s="67"/>
      <c r="Q128" s="158"/>
      <c r="R128" s="158"/>
      <c r="S128" s="158"/>
      <c r="T128" s="158"/>
      <c r="U128" s="158"/>
      <c r="V128" s="159"/>
      <c r="X128" s="68"/>
      <c r="Y128" s="68"/>
      <c r="Z128" s="68"/>
    </row>
    <row r="129" spans="15:26">
      <c r="O129" s="63"/>
      <c r="P129" s="67"/>
      <c r="Q129" s="158"/>
      <c r="R129" s="158"/>
      <c r="S129" s="158"/>
      <c r="T129" s="158"/>
      <c r="U129" s="158"/>
      <c r="V129" s="159"/>
      <c r="X129" s="68"/>
      <c r="Y129" s="68"/>
      <c r="Z129" s="68"/>
    </row>
    <row r="130" spans="15:26">
      <c r="O130" s="63"/>
      <c r="P130" s="67"/>
      <c r="Q130" s="158"/>
      <c r="R130" s="158"/>
      <c r="S130" s="158"/>
      <c r="T130" s="158"/>
      <c r="U130" s="158"/>
      <c r="V130" s="159"/>
      <c r="X130" s="68"/>
      <c r="Y130" s="68"/>
      <c r="Z130" s="68"/>
    </row>
    <row r="131" spans="15:26">
      <c r="O131" s="63"/>
      <c r="P131" s="67"/>
      <c r="Q131" s="158"/>
      <c r="R131" s="158"/>
      <c r="S131" s="158"/>
      <c r="T131" s="158"/>
      <c r="U131" s="158"/>
      <c r="V131" s="159"/>
      <c r="X131" s="68"/>
      <c r="Y131" s="68"/>
      <c r="Z131" s="68"/>
    </row>
    <row r="132" spans="15:26">
      <c r="O132" s="63"/>
      <c r="P132" s="67"/>
      <c r="Q132" s="158"/>
      <c r="R132" s="158"/>
      <c r="S132" s="158"/>
      <c r="T132" s="158"/>
      <c r="U132" s="158"/>
      <c r="V132" s="159"/>
      <c r="X132" s="68"/>
      <c r="Y132" s="68"/>
      <c r="Z132" s="68"/>
    </row>
    <row r="133" spans="15:26">
      <c r="O133" s="63"/>
      <c r="P133" s="67"/>
      <c r="Q133" s="158"/>
      <c r="R133" s="158"/>
      <c r="S133" s="158"/>
      <c r="T133" s="158"/>
      <c r="U133" s="158"/>
      <c r="V133" s="159"/>
      <c r="X133" s="68"/>
      <c r="Y133" s="68"/>
      <c r="Z133" s="68"/>
    </row>
    <row r="134" spans="15:26">
      <c r="O134" s="63"/>
      <c r="P134" s="67"/>
      <c r="Q134" s="158"/>
      <c r="R134" s="158"/>
      <c r="S134" s="158"/>
      <c r="T134" s="158"/>
      <c r="U134" s="158"/>
      <c r="V134" s="159"/>
      <c r="X134" s="68"/>
      <c r="Y134" s="68"/>
      <c r="Z134" s="68"/>
    </row>
    <row r="135" spans="15:26">
      <c r="O135" s="63"/>
      <c r="P135" s="67"/>
      <c r="Q135" s="158"/>
      <c r="R135" s="158"/>
      <c r="S135" s="158"/>
      <c r="T135" s="158"/>
      <c r="U135" s="158"/>
      <c r="V135" s="159"/>
      <c r="X135" s="68"/>
      <c r="Y135" s="68"/>
      <c r="Z135" s="68"/>
    </row>
    <row r="136" spans="15:26">
      <c r="O136" s="63"/>
      <c r="P136" s="67"/>
      <c r="Q136" s="158"/>
      <c r="R136" s="158"/>
      <c r="S136" s="158"/>
      <c r="T136" s="158"/>
      <c r="U136" s="158"/>
      <c r="V136" s="159"/>
      <c r="X136" s="68"/>
      <c r="Y136" s="68"/>
      <c r="Z136" s="68"/>
    </row>
    <row r="137" spans="15:26">
      <c r="O137" s="63"/>
      <c r="P137" s="67"/>
      <c r="Q137" s="158"/>
      <c r="R137" s="158"/>
      <c r="S137" s="158"/>
      <c r="T137" s="158"/>
      <c r="U137" s="158"/>
      <c r="V137" s="159"/>
      <c r="X137" s="68"/>
      <c r="Y137" s="68"/>
      <c r="Z137" s="68"/>
    </row>
    <row r="138" spans="15:26">
      <c r="O138" s="63"/>
      <c r="P138" s="67"/>
      <c r="Q138" s="158"/>
      <c r="R138" s="158"/>
      <c r="S138" s="158"/>
      <c r="T138" s="158"/>
      <c r="U138" s="158"/>
      <c r="V138" s="159"/>
      <c r="X138" s="68"/>
      <c r="Y138" s="68"/>
      <c r="Z138" s="68"/>
    </row>
    <row r="139" spans="15:26">
      <c r="O139" s="63"/>
      <c r="P139" s="67"/>
      <c r="Q139" s="158"/>
      <c r="R139" s="158"/>
      <c r="S139" s="158"/>
      <c r="T139" s="158"/>
      <c r="U139" s="158"/>
      <c r="V139" s="159"/>
      <c r="X139" s="68"/>
      <c r="Y139" s="68"/>
      <c r="Z139" s="68"/>
    </row>
    <row r="140" spans="15:26">
      <c r="O140" s="63"/>
      <c r="P140" s="67"/>
      <c r="Q140" s="158"/>
      <c r="R140" s="158"/>
      <c r="S140" s="158"/>
      <c r="T140" s="158"/>
      <c r="U140" s="158"/>
      <c r="V140" s="159"/>
      <c r="X140" s="68"/>
      <c r="Y140" s="68"/>
      <c r="Z140" s="68"/>
    </row>
    <row r="141" spans="15:26">
      <c r="O141" s="63"/>
      <c r="P141" s="67"/>
      <c r="Q141" s="158"/>
      <c r="R141" s="158"/>
      <c r="S141" s="158"/>
      <c r="T141" s="158"/>
      <c r="U141" s="158"/>
      <c r="V141" s="159"/>
      <c r="X141" s="68"/>
      <c r="Y141" s="68"/>
      <c r="Z141" s="68"/>
    </row>
    <row r="142" spans="15:26">
      <c r="O142" s="63"/>
      <c r="P142" s="67"/>
      <c r="Q142" s="158"/>
      <c r="R142" s="158"/>
      <c r="S142" s="158"/>
      <c r="T142" s="158"/>
      <c r="U142" s="158"/>
      <c r="V142" s="159"/>
      <c r="X142" s="68"/>
      <c r="Y142" s="68"/>
      <c r="Z142" s="68"/>
    </row>
    <row r="143" spans="15:26">
      <c r="O143" s="63"/>
      <c r="P143" s="67"/>
      <c r="Q143" s="158"/>
      <c r="R143" s="158"/>
      <c r="S143" s="158"/>
      <c r="T143" s="158"/>
      <c r="U143" s="158"/>
      <c r="V143" s="159"/>
      <c r="X143" s="68"/>
      <c r="Y143" s="68"/>
      <c r="Z143" s="68"/>
    </row>
    <row r="144" spans="15:26">
      <c r="O144" s="63"/>
      <c r="P144" s="67"/>
      <c r="Q144" s="158"/>
      <c r="R144" s="158"/>
      <c r="S144" s="158"/>
      <c r="T144" s="158"/>
      <c r="U144" s="158"/>
      <c r="V144" s="159"/>
      <c r="X144" s="68"/>
      <c r="Y144" s="68"/>
      <c r="Z144" s="68"/>
    </row>
    <row r="145" spans="15:26">
      <c r="O145" s="63"/>
      <c r="P145" s="67"/>
      <c r="Q145" s="158"/>
      <c r="R145" s="158"/>
      <c r="S145" s="158"/>
      <c r="T145" s="158"/>
      <c r="U145" s="158"/>
      <c r="V145" s="159"/>
      <c r="X145" s="68"/>
      <c r="Y145" s="68"/>
      <c r="Z145" s="68"/>
    </row>
    <row r="146" spans="15:26">
      <c r="O146" s="64">
        <v>42309</v>
      </c>
      <c r="P146" s="67"/>
      <c r="Q146" s="158"/>
      <c r="R146" s="158"/>
      <c r="S146" s="158"/>
      <c r="T146" s="158"/>
      <c r="U146" s="158"/>
      <c r="V146" s="159"/>
      <c r="X146" s="68"/>
      <c r="Y146" s="68"/>
      <c r="Z146" s="68"/>
    </row>
    <row r="147" spans="15:26">
      <c r="O147" s="64"/>
      <c r="P147" s="67"/>
      <c r="Q147" s="158"/>
      <c r="R147" s="158"/>
      <c r="S147" s="158"/>
      <c r="T147" s="158"/>
      <c r="U147" s="158"/>
      <c r="V147" s="159"/>
      <c r="X147" s="68"/>
      <c r="Y147" s="68"/>
      <c r="Z147" s="68"/>
    </row>
    <row r="148" spans="15:26">
      <c r="O148" s="63"/>
      <c r="P148" s="67"/>
      <c r="Q148" s="158"/>
      <c r="R148" s="158"/>
      <c r="S148" s="158"/>
      <c r="T148" s="158"/>
      <c r="U148" s="158"/>
      <c r="V148" s="159"/>
      <c r="X148" s="68"/>
      <c r="Y148" s="68"/>
      <c r="Z148" s="68"/>
    </row>
    <row r="149" spans="15:26">
      <c r="O149" s="63"/>
      <c r="P149" s="67"/>
      <c r="Q149" s="158"/>
      <c r="R149" s="158"/>
      <c r="S149" s="158"/>
      <c r="T149" s="158"/>
      <c r="U149" s="158"/>
      <c r="V149" s="159"/>
      <c r="X149" s="68"/>
      <c r="Y149" s="68"/>
      <c r="Z149" s="68"/>
    </row>
    <row r="150" spans="15:26">
      <c r="O150" s="63"/>
      <c r="P150" s="67"/>
      <c r="Q150" s="158"/>
      <c r="R150" s="158"/>
      <c r="S150" s="158"/>
      <c r="T150" s="158"/>
      <c r="U150" s="158"/>
      <c r="V150" s="159"/>
      <c r="X150" s="68"/>
      <c r="Y150" s="68"/>
      <c r="Z150" s="68"/>
    </row>
    <row r="151" spans="15:26">
      <c r="O151" s="63"/>
      <c r="P151" s="67"/>
      <c r="Q151" s="158"/>
      <c r="R151" s="158"/>
      <c r="S151" s="158"/>
      <c r="T151" s="158"/>
      <c r="U151" s="158"/>
      <c r="V151" s="159"/>
      <c r="X151" s="68"/>
      <c r="Y151" s="68"/>
      <c r="Z151" s="68"/>
    </row>
    <row r="152" spans="15:26">
      <c r="O152" s="63"/>
      <c r="P152" s="67"/>
      <c r="Q152" s="158"/>
      <c r="R152" s="158"/>
      <c r="S152" s="158"/>
      <c r="T152" s="158"/>
      <c r="U152" s="158"/>
      <c r="V152" s="159"/>
      <c r="X152" s="68"/>
      <c r="Y152" s="68"/>
      <c r="Z152" s="68"/>
    </row>
    <row r="153" spans="15:26">
      <c r="O153" s="63"/>
      <c r="P153" s="67"/>
      <c r="Q153" s="158"/>
      <c r="R153" s="158"/>
      <c r="S153" s="158"/>
      <c r="T153" s="158"/>
      <c r="U153" s="158"/>
      <c r="V153" s="159"/>
      <c r="X153" s="68"/>
      <c r="Y153" s="68"/>
      <c r="Z153" s="68"/>
    </row>
    <row r="154" spans="15:26">
      <c r="O154" s="63"/>
      <c r="P154" s="67"/>
      <c r="Q154" s="158"/>
      <c r="R154" s="158"/>
      <c r="S154" s="158"/>
      <c r="T154" s="158"/>
      <c r="U154" s="158"/>
      <c r="V154" s="159"/>
      <c r="X154" s="68"/>
      <c r="Y154" s="68"/>
      <c r="Z154" s="68"/>
    </row>
    <row r="155" spans="15:26">
      <c r="O155" s="63"/>
      <c r="P155" s="67"/>
      <c r="Q155" s="158"/>
      <c r="R155" s="158"/>
      <c r="S155" s="158"/>
      <c r="T155" s="158"/>
      <c r="U155" s="158"/>
      <c r="V155" s="159"/>
      <c r="X155" s="68"/>
      <c r="Y155" s="68"/>
      <c r="Z155" s="68"/>
    </row>
    <row r="156" spans="15:26">
      <c r="O156" s="63"/>
      <c r="P156" s="67"/>
      <c r="Q156" s="158"/>
      <c r="R156" s="158"/>
      <c r="S156" s="158"/>
      <c r="T156" s="158"/>
      <c r="U156" s="158"/>
      <c r="V156" s="159"/>
      <c r="X156" s="68"/>
      <c r="Y156" s="68"/>
      <c r="Z156" s="68"/>
    </row>
    <row r="157" spans="15:26">
      <c r="O157" s="63"/>
      <c r="P157" s="67"/>
      <c r="Q157" s="158"/>
      <c r="R157" s="158"/>
      <c r="S157" s="158"/>
      <c r="T157" s="158"/>
      <c r="U157" s="158"/>
      <c r="V157" s="159"/>
      <c r="X157" s="68"/>
      <c r="Y157" s="68"/>
      <c r="Z157" s="68"/>
    </row>
    <row r="158" spans="15:26">
      <c r="O158" s="63"/>
      <c r="P158" s="67"/>
      <c r="Q158" s="158"/>
      <c r="R158" s="158"/>
      <c r="S158" s="158"/>
      <c r="T158" s="158"/>
      <c r="U158" s="158"/>
      <c r="V158" s="159"/>
      <c r="X158" s="68"/>
      <c r="Y158" s="68"/>
      <c r="Z158" s="68"/>
    </row>
    <row r="159" spans="15:26">
      <c r="O159" s="63"/>
      <c r="P159" s="67"/>
      <c r="Q159" s="158"/>
      <c r="R159" s="158"/>
      <c r="S159" s="158"/>
      <c r="T159" s="158"/>
      <c r="U159" s="158"/>
      <c r="V159" s="159"/>
      <c r="X159" s="68"/>
      <c r="Y159" s="68"/>
      <c r="Z159" s="68"/>
    </row>
    <row r="160" spans="15:26">
      <c r="O160" s="63"/>
      <c r="P160" s="67"/>
      <c r="Q160" s="158"/>
      <c r="R160" s="158"/>
      <c r="S160" s="158"/>
      <c r="T160" s="158"/>
      <c r="U160" s="158"/>
      <c r="V160" s="159"/>
      <c r="X160" s="68"/>
      <c r="Y160" s="68"/>
      <c r="Z160" s="68"/>
    </row>
    <row r="161" spans="15:26">
      <c r="O161" s="63"/>
      <c r="P161" s="67"/>
      <c r="Q161" s="158"/>
      <c r="R161" s="158"/>
      <c r="S161" s="158"/>
      <c r="T161" s="158"/>
      <c r="U161" s="158"/>
      <c r="V161" s="159"/>
      <c r="X161" s="68"/>
      <c r="Y161" s="68"/>
      <c r="Z161" s="68"/>
    </row>
    <row r="162" spans="15:26">
      <c r="O162" s="63"/>
      <c r="P162" s="67"/>
      <c r="Q162" s="158"/>
      <c r="R162" s="158"/>
      <c r="S162" s="158"/>
      <c r="T162" s="158"/>
      <c r="U162" s="158"/>
      <c r="V162" s="159"/>
      <c r="X162" s="68"/>
      <c r="Y162" s="68"/>
      <c r="Z162" s="68"/>
    </row>
    <row r="163" spans="15:26">
      <c r="O163" s="63"/>
      <c r="P163" s="67"/>
      <c r="Q163" s="158"/>
      <c r="R163" s="158"/>
      <c r="S163" s="158"/>
      <c r="T163" s="158"/>
      <c r="U163" s="158"/>
      <c r="V163" s="159"/>
      <c r="X163" s="68"/>
      <c r="Y163" s="68"/>
      <c r="Z163" s="68"/>
    </row>
    <row r="164" spans="15:26">
      <c r="O164" s="63"/>
      <c r="P164" s="67"/>
      <c r="Q164" s="158"/>
      <c r="R164" s="158"/>
      <c r="S164" s="158"/>
      <c r="T164" s="158"/>
      <c r="U164" s="158"/>
      <c r="V164" s="159"/>
      <c r="X164" s="68"/>
      <c r="Y164" s="68"/>
      <c r="Z164" s="68"/>
    </row>
    <row r="165" spans="15:26">
      <c r="O165" s="63"/>
      <c r="P165" s="67"/>
      <c r="Q165" s="158"/>
      <c r="R165" s="158"/>
      <c r="S165" s="158"/>
      <c r="T165" s="158"/>
      <c r="U165" s="158"/>
      <c r="V165" s="159"/>
      <c r="X165" s="68"/>
      <c r="Y165" s="68"/>
      <c r="Z165" s="68"/>
    </row>
    <row r="166" spans="15:26">
      <c r="O166" s="63"/>
      <c r="P166" s="67"/>
      <c r="Q166" s="158"/>
      <c r="R166" s="158"/>
      <c r="S166" s="158"/>
      <c r="T166" s="158"/>
      <c r="U166" s="158"/>
      <c r="V166" s="159"/>
      <c r="X166" s="68"/>
      <c r="Y166" s="68"/>
      <c r="Z166" s="68"/>
    </row>
    <row r="167" spans="15:26">
      <c r="O167" s="63"/>
      <c r="P167" s="67"/>
      <c r="Q167" s="158"/>
      <c r="R167" s="158"/>
      <c r="S167" s="158"/>
      <c r="T167" s="158"/>
      <c r="U167" s="158"/>
      <c r="V167" s="159"/>
      <c r="X167" s="68"/>
      <c r="Y167" s="68"/>
      <c r="Z167" s="68"/>
    </row>
    <row r="168" spans="15:26">
      <c r="O168" s="63"/>
      <c r="P168" s="67"/>
      <c r="Q168" s="158"/>
      <c r="R168" s="158"/>
      <c r="S168" s="158"/>
      <c r="T168" s="158"/>
      <c r="U168" s="158"/>
      <c r="V168" s="159"/>
      <c r="X168" s="68"/>
      <c r="Y168" s="68"/>
      <c r="Z168" s="68"/>
    </row>
    <row r="169" spans="15:26">
      <c r="O169" s="63"/>
      <c r="P169" s="67"/>
      <c r="Q169" s="158"/>
      <c r="R169" s="158"/>
      <c r="S169" s="158"/>
      <c r="T169" s="158"/>
      <c r="U169" s="158"/>
      <c r="V169" s="159"/>
      <c r="X169" s="68"/>
      <c r="Y169" s="68"/>
      <c r="Z169" s="68"/>
    </row>
    <row r="170" spans="15:26">
      <c r="O170" s="63"/>
      <c r="P170" s="67"/>
      <c r="Q170" s="158"/>
      <c r="R170" s="158"/>
      <c r="S170" s="158"/>
      <c r="T170" s="158"/>
      <c r="U170" s="158"/>
      <c r="V170" s="159"/>
      <c r="X170" s="68"/>
      <c r="Y170" s="68"/>
      <c r="Z170" s="68"/>
    </row>
    <row r="171" spans="15:26">
      <c r="O171" s="63"/>
      <c r="P171" s="67"/>
      <c r="Q171" s="158"/>
      <c r="R171" s="158"/>
      <c r="S171" s="158"/>
      <c r="T171" s="158"/>
      <c r="U171" s="158"/>
      <c r="V171" s="159"/>
      <c r="X171" s="68"/>
      <c r="Y171" s="68"/>
      <c r="Z171" s="68"/>
    </row>
    <row r="172" spans="15:26">
      <c r="O172" s="63"/>
      <c r="P172" s="67"/>
      <c r="Q172" s="158"/>
      <c r="R172" s="158"/>
      <c r="S172" s="158"/>
      <c r="T172" s="158"/>
      <c r="U172" s="158"/>
      <c r="V172" s="159"/>
      <c r="X172" s="68"/>
      <c r="Y172" s="68"/>
      <c r="Z172" s="68"/>
    </row>
    <row r="173" spans="15:26">
      <c r="O173" s="63"/>
      <c r="P173" s="67"/>
      <c r="Q173" s="158"/>
      <c r="R173" s="158"/>
      <c r="S173" s="158"/>
      <c r="T173" s="158"/>
      <c r="U173" s="158"/>
      <c r="V173" s="159"/>
      <c r="X173" s="68"/>
      <c r="Y173" s="68"/>
      <c r="Z173" s="68"/>
    </row>
    <row r="174" spans="15:26">
      <c r="O174" s="63"/>
      <c r="P174" s="67"/>
      <c r="Q174" s="158"/>
      <c r="R174" s="158"/>
      <c r="S174" s="158"/>
      <c r="T174" s="158"/>
      <c r="U174" s="158"/>
      <c r="V174" s="159"/>
      <c r="X174" s="68"/>
      <c r="Y174" s="68"/>
      <c r="Z174" s="68"/>
    </row>
    <row r="175" spans="15:26">
      <c r="O175" s="63"/>
      <c r="P175" s="67"/>
      <c r="Q175" s="158"/>
      <c r="R175" s="158"/>
      <c r="S175" s="158"/>
      <c r="T175" s="158"/>
      <c r="U175" s="158"/>
      <c r="V175" s="159"/>
      <c r="X175" s="68"/>
      <c r="Y175" s="68"/>
      <c r="Z175" s="68"/>
    </row>
    <row r="176" spans="15:26">
      <c r="O176" s="64">
        <v>42339</v>
      </c>
      <c r="P176" s="67"/>
      <c r="Q176" s="158"/>
      <c r="R176" s="158"/>
      <c r="S176" s="158"/>
      <c r="T176" s="158"/>
      <c r="U176" s="158"/>
      <c r="V176" s="159"/>
      <c r="X176" s="68"/>
      <c r="Y176" s="68"/>
      <c r="Z176" s="68"/>
    </row>
    <row r="177" spans="15:26">
      <c r="O177" s="64"/>
      <c r="P177" s="67"/>
      <c r="Q177" s="158"/>
      <c r="R177" s="158"/>
      <c r="S177" s="158"/>
      <c r="T177" s="158"/>
      <c r="U177" s="158"/>
      <c r="V177" s="159"/>
      <c r="X177" s="68"/>
      <c r="Y177" s="68"/>
      <c r="Z177" s="68"/>
    </row>
    <row r="178" spans="15:26">
      <c r="O178" s="63"/>
      <c r="P178" s="67"/>
      <c r="Q178" s="158"/>
      <c r="R178" s="158"/>
      <c r="S178" s="158"/>
      <c r="T178" s="158"/>
      <c r="U178" s="158"/>
      <c r="V178" s="159"/>
      <c r="X178" s="68"/>
      <c r="Y178" s="68"/>
      <c r="Z178" s="68"/>
    </row>
    <row r="179" spans="15:26">
      <c r="O179" s="63"/>
      <c r="P179" s="67"/>
      <c r="Q179" s="158"/>
      <c r="R179" s="158"/>
      <c r="S179" s="158"/>
      <c r="T179" s="158"/>
      <c r="U179" s="158"/>
      <c r="V179" s="159"/>
      <c r="X179" s="68"/>
      <c r="Y179" s="68"/>
      <c r="Z179" s="68"/>
    </row>
    <row r="180" spans="15:26">
      <c r="O180" s="63"/>
      <c r="P180" s="67"/>
      <c r="Q180" s="158"/>
      <c r="R180" s="158"/>
      <c r="S180" s="158"/>
      <c r="T180" s="158"/>
      <c r="U180" s="158"/>
      <c r="V180" s="159"/>
      <c r="X180" s="68"/>
      <c r="Y180" s="68"/>
      <c r="Z180" s="68"/>
    </row>
    <row r="181" spans="15:26">
      <c r="O181" s="63"/>
      <c r="P181" s="67"/>
      <c r="Q181" s="158"/>
      <c r="R181" s="158"/>
      <c r="S181" s="158"/>
      <c r="T181" s="158"/>
      <c r="U181" s="158"/>
      <c r="V181" s="159"/>
      <c r="X181" s="68"/>
      <c r="Y181" s="68"/>
      <c r="Z181" s="68"/>
    </row>
    <row r="182" spans="15:26">
      <c r="O182" s="63"/>
      <c r="P182" s="67"/>
      <c r="Q182" s="158"/>
      <c r="R182" s="158"/>
      <c r="S182" s="158"/>
      <c r="T182" s="158"/>
      <c r="U182" s="158"/>
      <c r="V182" s="159"/>
      <c r="X182" s="68"/>
      <c r="Y182" s="68"/>
      <c r="Z182" s="68"/>
    </row>
    <row r="183" spans="15:26">
      <c r="O183" s="63"/>
      <c r="P183" s="67"/>
      <c r="Q183" s="158"/>
      <c r="R183" s="158"/>
      <c r="S183" s="158"/>
      <c r="T183" s="158"/>
      <c r="U183" s="158"/>
      <c r="V183" s="159"/>
      <c r="X183" s="68"/>
      <c r="Y183" s="68"/>
      <c r="Z183" s="68"/>
    </row>
    <row r="184" spans="15:26">
      <c r="O184" s="63"/>
      <c r="P184" s="67"/>
      <c r="Q184" s="158"/>
      <c r="R184" s="158"/>
      <c r="S184" s="158"/>
      <c r="T184" s="158"/>
      <c r="U184" s="158"/>
      <c r="V184" s="159"/>
      <c r="X184" s="68"/>
      <c r="Y184" s="68"/>
      <c r="Z184" s="68"/>
    </row>
    <row r="185" spans="15:26">
      <c r="O185" s="63"/>
      <c r="P185" s="67"/>
      <c r="Q185" s="158"/>
      <c r="R185" s="158"/>
      <c r="S185" s="158"/>
      <c r="T185" s="158"/>
      <c r="U185" s="158"/>
      <c r="V185" s="159"/>
      <c r="X185" s="68"/>
      <c r="Y185" s="68"/>
      <c r="Z185" s="68"/>
    </row>
    <row r="186" spans="15:26">
      <c r="O186" s="63"/>
      <c r="P186" s="67"/>
      <c r="Q186" s="158"/>
      <c r="R186" s="158"/>
      <c r="S186" s="158"/>
      <c r="T186" s="158"/>
      <c r="U186" s="158"/>
      <c r="V186" s="159"/>
      <c r="X186" s="68"/>
      <c r="Y186" s="68"/>
      <c r="Z186" s="68"/>
    </row>
    <row r="187" spans="15:26">
      <c r="O187" s="63"/>
      <c r="P187" s="67"/>
      <c r="Q187" s="158"/>
      <c r="R187" s="158"/>
      <c r="S187" s="158"/>
      <c r="T187" s="158"/>
      <c r="U187" s="158"/>
      <c r="V187" s="159"/>
      <c r="X187" s="68"/>
      <c r="Y187" s="68"/>
      <c r="Z187" s="68"/>
    </row>
    <row r="188" spans="15:26">
      <c r="O188" s="63"/>
      <c r="P188" s="67"/>
      <c r="Q188" s="158"/>
      <c r="R188" s="158"/>
      <c r="S188" s="158"/>
      <c r="T188" s="158"/>
      <c r="U188" s="158"/>
      <c r="V188" s="159"/>
      <c r="X188" s="68"/>
      <c r="Y188" s="68"/>
      <c r="Z188" s="68"/>
    </row>
    <row r="189" spans="15:26">
      <c r="O189" s="63"/>
      <c r="P189" s="67"/>
      <c r="Q189" s="158"/>
      <c r="R189" s="158"/>
      <c r="S189" s="158"/>
      <c r="T189" s="158"/>
      <c r="U189" s="158"/>
      <c r="V189" s="159"/>
      <c r="X189" s="68"/>
      <c r="Y189" s="68"/>
      <c r="Z189" s="68"/>
    </row>
    <row r="190" spans="15:26">
      <c r="O190" s="63"/>
      <c r="P190" s="67"/>
      <c r="Q190" s="158"/>
      <c r="R190" s="158"/>
      <c r="S190" s="158"/>
      <c r="T190" s="158"/>
      <c r="U190" s="158"/>
      <c r="V190" s="159"/>
      <c r="X190" s="68"/>
      <c r="Y190" s="68"/>
      <c r="Z190" s="68"/>
    </row>
    <row r="191" spans="15:26">
      <c r="O191" s="63"/>
      <c r="P191" s="67"/>
      <c r="Q191" s="158"/>
      <c r="R191" s="158"/>
      <c r="S191" s="158"/>
      <c r="T191" s="158"/>
      <c r="U191" s="158"/>
      <c r="V191" s="159"/>
      <c r="X191" s="68"/>
      <c r="Y191" s="68"/>
      <c r="Z191" s="68"/>
    </row>
    <row r="192" spans="15:26">
      <c r="O192" s="63"/>
      <c r="P192" s="67"/>
      <c r="Q192" s="158"/>
      <c r="R192" s="158"/>
      <c r="S192" s="158"/>
      <c r="T192" s="158"/>
      <c r="U192" s="158"/>
      <c r="V192" s="159"/>
      <c r="X192" s="68"/>
      <c r="Y192" s="68"/>
      <c r="Z192" s="68"/>
    </row>
    <row r="193" spans="15:26">
      <c r="O193" s="63"/>
      <c r="P193" s="67"/>
      <c r="Q193" s="158"/>
      <c r="R193" s="158"/>
      <c r="S193" s="158"/>
      <c r="T193" s="158"/>
      <c r="U193" s="158"/>
      <c r="V193" s="159"/>
      <c r="X193" s="68"/>
      <c r="Y193" s="68"/>
      <c r="Z193" s="68"/>
    </row>
    <row r="194" spans="15:26">
      <c r="O194" s="63"/>
      <c r="P194" s="67"/>
      <c r="Q194" s="158"/>
      <c r="R194" s="158"/>
      <c r="S194" s="158"/>
      <c r="T194" s="158"/>
      <c r="U194" s="158"/>
      <c r="V194" s="159"/>
      <c r="X194" s="68"/>
      <c r="Y194" s="68"/>
      <c r="Z194" s="68"/>
    </row>
    <row r="195" spans="15:26">
      <c r="O195" s="63"/>
      <c r="P195" s="67"/>
      <c r="Q195" s="158"/>
      <c r="R195" s="158"/>
      <c r="S195" s="158"/>
      <c r="T195" s="158"/>
      <c r="U195" s="158"/>
      <c r="V195" s="159"/>
      <c r="X195" s="68"/>
      <c r="Y195" s="68"/>
      <c r="Z195" s="68"/>
    </row>
    <row r="196" spans="15:26">
      <c r="O196" s="63"/>
      <c r="P196" s="67"/>
      <c r="Q196" s="158"/>
      <c r="R196" s="158"/>
      <c r="S196" s="158"/>
      <c r="T196" s="158"/>
      <c r="U196" s="158"/>
      <c r="V196" s="159"/>
      <c r="X196" s="68"/>
      <c r="Y196" s="68"/>
      <c r="Z196" s="68"/>
    </row>
    <row r="197" spans="15:26">
      <c r="O197" s="63"/>
      <c r="P197" s="67"/>
      <c r="Q197" s="158"/>
      <c r="R197" s="158"/>
      <c r="S197" s="158"/>
      <c r="T197" s="158"/>
      <c r="U197" s="158"/>
      <c r="V197" s="159"/>
      <c r="X197" s="68"/>
      <c r="Y197" s="68"/>
      <c r="Z197" s="68"/>
    </row>
    <row r="198" spans="15:26">
      <c r="O198" s="63"/>
      <c r="P198" s="67"/>
      <c r="Q198" s="158"/>
      <c r="R198" s="158"/>
      <c r="S198" s="158"/>
      <c r="T198" s="158"/>
      <c r="U198" s="158"/>
      <c r="V198" s="159"/>
      <c r="X198" s="68"/>
      <c r="Y198" s="68"/>
      <c r="Z198" s="68"/>
    </row>
    <row r="199" spans="15:26">
      <c r="O199" s="63"/>
      <c r="P199" s="67"/>
      <c r="Q199" s="158"/>
      <c r="R199" s="158"/>
      <c r="S199" s="158"/>
      <c r="T199" s="158"/>
      <c r="U199" s="158"/>
      <c r="V199" s="159"/>
      <c r="X199" s="68"/>
      <c r="Y199" s="68"/>
      <c r="Z199" s="68"/>
    </row>
    <row r="200" spans="15:26">
      <c r="O200" s="63"/>
      <c r="P200" s="67"/>
      <c r="Q200" s="158"/>
      <c r="R200" s="158"/>
      <c r="S200" s="158"/>
      <c r="T200" s="158"/>
      <c r="U200" s="158"/>
      <c r="V200" s="159"/>
      <c r="X200" s="68"/>
      <c r="Y200" s="68"/>
      <c r="Z200" s="68"/>
    </row>
    <row r="201" spans="15:26">
      <c r="O201" s="63"/>
      <c r="P201" s="67"/>
      <c r="Q201" s="158"/>
      <c r="R201" s="158"/>
      <c r="S201" s="158"/>
      <c r="T201" s="158"/>
      <c r="U201" s="158"/>
      <c r="V201" s="159"/>
      <c r="X201" s="68"/>
      <c r="Y201" s="68"/>
      <c r="Z201" s="68"/>
    </row>
    <row r="202" spans="15:26">
      <c r="O202" s="63"/>
      <c r="P202" s="67"/>
      <c r="Q202" s="158"/>
      <c r="R202" s="158"/>
      <c r="S202" s="158"/>
      <c r="T202" s="158"/>
      <c r="U202" s="158"/>
      <c r="V202" s="159"/>
      <c r="X202" s="68"/>
      <c r="Y202" s="68"/>
      <c r="Z202" s="68"/>
    </row>
    <row r="203" spans="15:26">
      <c r="O203" s="63"/>
      <c r="P203" s="67"/>
      <c r="Q203" s="158"/>
      <c r="R203" s="158"/>
      <c r="S203" s="158"/>
      <c r="T203" s="158"/>
      <c r="U203" s="158"/>
      <c r="V203" s="159"/>
      <c r="X203" s="68"/>
      <c r="Y203" s="68"/>
      <c r="Z203" s="68"/>
    </row>
    <row r="204" spans="15:26">
      <c r="O204" s="63"/>
      <c r="P204" s="67"/>
      <c r="Q204" s="158"/>
      <c r="R204" s="158"/>
      <c r="S204" s="158"/>
      <c r="T204" s="158"/>
      <c r="U204" s="158"/>
      <c r="V204" s="159"/>
      <c r="X204" s="68"/>
      <c r="Y204" s="68"/>
      <c r="Z204" s="68"/>
    </row>
    <row r="205" spans="15:26">
      <c r="O205" s="63"/>
      <c r="P205" s="67"/>
      <c r="Q205" s="158"/>
      <c r="R205" s="158"/>
      <c r="S205" s="158"/>
      <c r="T205" s="158"/>
      <c r="U205" s="158"/>
      <c r="V205" s="159"/>
      <c r="X205" s="68"/>
      <c r="Y205" s="68"/>
      <c r="Z205" s="68"/>
    </row>
    <row r="206" spans="15:26">
      <c r="O206" s="63"/>
      <c r="P206" s="67"/>
      <c r="Q206" s="158"/>
      <c r="R206" s="158"/>
      <c r="S206" s="158"/>
      <c r="T206" s="158"/>
      <c r="U206" s="158"/>
      <c r="V206" s="159"/>
      <c r="X206" s="68"/>
      <c r="Y206" s="68"/>
      <c r="Z206" s="68"/>
    </row>
    <row r="207" spans="15:26">
      <c r="O207" s="64">
        <v>42370</v>
      </c>
      <c r="P207" s="67"/>
      <c r="Q207" s="158"/>
      <c r="R207" s="158"/>
      <c r="S207" s="158"/>
      <c r="T207" s="158"/>
      <c r="U207" s="158"/>
      <c r="V207" s="159"/>
      <c r="X207" s="68"/>
      <c r="Y207" s="68"/>
      <c r="Z207" s="68"/>
    </row>
    <row r="208" spans="15:26">
      <c r="O208" s="64"/>
      <c r="P208" s="67"/>
      <c r="Q208" s="158"/>
      <c r="R208" s="158"/>
      <c r="S208" s="158"/>
      <c r="T208" s="158"/>
      <c r="U208" s="158"/>
      <c r="V208" s="159"/>
      <c r="X208" s="68"/>
      <c r="Y208" s="68"/>
      <c r="Z208" s="68"/>
    </row>
    <row r="209" spans="15:26">
      <c r="O209" s="63"/>
      <c r="P209" s="67"/>
      <c r="Q209" s="158"/>
      <c r="R209" s="158"/>
      <c r="S209" s="158"/>
      <c r="T209" s="158"/>
      <c r="U209" s="158"/>
      <c r="V209" s="159"/>
      <c r="X209" s="68"/>
      <c r="Y209" s="68"/>
      <c r="Z209" s="68"/>
    </row>
    <row r="210" spans="15:26">
      <c r="O210" s="63"/>
      <c r="P210" s="67"/>
      <c r="Q210" s="158"/>
      <c r="R210" s="158"/>
      <c r="S210" s="158"/>
      <c r="T210" s="158"/>
      <c r="U210" s="158"/>
      <c r="V210" s="159"/>
      <c r="X210" s="68"/>
      <c r="Y210" s="68"/>
      <c r="Z210" s="68"/>
    </row>
    <row r="211" spans="15:26">
      <c r="O211" s="63"/>
      <c r="P211" s="67"/>
      <c r="Q211" s="158"/>
      <c r="R211" s="158"/>
      <c r="S211" s="158"/>
      <c r="T211" s="158"/>
      <c r="U211" s="158"/>
      <c r="V211" s="159"/>
      <c r="X211" s="68"/>
      <c r="Y211" s="68"/>
      <c r="Z211" s="68"/>
    </row>
    <row r="212" spans="15:26">
      <c r="O212" s="63"/>
      <c r="P212" s="67"/>
      <c r="Q212" s="158"/>
      <c r="R212" s="158"/>
      <c r="S212" s="158"/>
      <c r="T212" s="158"/>
      <c r="U212" s="158"/>
      <c r="V212" s="159"/>
      <c r="X212" s="68"/>
      <c r="Y212" s="68"/>
      <c r="Z212" s="68"/>
    </row>
    <row r="213" spans="15:26">
      <c r="O213" s="63"/>
      <c r="P213" s="67"/>
      <c r="Q213" s="158"/>
      <c r="R213" s="158"/>
      <c r="S213" s="158"/>
      <c r="T213" s="158"/>
      <c r="U213" s="158"/>
      <c r="V213" s="159"/>
      <c r="X213" s="68"/>
      <c r="Y213" s="68"/>
      <c r="Z213" s="68"/>
    </row>
    <row r="214" spans="15:26">
      <c r="O214" s="63"/>
      <c r="P214" s="67"/>
      <c r="Q214" s="158"/>
      <c r="R214" s="158"/>
      <c r="S214" s="158"/>
      <c r="T214" s="158"/>
      <c r="U214" s="158"/>
      <c r="V214" s="159"/>
      <c r="X214" s="68"/>
      <c r="Y214" s="68"/>
      <c r="Z214" s="68"/>
    </row>
    <row r="215" spans="15:26">
      <c r="O215" s="63"/>
      <c r="P215" s="67"/>
      <c r="Q215" s="158"/>
      <c r="R215" s="158"/>
      <c r="S215" s="158"/>
      <c r="T215" s="158"/>
      <c r="U215" s="158"/>
      <c r="V215" s="159"/>
      <c r="X215" s="68"/>
      <c r="Y215" s="68"/>
      <c r="Z215" s="68"/>
    </row>
    <row r="216" spans="15:26">
      <c r="O216" s="63"/>
      <c r="P216" s="67"/>
      <c r="Q216" s="158"/>
      <c r="R216" s="158"/>
      <c r="S216" s="158"/>
      <c r="T216" s="158"/>
      <c r="U216" s="158"/>
      <c r="V216" s="159"/>
      <c r="X216" s="68"/>
      <c r="Y216" s="68"/>
      <c r="Z216" s="68"/>
    </row>
    <row r="217" spans="15:26">
      <c r="O217" s="63"/>
      <c r="P217" s="67"/>
      <c r="Q217" s="158"/>
      <c r="R217" s="158"/>
      <c r="S217" s="158"/>
      <c r="T217" s="158"/>
      <c r="U217" s="158"/>
      <c r="V217" s="159"/>
      <c r="X217" s="68"/>
      <c r="Y217" s="68"/>
      <c r="Z217" s="68"/>
    </row>
    <row r="218" spans="15:26">
      <c r="O218" s="63"/>
      <c r="P218" s="67"/>
      <c r="Q218" s="158"/>
      <c r="R218" s="158"/>
      <c r="S218" s="158"/>
      <c r="T218" s="158"/>
      <c r="U218" s="158"/>
      <c r="V218" s="159"/>
      <c r="X218" s="68"/>
      <c r="Y218" s="68"/>
      <c r="Z218" s="68"/>
    </row>
    <row r="219" spans="15:26">
      <c r="O219" s="63"/>
      <c r="P219" s="67"/>
      <c r="Q219" s="158"/>
      <c r="R219" s="158"/>
      <c r="S219" s="158"/>
      <c r="T219" s="158"/>
      <c r="U219" s="158"/>
      <c r="V219" s="159"/>
      <c r="X219" s="68"/>
      <c r="Y219" s="68"/>
      <c r="Z219" s="68"/>
    </row>
    <row r="220" spans="15:26">
      <c r="O220" s="63"/>
      <c r="P220" s="67"/>
      <c r="Q220" s="158"/>
      <c r="R220" s="158"/>
      <c r="S220" s="158"/>
      <c r="T220" s="158"/>
      <c r="U220" s="158"/>
      <c r="V220" s="159"/>
      <c r="X220" s="68"/>
      <c r="Y220" s="68"/>
      <c r="Z220" s="68"/>
    </row>
    <row r="221" spans="15:26">
      <c r="O221" s="63"/>
      <c r="P221" s="67"/>
      <c r="Q221" s="158"/>
      <c r="R221" s="158"/>
      <c r="S221" s="158"/>
      <c r="T221" s="158"/>
      <c r="U221" s="158"/>
      <c r="V221" s="159"/>
      <c r="X221" s="68"/>
      <c r="Y221" s="68"/>
      <c r="Z221" s="68"/>
    </row>
    <row r="222" spans="15:26">
      <c r="O222" s="63"/>
      <c r="P222" s="67"/>
      <c r="Q222" s="158"/>
      <c r="R222" s="158"/>
      <c r="S222" s="158"/>
      <c r="T222" s="158"/>
      <c r="U222" s="158"/>
      <c r="V222" s="159"/>
      <c r="X222" s="68"/>
      <c r="Y222" s="68"/>
      <c r="Z222" s="68"/>
    </row>
    <row r="223" spans="15:26">
      <c r="O223" s="63"/>
      <c r="P223" s="67"/>
      <c r="Q223" s="158"/>
      <c r="R223" s="158"/>
      <c r="S223" s="158"/>
      <c r="T223" s="158"/>
      <c r="U223" s="158"/>
      <c r="V223" s="159"/>
      <c r="X223" s="68"/>
      <c r="Y223" s="68"/>
      <c r="Z223" s="68"/>
    </row>
    <row r="224" spans="15:26">
      <c r="O224" s="63"/>
      <c r="P224" s="67"/>
      <c r="Q224" s="158"/>
      <c r="R224" s="158"/>
      <c r="S224" s="158"/>
      <c r="T224" s="158"/>
      <c r="U224" s="158"/>
      <c r="V224" s="159"/>
      <c r="X224" s="68"/>
      <c r="Y224" s="68"/>
      <c r="Z224" s="68"/>
    </row>
    <row r="225" spans="15:26">
      <c r="O225" s="63"/>
      <c r="P225" s="67"/>
      <c r="Q225" s="158"/>
      <c r="R225" s="158"/>
      <c r="S225" s="158"/>
      <c r="T225" s="158"/>
      <c r="U225" s="158"/>
      <c r="V225" s="159"/>
      <c r="X225" s="68"/>
      <c r="Y225" s="68"/>
      <c r="Z225" s="68"/>
    </row>
    <row r="226" spans="15:26">
      <c r="O226" s="63"/>
      <c r="P226" s="67"/>
      <c r="Q226" s="158"/>
      <c r="R226" s="158"/>
      <c r="S226" s="158"/>
      <c r="T226" s="158"/>
      <c r="U226" s="158"/>
      <c r="V226" s="159"/>
      <c r="X226" s="68"/>
      <c r="Y226" s="68"/>
      <c r="Z226" s="68"/>
    </row>
    <row r="227" spans="15:26">
      <c r="O227" s="63"/>
      <c r="P227" s="67"/>
      <c r="Q227" s="158"/>
      <c r="R227" s="158"/>
      <c r="S227" s="158"/>
      <c r="T227" s="158"/>
      <c r="U227" s="158"/>
      <c r="V227" s="159"/>
      <c r="X227" s="68"/>
      <c r="Y227" s="68"/>
      <c r="Z227" s="68"/>
    </row>
    <row r="228" spans="15:26">
      <c r="O228" s="63"/>
      <c r="P228" s="67"/>
      <c r="Q228" s="158"/>
      <c r="R228" s="158"/>
      <c r="S228" s="158"/>
      <c r="T228" s="158"/>
      <c r="U228" s="158"/>
      <c r="V228" s="159"/>
      <c r="X228" s="68"/>
      <c r="Y228" s="68"/>
      <c r="Z228" s="68"/>
    </row>
    <row r="229" spans="15:26">
      <c r="O229" s="63"/>
      <c r="P229" s="67"/>
      <c r="Q229" s="158"/>
      <c r="R229" s="158"/>
      <c r="S229" s="158"/>
      <c r="T229" s="158"/>
      <c r="U229" s="158"/>
      <c r="V229" s="159"/>
      <c r="X229" s="68"/>
      <c r="Y229" s="68"/>
      <c r="Z229" s="68"/>
    </row>
    <row r="230" spans="15:26">
      <c r="O230" s="63"/>
      <c r="P230" s="67"/>
      <c r="Q230" s="158"/>
      <c r="R230" s="158"/>
      <c r="S230" s="158"/>
      <c r="T230" s="158"/>
      <c r="U230" s="158"/>
      <c r="V230" s="159"/>
      <c r="X230" s="68"/>
      <c r="Y230" s="68"/>
      <c r="Z230" s="68"/>
    </row>
    <row r="231" spans="15:26">
      <c r="O231" s="63"/>
      <c r="P231" s="67"/>
      <c r="Q231" s="158"/>
      <c r="R231" s="158"/>
      <c r="S231" s="158"/>
      <c r="T231" s="158"/>
      <c r="U231" s="158"/>
      <c r="V231" s="159"/>
      <c r="X231" s="68"/>
      <c r="Y231" s="68"/>
      <c r="Z231" s="68"/>
    </row>
    <row r="232" spans="15:26">
      <c r="O232" s="63"/>
      <c r="P232" s="67"/>
      <c r="Q232" s="158"/>
      <c r="R232" s="158"/>
      <c r="S232" s="158"/>
      <c r="T232" s="158"/>
      <c r="U232" s="158"/>
      <c r="V232" s="159"/>
      <c r="X232" s="68"/>
      <c r="Y232" s="68"/>
      <c r="Z232" s="68"/>
    </row>
    <row r="233" spans="15:26">
      <c r="O233" s="63"/>
      <c r="P233" s="67"/>
      <c r="Q233" s="158"/>
      <c r="R233" s="158"/>
      <c r="S233" s="158"/>
      <c r="T233" s="158"/>
      <c r="U233" s="158"/>
      <c r="V233" s="159"/>
      <c r="X233" s="68"/>
      <c r="Y233" s="68"/>
      <c r="Z233" s="68"/>
    </row>
    <row r="234" spans="15:26">
      <c r="O234" s="63"/>
      <c r="P234" s="67"/>
      <c r="Q234" s="158"/>
      <c r="R234" s="158"/>
      <c r="S234" s="158"/>
      <c r="T234" s="158"/>
      <c r="U234" s="158"/>
      <c r="V234" s="159"/>
      <c r="X234" s="68"/>
      <c r="Y234" s="68"/>
      <c r="Z234" s="68"/>
    </row>
    <row r="235" spans="15:26">
      <c r="O235" s="63"/>
      <c r="P235" s="67"/>
      <c r="Q235" s="158"/>
      <c r="R235" s="158"/>
      <c r="S235" s="158"/>
      <c r="T235" s="158"/>
      <c r="U235" s="158"/>
      <c r="V235" s="159"/>
      <c r="X235" s="68"/>
      <c r="Y235" s="68"/>
      <c r="Z235" s="68"/>
    </row>
    <row r="236" spans="15:26">
      <c r="O236" s="63"/>
      <c r="P236" s="67"/>
      <c r="Q236" s="158"/>
      <c r="R236" s="158"/>
      <c r="S236" s="158"/>
      <c r="T236" s="158"/>
      <c r="U236" s="158"/>
      <c r="V236" s="159"/>
      <c r="X236" s="68"/>
      <c r="Y236" s="68"/>
      <c r="Z236" s="68"/>
    </row>
    <row r="237" spans="15:26">
      <c r="O237" s="63"/>
      <c r="P237" s="67"/>
      <c r="Q237" s="158"/>
      <c r="R237" s="158"/>
      <c r="S237" s="158"/>
      <c r="T237" s="158"/>
      <c r="U237" s="158"/>
      <c r="V237" s="159"/>
      <c r="X237" s="68"/>
      <c r="Y237" s="68"/>
      <c r="Z237" s="68"/>
    </row>
    <row r="238" spans="15:26">
      <c r="O238" s="64">
        <v>42401</v>
      </c>
      <c r="P238" s="67"/>
      <c r="Q238" s="158"/>
      <c r="R238" s="158"/>
      <c r="S238" s="158"/>
      <c r="T238" s="158"/>
      <c r="U238" s="158"/>
      <c r="V238" s="159"/>
      <c r="X238" s="68"/>
      <c r="Y238" s="68"/>
      <c r="Z238" s="68"/>
    </row>
    <row r="239" spans="15:26">
      <c r="O239" s="64"/>
      <c r="P239" s="67"/>
      <c r="Q239" s="158"/>
      <c r="R239" s="158"/>
      <c r="S239" s="158"/>
      <c r="T239" s="158"/>
      <c r="U239" s="158"/>
      <c r="V239" s="159"/>
      <c r="X239" s="68"/>
      <c r="Y239" s="68"/>
      <c r="Z239" s="68"/>
    </row>
    <row r="240" spans="15:26">
      <c r="O240" s="63"/>
      <c r="P240" s="67"/>
      <c r="Q240" s="158"/>
      <c r="R240" s="158"/>
      <c r="S240" s="158"/>
      <c r="T240" s="158"/>
      <c r="U240" s="158"/>
      <c r="V240" s="159"/>
      <c r="X240" s="68"/>
      <c r="Y240" s="68"/>
      <c r="Z240" s="68"/>
    </row>
    <row r="241" spans="15:26">
      <c r="O241" s="63"/>
      <c r="P241" s="67"/>
      <c r="Q241" s="158"/>
      <c r="R241" s="158"/>
      <c r="S241" s="158"/>
      <c r="T241" s="158"/>
      <c r="U241" s="158"/>
      <c r="V241" s="159"/>
      <c r="X241" s="68"/>
      <c r="Y241" s="68"/>
      <c r="Z241" s="68"/>
    </row>
    <row r="242" spans="15:26">
      <c r="O242" s="63"/>
      <c r="P242" s="67"/>
      <c r="Q242" s="158"/>
      <c r="R242" s="158"/>
      <c r="S242" s="158"/>
      <c r="T242" s="158"/>
      <c r="U242" s="158"/>
      <c r="V242" s="159"/>
      <c r="X242" s="68"/>
      <c r="Y242" s="68"/>
      <c r="Z242" s="68"/>
    </row>
    <row r="243" spans="15:26">
      <c r="O243" s="63"/>
      <c r="P243" s="67"/>
      <c r="Q243" s="158"/>
      <c r="R243" s="158"/>
      <c r="S243" s="158"/>
      <c r="T243" s="158"/>
      <c r="U243" s="158"/>
      <c r="V243" s="159"/>
      <c r="X243" s="68"/>
      <c r="Y243" s="68"/>
      <c r="Z243" s="68"/>
    </row>
    <row r="244" spans="15:26">
      <c r="O244" s="63"/>
      <c r="P244" s="67"/>
      <c r="Q244" s="158"/>
      <c r="R244" s="158"/>
      <c r="S244" s="158"/>
      <c r="T244" s="158"/>
      <c r="U244" s="158"/>
      <c r="V244" s="159"/>
      <c r="X244" s="68"/>
      <c r="Y244" s="68"/>
      <c r="Z244" s="68"/>
    </row>
    <row r="245" spans="15:26">
      <c r="O245" s="63"/>
      <c r="P245" s="67"/>
      <c r="Q245" s="158"/>
      <c r="R245" s="158"/>
      <c r="S245" s="158"/>
      <c r="T245" s="158"/>
      <c r="U245" s="158"/>
      <c r="V245" s="159"/>
      <c r="X245" s="68"/>
      <c r="Y245" s="68"/>
      <c r="Z245" s="68"/>
    </row>
    <row r="246" spans="15:26">
      <c r="O246" s="63"/>
      <c r="P246" s="67"/>
      <c r="Q246" s="158"/>
      <c r="R246" s="158"/>
      <c r="S246" s="158"/>
      <c r="T246" s="158"/>
      <c r="U246" s="158"/>
      <c r="V246" s="159"/>
      <c r="X246" s="68"/>
      <c r="Y246" s="68"/>
      <c r="Z246" s="68"/>
    </row>
    <row r="247" spans="15:26">
      <c r="O247" s="63"/>
      <c r="P247" s="67"/>
      <c r="Q247" s="158"/>
      <c r="R247" s="158"/>
      <c r="S247" s="158"/>
      <c r="T247" s="158"/>
      <c r="U247" s="158"/>
      <c r="V247" s="159"/>
      <c r="X247" s="68"/>
      <c r="Y247" s="68"/>
      <c r="Z247" s="68"/>
    </row>
    <row r="248" spans="15:26">
      <c r="O248" s="63"/>
      <c r="P248" s="67"/>
      <c r="Q248" s="158"/>
      <c r="R248" s="158"/>
      <c r="S248" s="158"/>
      <c r="T248" s="158"/>
      <c r="U248" s="158"/>
      <c r="V248" s="159"/>
      <c r="X248" s="68"/>
      <c r="Y248" s="68"/>
      <c r="Z248" s="68"/>
    </row>
    <row r="249" spans="15:26">
      <c r="O249" s="63"/>
      <c r="P249" s="67"/>
      <c r="Q249" s="158"/>
      <c r="R249" s="158"/>
      <c r="S249" s="158"/>
      <c r="T249" s="158"/>
      <c r="U249" s="158"/>
      <c r="V249" s="159"/>
      <c r="X249" s="68"/>
      <c r="Y249" s="68"/>
      <c r="Z249" s="68"/>
    </row>
    <row r="250" spans="15:26">
      <c r="O250" s="63"/>
      <c r="P250" s="67"/>
      <c r="Q250" s="158"/>
      <c r="R250" s="158"/>
      <c r="S250" s="158"/>
      <c r="T250" s="158"/>
      <c r="U250" s="158"/>
      <c r="V250" s="159"/>
      <c r="X250" s="68"/>
      <c r="Y250" s="68"/>
      <c r="Z250" s="68"/>
    </row>
    <row r="251" spans="15:26">
      <c r="O251" s="63"/>
      <c r="P251" s="67"/>
      <c r="Q251" s="158"/>
      <c r="R251" s="158"/>
      <c r="S251" s="158"/>
      <c r="T251" s="158"/>
      <c r="U251" s="158"/>
      <c r="V251" s="159"/>
      <c r="X251" s="68"/>
      <c r="Y251" s="68"/>
      <c r="Z251" s="68"/>
    </row>
    <row r="252" spans="15:26">
      <c r="O252" s="63"/>
      <c r="P252" s="67"/>
      <c r="Q252" s="158"/>
      <c r="R252" s="158"/>
      <c r="S252" s="158"/>
      <c r="T252" s="158"/>
      <c r="U252" s="158"/>
      <c r="V252" s="159"/>
      <c r="X252" s="68"/>
      <c r="Y252" s="68"/>
      <c r="Z252" s="68"/>
    </row>
    <row r="253" spans="15:26">
      <c r="O253" s="63"/>
      <c r="P253" s="67"/>
      <c r="Q253" s="158"/>
      <c r="R253" s="158"/>
      <c r="S253" s="158"/>
      <c r="T253" s="158"/>
      <c r="U253" s="158"/>
      <c r="V253" s="159"/>
      <c r="X253" s="68"/>
      <c r="Y253" s="68"/>
      <c r="Z253" s="68"/>
    </row>
    <row r="254" spans="15:26">
      <c r="O254" s="63"/>
      <c r="P254" s="67"/>
      <c r="Q254" s="158"/>
      <c r="R254" s="158"/>
      <c r="S254" s="158"/>
      <c r="T254" s="158"/>
      <c r="U254" s="158"/>
      <c r="V254" s="159"/>
      <c r="X254" s="68"/>
      <c r="Y254" s="68"/>
      <c r="Z254" s="68"/>
    </row>
    <row r="255" spans="15:26">
      <c r="O255" s="63"/>
      <c r="P255" s="67"/>
      <c r="Q255" s="158"/>
      <c r="R255" s="158"/>
      <c r="S255" s="158"/>
      <c r="T255" s="158"/>
      <c r="U255" s="158"/>
      <c r="V255" s="159"/>
      <c r="X255" s="68"/>
      <c r="Y255" s="68"/>
      <c r="Z255" s="68"/>
    </row>
    <row r="256" spans="15:26">
      <c r="O256" s="63"/>
      <c r="P256" s="67"/>
      <c r="Q256" s="158"/>
      <c r="R256" s="158"/>
      <c r="S256" s="158"/>
      <c r="T256" s="158"/>
      <c r="U256" s="158"/>
      <c r="V256" s="159"/>
      <c r="X256" s="68"/>
      <c r="Y256" s="68"/>
      <c r="Z256" s="68"/>
    </row>
    <row r="257" spans="15:26">
      <c r="O257" s="63"/>
      <c r="P257" s="67"/>
      <c r="Q257" s="158"/>
      <c r="R257" s="158"/>
      <c r="S257" s="158"/>
      <c r="T257" s="158"/>
      <c r="U257" s="158"/>
      <c r="V257" s="159"/>
      <c r="X257" s="68"/>
      <c r="Y257" s="68"/>
      <c r="Z257" s="68"/>
    </row>
    <row r="258" spans="15:26">
      <c r="O258" s="63"/>
      <c r="P258" s="67"/>
      <c r="Q258" s="158"/>
      <c r="R258" s="158"/>
      <c r="S258" s="158"/>
      <c r="T258" s="158"/>
      <c r="U258" s="158"/>
      <c r="V258" s="159"/>
      <c r="X258" s="68"/>
      <c r="Y258" s="68"/>
      <c r="Z258" s="68"/>
    </row>
    <row r="259" spans="15:26">
      <c r="O259" s="63"/>
      <c r="P259" s="67"/>
      <c r="Q259" s="158"/>
      <c r="R259" s="158"/>
      <c r="S259" s="158"/>
      <c r="T259" s="158"/>
      <c r="U259" s="158"/>
      <c r="V259" s="159"/>
      <c r="X259" s="68"/>
      <c r="Y259" s="68"/>
      <c r="Z259" s="68"/>
    </row>
    <row r="260" spans="15:26">
      <c r="O260" s="63"/>
      <c r="P260" s="67"/>
      <c r="Q260" s="158"/>
      <c r="R260" s="158"/>
      <c r="S260" s="158"/>
      <c r="T260" s="158"/>
      <c r="U260" s="158"/>
      <c r="V260" s="159"/>
      <c r="X260" s="68"/>
      <c r="Y260" s="68"/>
      <c r="Z260" s="68"/>
    </row>
    <row r="261" spans="15:26">
      <c r="O261" s="63"/>
      <c r="P261" s="67"/>
      <c r="Q261" s="158"/>
      <c r="R261" s="158"/>
      <c r="S261" s="158"/>
      <c r="T261" s="158"/>
      <c r="U261" s="158"/>
      <c r="V261" s="159"/>
      <c r="X261" s="68"/>
      <c r="Y261" s="68"/>
      <c r="Z261" s="68"/>
    </row>
    <row r="262" spans="15:26">
      <c r="O262" s="63"/>
      <c r="P262" s="67"/>
      <c r="Q262" s="158"/>
      <c r="R262" s="158"/>
      <c r="S262" s="158"/>
      <c r="T262" s="158"/>
      <c r="U262" s="158"/>
      <c r="V262" s="159"/>
      <c r="X262" s="68"/>
      <c r="Y262" s="68"/>
      <c r="Z262" s="68"/>
    </row>
    <row r="263" spans="15:26">
      <c r="O263" s="63"/>
      <c r="P263" s="67"/>
      <c r="Q263" s="158"/>
      <c r="R263" s="158"/>
      <c r="S263" s="158"/>
      <c r="T263" s="158"/>
      <c r="U263" s="158"/>
      <c r="V263" s="159"/>
      <c r="X263" s="68"/>
      <c r="Y263" s="68"/>
      <c r="Z263" s="68"/>
    </row>
    <row r="264" spans="15:26">
      <c r="O264" s="63"/>
      <c r="P264" s="67"/>
      <c r="Q264" s="158"/>
      <c r="R264" s="158"/>
      <c r="S264" s="158"/>
      <c r="T264" s="158"/>
      <c r="U264" s="158"/>
      <c r="V264" s="159"/>
      <c r="X264" s="68"/>
      <c r="Y264" s="68"/>
      <c r="Z264" s="68"/>
    </row>
    <row r="265" spans="15:26">
      <c r="O265" s="63"/>
      <c r="P265" s="67"/>
      <c r="Q265" s="158"/>
      <c r="R265" s="158"/>
      <c r="S265" s="158"/>
      <c r="T265" s="158"/>
      <c r="U265" s="158"/>
      <c r="V265" s="159"/>
      <c r="X265" s="68"/>
      <c r="Y265" s="68"/>
      <c r="Z265" s="68"/>
    </row>
    <row r="266" spans="15:26">
      <c r="O266" s="63"/>
      <c r="P266" s="67"/>
      <c r="Q266" s="158"/>
      <c r="R266" s="158"/>
      <c r="S266" s="158"/>
      <c r="T266" s="158"/>
      <c r="U266" s="158"/>
      <c r="V266" s="159"/>
      <c r="X266" s="68"/>
      <c r="Y266" s="68"/>
      <c r="Z266" s="68"/>
    </row>
    <row r="267" spans="15:26">
      <c r="O267" s="64">
        <v>42430</v>
      </c>
      <c r="P267" s="67"/>
      <c r="Q267" s="158"/>
      <c r="R267" s="158"/>
      <c r="S267" s="158"/>
      <c r="T267" s="158"/>
      <c r="U267" s="158"/>
      <c r="V267" s="159"/>
      <c r="X267" s="68"/>
      <c r="Y267" s="68"/>
      <c r="Z267" s="68"/>
    </row>
    <row r="268" spans="15:26">
      <c r="O268" s="63"/>
      <c r="P268" s="67"/>
      <c r="Q268" s="158"/>
      <c r="R268" s="158"/>
      <c r="S268" s="158"/>
      <c r="T268" s="158"/>
      <c r="U268" s="158"/>
      <c r="V268" s="159"/>
      <c r="X268" s="68"/>
      <c r="Y268" s="68"/>
      <c r="Z268" s="68"/>
    </row>
    <row r="269" spans="15:26">
      <c r="O269" s="64"/>
      <c r="P269" s="67"/>
      <c r="Q269" s="158"/>
      <c r="R269" s="158"/>
      <c r="S269" s="158"/>
      <c r="T269" s="158"/>
      <c r="U269" s="158"/>
      <c r="V269" s="159"/>
      <c r="X269" s="68"/>
      <c r="Y269" s="68"/>
      <c r="Z269" s="68"/>
    </row>
    <row r="270" spans="15:26">
      <c r="O270" s="64"/>
      <c r="P270" s="67"/>
      <c r="Q270" s="158"/>
      <c r="R270" s="158"/>
      <c r="S270" s="158"/>
      <c r="T270" s="158"/>
      <c r="U270" s="158"/>
      <c r="V270" s="159"/>
      <c r="X270" s="68"/>
      <c r="Y270" s="68"/>
      <c r="Z270" s="68"/>
    </row>
    <row r="271" spans="15:26">
      <c r="O271" s="63"/>
      <c r="P271" s="67"/>
      <c r="Q271" s="158"/>
      <c r="R271" s="158"/>
      <c r="S271" s="158"/>
      <c r="T271" s="158"/>
      <c r="U271" s="158"/>
      <c r="V271" s="159"/>
      <c r="X271" s="68"/>
      <c r="Y271" s="68"/>
      <c r="Z271" s="68"/>
    </row>
    <row r="272" spans="15:26">
      <c r="O272" s="63"/>
      <c r="P272" s="67"/>
      <c r="Q272" s="158"/>
      <c r="R272" s="158"/>
      <c r="S272" s="158"/>
      <c r="T272" s="158"/>
      <c r="U272" s="158"/>
      <c r="V272" s="159"/>
      <c r="X272" s="68"/>
      <c r="Y272" s="68"/>
      <c r="Z272" s="68"/>
    </row>
    <row r="273" spans="15:26">
      <c r="O273" s="63"/>
      <c r="P273" s="67"/>
      <c r="Q273" s="158"/>
      <c r="R273" s="158"/>
      <c r="S273" s="158"/>
      <c r="T273" s="158"/>
      <c r="U273" s="158"/>
      <c r="V273" s="159"/>
      <c r="X273" s="68"/>
      <c r="Y273" s="68"/>
      <c r="Z273" s="68"/>
    </row>
    <row r="274" spans="15:26">
      <c r="O274" s="63"/>
      <c r="P274" s="67"/>
      <c r="Q274" s="158"/>
      <c r="R274" s="158"/>
      <c r="S274" s="158"/>
      <c r="T274" s="158"/>
      <c r="U274" s="158"/>
      <c r="V274" s="159"/>
      <c r="X274" s="68"/>
      <c r="Y274" s="68"/>
      <c r="Z274" s="68"/>
    </row>
    <row r="275" spans="15:26">
      <c r="O275" s="63"/>
      <c r="P275" s="67"/>
      <c r="Q275" s="158"/>
      <c r="R275" s="158"/>
      <c r="S275" s="158"/>
      <c r="T275" s="158"/>
      <c r="U275" s="158"/>
      <c r="V275" s="159"/>
      <c r="X275" s="68"/>
      <c r="Y275" s="68"/>
      <c r="Z275" s="68"/>
    </row>
    <row r="276" spans="15:26">
      <c r="O276" s="63"/>
      <c r="P276" s="67"/>
      <c r="Q276" s="158"/>
      <c r="R276" s="158"/>
      <c r="S276" s="158"/>
      <c r="T276" s="158"/>
      <c r="U276" s="158"/>
      <c r="V276" s="159"/>
      <c r="X276" s="68"/>
      <c r="Y276" s="68"/>
      <c r="Z276" s="68"/>
    </row>
    <row r="277" spans="15:26">
      <c r="O277" s="63"/>
      <c r="P277" s="67"/>
      <c r="Q277" s="158"/>
      <c r="R277" s="158"/>
      <c r="S277" s="158"/>
      <c r="T277" s="158"/>
      <c r="U277" s="158"/>
      <c r="V277" s="159"/>
      <c r="X277" s="68"/>
      <c r="Y277" s="68"/>
      <c r="Z277" s="68"/>
    </row>
    <row r="278" spans="15:26">
      <c r="O278" s="63"/>
      <c r="P278" s="67"/>
      <c r="Q278" s="158"/>
      <c r="R278" s="158"/>
      <c r="S278" s="158"/>
      <c r="T278" s="158"/>
      <c r="U278" s="158"/>
      <c r="V278" s="159"/>
      <c r="X278" s="68"/>
      <c r="Y278" s="68"/>
      <c r="Z278" s="68"/>
    </row>
    <row r="279" spans="15:26">
      <c r="O279" s="63"/>
      <c r="P279" s="67"/>
      <c r="Q279" s="158"/>
      <c r="R279" s="158"/>
      <c r="S279" s="158"/>
      <c r="T279" s="158"/>
      <c r="U279" s="158"/>
      <c r="V279" s="159"/>
      <c r="X279" s="68"/>
      <c r="Y279" s="68"/>
      <c r="Z279" s="68"/>
    </row>
    <row r="280" spans="15:26">
      <c r="O280" s="63"/>
      <c r="P280" s="67"/>
      <c r="Q280" s="158"/>
      <c r="R280" s="158"/>
      <c r="S280" s="158"/>
      <c r="T280" s="158"/>
      <c r="U280" s="158"/>
      <c r="V280" s="159"/>
      <c r="X280" s="68"/>
      <c r="Y280" s="68"/>
      <c r="Z280" s="68"/>
    </row>
    <row r="281" spans="15:26">
      <c r="O281" s="63"/>
      <c r="P281" s="67"/>
      <c r="Q281" s="158"/>
      <c r="R281" s="158"/>
      <c r="S281" s="158"/>
      <c r="T281" s="158"/>
      <c r="U281" s="158"/>
      <c r="V281" s="159"/>
      <c r="X281" s="68"/>
      <c r="Y281" s="68"/>
      <c r="Z281" s="68"/>
    </row>
    <row r="282" spans="15:26">
      <c r="O282" s="63"/>
      <c r="P282" s="67"/>
      <c r="Q282" s="158"/>
      <c r="R282" s="158"/>
      <c r="S282" s="158"/>
      <c r="T282" s="158"/>
      <c r="U282" s="158"/>
      <c r="V282" s="159"/>
      <c r="X282" s="68"/>
      <c r="Y282" s="68"/>
      <c r="Z282" s="68"/>
    </row>
    <row r="283" spans="15:26">
      <c r="O283" s="63"/>
      <c r="P283" s="67"/>
      <c r="Q283" s="158"/>
      <c r="R283" s="158"/>
      <c r="S283" s="158"/>
      <c r="T283" s="158"/>
      <c r="U283" s="158"/>
      <c r="V283" s="159"/>
      <c r="X283" s="68"/>
      <c r="Y283" s="68"/>
      <c r="Z283" s="68"/>
    </row>
    <row r="284" spans="15:26">
      <c r="O284" s="63"/>
      <c r="P284" s="67"/>
      <c r="Q284" s="158"/>
      <c r="R284" s="158"/>
      <c r="S284" s="158"/>
      <c r="T284" s="158"/>
      <c r="U284" s="158"/>
      <c r="V284" s="159"/>
      <c r="X284" s="68"/>
      <c r="Y284" s="68"/>
      <c r="Z284" s="68"/>
    </row>
    <row r="285" spans="15:26">
      <c r="O285" s="63"/>
      <c r="P285" s="67"/>
      <c r="Q285" s="158"/>
      <c r="R285" s="158"/>
      <c r="S285" s="158"/>
      <c r="T285" s="158"/>
      <c r="U285" s="158"/>
      <c r="V285" s="159"/>
      <c r="X285" s="68"/>
      <c r="Y285" s="68"/>
      <c r="Z285" s="68"/>
    </row>
    <row r="286" spans="15:26">
      <c r="O286" s="63"/>
      <c r="P286" s="67"/>
      <c r="Q286" s="158"/>
      <c r="R286" s="158"/>
      <c r="S286" s="158"/>
      <c r="T286" s="158"/>
      <c r="U286" s="158"/>
      <c r="V286" s="159"/>
      <c r="X286" s="68"/>
      <c r="Y286" s="68"/>
      <c r="Z286" s="68"/>
    </row>
    <row r="287" spans="15:26">
      <c r="O287" s="63"/>
      <c r="P287" s="67"/>
      <c r="Q287" s="158"/>
      <c r="R287" s="158"/>
      <c r="S287" s="158"/>
      <c r="T287" s="158"/>
      <c r="U287" s="158"/>
      <c r="V287" s="159"/>
      <c r="X287" s="68"/>
      <c r="Y287" s="68"/>
      <c r="Z287" s="68"/>
    </row>
    <row r="288" spans="15:26">
      <c r="O288" s="63"/>
      <c r="P288" s="67"/>
      <c r="Q288" s="158"/>
      <c r="R288" s="158"/>
      <c r="S288" s="158"/>
      <c r="T288" s="158"/>
      <c r="U288" s="158"/>
      <c r="V288" s="159"/>
      <c r="X288" s="68"/>
      <c r="Y288" s="68"/>
      <c r="Z288" s="68"/>
    </row>
    <row r="289" spans="15:26">
      <c r="O289" s="63"/>
      <c r="P289" s="67"/>
      <c r="Q289" s="158"/>
      <c r="R289" s="158"/>
      <c r="S289" s="158"/>
      <c r="T289" s="158"/>
      <c r="U289" s="158"/>
      <c r="V289" s="159"/>
      <c r="X289" s="68"/>
      <c r="Y289" s="68"/>
      <c r="Z289" s="68"/>
    </row>
    <row r="290" spans="15:26">
      <c r="O290" s="63"/>
      <c r="P290" s="67"/>
      <c r="Q290" s="158"/>
      <c r="R290" s="158"/>
      <c r="S290" s="158"/>
      <c r="T290" s="158"/>
      <c r="U290" s="158"/>
      <c r="V290" s="159"/>
      <c r="X290" s="68"/>
      <c r="Y290" s="68"/>
      <c r="Z290" s="68"/>
    </row>
    <row r="291" spans="15:26">
      <c r="O291" s="63"/>
      <c r="P291" s="67"/>
      <c r="Q291" s="158"/>
      <c r="R291" s="158"/>
      <c r="S291" s="158"/>
      <c r="T291" s="158"/>
      <c r="U291" s="158"/>
      <c r="V291" s="159"/>
      <c r="X291" s="68"/>
      <c r="Y291" s="68"/>
      <c r="Z291" s="68"/>
    </row>
    <row r="292" spans="15:26">
      <c r="O292" s="63"/>
      <c r="P292" s="67"/>
      <c r="Q292" s="158"/>
      <c r="R292" s="158"/>
      <c r="S292" s="158"/>
      <c r="T292" s="158"/>
      <c r="U292" s="158"/>
      <c r="V292" s="159"/>
      <c r="X292" s="68"/>
      <c r="Y292" s="68"/>
      <c r="Z292" s="68"/>
    </row>
    <row r="293" spans="15:26">
      <c r="O293" s="63"/>
      <c r="P293" s="67"/>
      <c r="Q293" s="158"/>
      <c r="R293" s="158"/>
      <c r="S293" s="158"/>
      <c r="T293" s="158"/>
      <c r="U293" s="158"/>
      <c r="V293" s="159"/>
      <c r="X293" s="68"/>
      <c r="Y293" s="68"/>
      <c r="Z293" s="68"/>
    </row>
    <row r="294" spans="15:26">
      <c r="O294" s="63"/>
      <c r="P294" s="67"/>
      <c r="Q294" s="158"/>
      <c r="R294" s="158"/>
      <c r="S294" s="158"/>
      <c r="T294" s="158"/>
      <c r="U294" s="158"/>
      <c r="V294" s="159"/>
      <c r="X294" s="68"/>
      <c r="Y294" s="68"/>
      <c r="Z294" s="68"/>
    </row>
    <row r="295" spans="15:26">
      <c r="O295" s="63"/>
      <c r="P295" s="67"/>
      <c r="Q295" s="158"/>
      <c r="R295" s="158"/>
      <c r="S295" s="158"/>
      <c r="T295" s="158"/>
      <c r="U295" s="158"/>
      <c r="V295" s="159"/>
      <c r="X295" s="68"/>
      <c r="Y295" s="68"/>
      <c r="Z295" s="68"/>
    </row>
    <row r="296" spans="15:26">
      <c r="O296" s="63"/>
      <c r="P296" s="67"/>
      <c r="Q296" s="158"/>
      <c r="R296" s="158"/>
      <c r="S296" s="158"/>
      <c r="T296" s="158"/>
      <c r="U296" s="158"/>
      <c r="V296" s="159"/>
      <c r="X296" s="68"/>
      <c r="Y296" s="68"/>
      <c r="Z296" s="68"/>
    </row>
    <row r="297" spans="15:26">
      <c r="O297" s="64"/>
      <c r="P297" s="67"/>
      <c r="Q297" s="158"/>
      <c r="R297" s="158"/>
      <c r="S297" s="158"/>
      <c r="T297" s="158"/>
      <c r="U297" s="158"/>
      <c r="V297" s="159"/>
      <c r="X297" s="68"/>
      <c r="Y297" s="68"/>
      <c r="Z297" s="68"/>
    </row>
    <row r="298" spans="15:26">
      <c r="O298" s="64">
        <v>42461</v>
      </c>
      <c r="P298" s="67"/>
      <c r="Q298" s="158"/>
      <c r="R298" s="158"/>
      <c r="S298" s="158"/>
      <c r="T298" s="158"/>
      <c r="U298" s="158"/>
      <c r="V298" s="159"/>
      <c r="X298" s="68"/>
      <c r="Y298" s="68"/>
      <c r="Z298" s="68"/>
    </row>
    <row r="299" spans="15:26">
      <c r="O299" s="63"/>
      <c r="P299" s="67"/>
      <c r="Q299" s="158"/>
      <c r="R299" s="158"/>
      <c r="S299" s="158"/>
      <c r="T299" s="158"/>
      <c r="U299" s="158"/>
      <c r="V299" s="159"/>
      <c r="X299" s="68"/>
      <c r="Y299" s="68"/>
      <c r="Z299" s="68"/>
    </row>
    <row r="300" spans="15:26">
      <c r="O300" s="63"/>
      <c r="P300" s="67"/>
      <c r="Q300" s="158"/>
      <c r="R300" s="158"/>
      <c r="S300" s="158"/>
      <c r="T300" s="158"/>
      <c r="U300" s="158"/>
      <c r="V300" s="159"/>
      <c r="X300" s="68"/>
      <c r="Y300" s="68"/>
      <c r="Z300" s="68"/>
    </row>
    <row r="301" spans="15:26">
      <c r="O301" s="63"/>
      <c r="P301" s="67"/>
      <c r="Q301" s="158"/>
      <c r="R301" s="158"/>
      <c r="S301" s="158"/>
      <c r="T301" s="158"/>
      <c r="U301" s="158"/>
      <c r="V301" s="159"/>
      <c r="X301" s="68"/>
      <c r="Y301" s="68"/>
      <c r="Z301" s="68"/>
    </row>
    <row r="302" spans="15:26">
      <c r="O302" s="63"/>
      <c r="P302" s="67"/>
      <c r="Q302" s="158"/>
      <c r="R302" s="158"/>
      <c r="S302" s="158"/>
      <c r="T302" s="158"/>
      <c r="U302" s="158"/>
      <c r="V302" s="159"/>
      <c r="X302" s="68"/>
      <c r="Y302" s="68"/>
      <c r="Z302" s="68"/>
    </row>
    <row r="303" spans="15:26">
      <c r="O303" s="63"/>
      <c r="P303" s="67"/>
      <c r="Q303" s="158"/>
      <c r="R303" s="158"/>
      <c r="S303" s="158"/>
      <c r="T303" s="158"/>
      <c r="U303" s="158"/>
      <c r="V303" s="159"/>
      <c r="X303" s="68"/>
      <c r="Y303" s="68"/>
      <c r="Z303" s="68"/>
    </row>
    <row r="304" spans="15:26">
      <c r="O304" s="63"/>
      <c r="P304" s="67"/>
      <c r="Q304" s="158"/>
      <c r="R304" s="158"/>
      <c r="S304" s="158"/>
      <c r="T304" s="158"/>
      <c r="U304" s="158"/>
      <c r="V304" s="159"/>
      <c r="X304" s="68"/>
      <c r="Y304" s="68"/>
      <c r="Z304" s="68"/>
    </row>
    <row r="305" spans="15:26">
      <c r="O305" s="63"/>
      <c r="P305" s="67"/>
      <c r="Q305" s="158"/>
      <c r="R305" s="158"/>
      <c r="S305" s="158"/>
      <c r="T305" s="158"/>
      <c r="U305" s="158"/>
      <c r="V305" s="159"/>
      <c r="X305" s="68"/>
      <c r="Y305" s="68"/>
      <c r="Z305" s="68"/>
    </row>
    <row r="306" spans="15:26">
      <c r="O306" s="63"/>
      <c r="P306" s="67"/>
      <c r="Q306" s="158"/>
      <c r="R306" s="158"/>
      <c r="S306" s="158"/>
      <c r="T306" s="158"/>
      <c r="U306" s="158"/>
      <c r="V306" s="159"/>
      <c r="X306" s="68"/>
      <c r="Y306" s="68"/>
      <c r="Z306" s="68"/>
    </row>
    <row r="307" spans="15:26">
      <c r="O307" s="63"/>
      <c r="P307" s="67"/>
      <c r="Q307" s="158"/>
      <c r="R307" s="158"/>
      <c r="S307" s="158"/>
      <c r="T307" s="158"/>
      <c r="U307" s="158"/>
      <c r="V307" s="159"/>
      <c r="X307" s="68"/>
      <c r="Y307" s="68"/>
      <c r="Z307" s="68"/>
    </row>
    <row r="308" spans="15:26">
      <c r="O308" s="63"/>
      <c r="P308" s="67"/>
      <c r="Q308" s="158"/>
      <c r="R308" s="158"/>
      <c r="S308" s="158"/>
      <c r="T308" s="158"/>
      <c r="U308" s="158"/>
      <c r="V308" s="159"/>
      <c r="X308" s="68"/>
      <c r="Y308" s="68"/>
      <c r="Z308" s="68"/>
    </row>
    <row r="309" spans="15:26">
      <c r="O309" s="63"/>
      <c r="P309" s="67"/>
      <c r="Q309" s="158"/>
      <c r="R309" s="158"/>
      <c r="S309" s="158"/>
      <c r="T309" s="158"/>
      <c r="U309" s="158"/>
      <c r="V309" s="159"/>
      <c r="X309" s="68"/>
      <c r="Y309" s="68"/>
      <c r="Z309" s="68"/>
    </row>
    <row r="310" spans="15:26">
      <c r="O310" s="63"/>
      <c r="P310" s="67"/>
      <c r="Q310" s="158"/>
      <c r="R310" s="158"/>
      <c r="S310" s="158"/>
      <c r="T310" s="158"/>
      <c r="U310" s="158"/>
      <c r="V310" s="159"/>
      <c r="X310" s="68"/>
      <c r="Y310" s="68"/>
      <c r="Z310" s="68"/>
    </row>
    <row r="311" spans="15:26">
      <c r="O311" s="63"/>
      <c r="P311" s="67"/>
      <c r="Q311" s="158"/>
      <c r="R311" s="158"/>
      <c r="S311" s="158"/>
      <c r="T311" s="158"/>
      <c r="U311" s="158"/>
      <c r="V311" s="159"/>
      <c r="X311" s="68"/>
      <c r="Y311" s="68"/>
      <c r="Z311" s="68"/>
    </row>
    <row r="312" spans="15:26">
      <c r="O312" s="63"/>
      <c r="P312" s="67"/>
      <c r="Q312" s="158"/>
      <c r="R312" s="158"/>
      <c r="S312" s="158"/>
      <c r="T312" s="158"/>
      <c r="U312" s="158"/>
      <c r="V312" s="159"/>
      <c r="X312" s="68"/>
      <c r="Y312" s="68"/>
      <c r="Z312" s="68"/>
    </row>
    <row r="313" spans="15:26">
      <c r="O313" s="63"/>
      <c r="P313" s="67"/>
      <c r="Q313" s="158"/>
      <c r="R313" s="158"/>
      <c r="S313" s="158"/>
      <c r="T313" s="158"/>
      <c r="U313" s="158"/>
      <c r="V313" s="159"/>
      <c r="X313" s="68"/>
      <c r="Y313" s="68"/>
      <c r="Z313" s="68"/>
    </row>
    <row r="314" spans="15:26">
      <c r="O314" s="63"/>
      <c r="P314" s="67"/>
      <c r="Q314" s="158"/>
      <c r="R314" s="158"/>
      <c r="S314" s="158"/>
      <c r="T314" s="158"/>
      <c r="U314" s="158"/>
      <c r="V314" s="159"/>
      <c r="X314" s="68"/>
      <c r="Y314" s="68"/>
      <c r="Z314" s="68"/>
    </row>
    <row r="315" spans="15:26">
      <c r="O315" s="63"/>
      <c r="P315" s="67"/>
      <c r="Q315" s="158"/>
      <c r="R315" s="158"/>
      <c r="S315" s="158"/>
      <c r="T315" s="158"/>
      <c r="U315" s="158"/>
      <c r="V315" s="159"/>
      <c r="X315" s="68"/>
      <c r="Y315" s="68"/>
      <c r="Z315" s="68"/>
    </row>
    <row r="316" spans="15:26">
      <c r="O316" s="63"/>
      <c r="P316" s="67"/>
      <c r="Q316" s="158"/>
      <c r="R316" s="158"/>
      <c r="S316" s="158"/>
      <c r="T316" s="158"/>
      <c r="U316" s="158"/>
      <c r="V316" s="159"/>
      <c r="X316" s="68"/>
      <c r="Y316" s="68"/>
      <c r="Z316" s="68"/>
    </row>
    <row r="317" spans="15:26">
      <c r="O317" s="63"/>
      <c r="P317" s="67"/>
      <c r="Q317" s="158"/>
      <c r="R317" s="158"/>
      <c r="S317" s="158"/>
      <c r="T317" s="158"/>
      <c r="U317" s="158"/>
      <c r="V317" s="159"/>
      <c r="X317" s="68"/>
      <c r="Y317" s="68"/>
      <c r="Z317" s="68"/>
    </row>
    <row r="318" spans="15:26">
      <c r="O318" s="63"/>
      <c r="P318" s="67"/>
      <c r="Q318" s="158"/>
      <c r="R318" s="158"/>
      <c r="S318" s="158"/>
      <c r="T318" s="158"/>
      <c r="U318" s="158"/>
      <c r="V318" s="159"/>
      <c r="X318" s="68"/>
      <c r="Y318" s="68"/>
      <c r="Z318" s="68"/>
    </row>
    <row r="319" spans="15:26">
      <c r="O319" s="63"/>
      <c r="P319" s="67"/>
      <c r="Q319" s="158"/>
      <c r="R319" s="158"/>
      <c r="S319" s="158"/>
      <c r="T319" s="158"/>
      <c r="U319" s="158"/>
      <c r="V319" s="159"/>
      <c r="X319" s="68"/>
      <c r="Y319" s="68"/>
      <c r="Z319" s="68"/>
    </row>
    <row r="320" spans="15:26">
      <c r="O320" s="63"/>
      <c r="P320" s="67"/>
      <c r="Q320" s="158"/>
      <c r="R320" s="158"/>
      <c r="S320" s="158"/>
      <c r="T320" s="158"/>
      <c r="U320" s="158"/>
      <c r="V320" s="159"/>
      <c r="X320" s="68"/>
      <c r="Y320" s="68"/>
      <c r="Z320" s="68"/>
    </row>
    <row r="321" spans="15:26">
      <c r="O321" s="63"/>
      <c r="P321" s="67"/>
      <c r="Q321" s="158"/>
      <c r="R321" s="158"/>
      <c r="S321" s="158"/>
      <c r="T321" s="158"/>
      <c r="U321" s="158"/>
      <c r="V321" s="159"/>
      <c r="X321" s="68"/>
      <c r="Y321" s="68"/>
      <c r="Z321" s="68"/>
    </row>
    <row r="322" spans="15:26">
      <c r="O322" s="63"/>
      <c r="P322" s="67"/>
      <c r="Q322" s="158"/>
      <c r="R322" s="158"/>
      <c r="S322" s="158"/>
      <c r="T322" s="158"/>
      <c r="U322" s="158"/>
      <c r="V322" s="159"/>
      <c r="X322" s="68"/>
      <c r="Y322" s="68"/>
      <c r="Z322" s="68"/>
    </row>
    <row r="323" spans="15:26">
      <c r="O323" s="63"/>
      <c r="P323" s="67"/>
      <c r="Q323" s="158"/>
      <c r="R323" s="158"/>
      <c r="S323" s="158"/>
      <c r="T323" s="158"/>
      <c r="U323" s="158"/>
      <c r="V323" s="159"/>
      <c r="X323" s="68"/>
      <c r="Y323" s="68"/>
      <c r="Z323" s="68"/>
    </row>
    <row r="324" spans="15:26">
      <c r="O324" s="63"/>
      <c r="P324" s="67"/>
      <c r="Q324" s="158"/>
      <c r="R324" s="158"/>
      <c r="S324" s="158"/>
      <c r="T324" s="158"/>
      <c r="U324" s="158"/>
      <c r="V324" s="159"/>
      <c r="X324" s="68"/>
      <c r="Y324" s="68"/>
      <c r="Z324" s="68"/>
    </row>
    <row r="325" spans="15:26">
      <c r="O325" s="63"/>
      <c r="P325" s="67"/>
      <c r="Q325" s="158"/>
      <c r="R325" s="158"/>
      <c r="S325" s="158"/>
      <c r="T325" s="158"/>
      <c r="U325" s="158"/>
      <c r="V325" s="159"/>
      <c r="X325" s="68"/>
      <c r="Y325" s="68"/>
      <c r="Z325" s="68"/>
    </row>
    <row r="326" spans="15:26">
      <c r="O326" s="63"/>
      <c r="P326" s="67"/>
      <c r="Q326" s="158"/>
      <c r="R326" s="158"/>
      <c r="S326" s="158"/>
      <c r="T326" s="158"/>
      <c r="U326" s="158"/>
      <c r="V326" s="159"/>
      <c r="X326" s="68"/>
      <c r="Y326" s="68"/>
      <c r="Z326" s="68"/>
    </row>
    <row r="327" spans="15:26">
      <c r="O327" s="63"/>
      <c r="P327" s="67"/>
      <c r="Q327" s="158"/>
      <c r="R327" s="158"/>
      <c r="S327" s="158"/>
      <c r="T327" s="158"/>
      <c r="U327" s="158"/>
      <c r="V327" s="159"/>
      <c r="X327" s="68"/>
      <c r="Y327" s="68"/>
      <c r="Z327" s="68"/>
    </row>
    <row r="328" spans="15:26">
      <c r="O328" s="64">
        <v>42491</v>
      </c>
      <c r="P328" s="67"/>
      <c r="Q328" s="158"/>
      <c r="R328" s="158"/>
      <c r="S328" s="158"/>
      <c r="T328" s="158"/>
      <c r="U328" s="158"/>
      <c r="V328" s="159"/>
      <c r="X328" s="68"/>
      <c r="Y328" s="68"/>
      <c r="Z328" s="68"/>
    </row>
    <row r="329" spans="15:26">
      <c r="O329" s="64"/>
      <c r="P329" s="67"/>
      <c r="Q329" s="158"/>
      <c r="R329" s="158"/>
      <c r="S329" s="158"/>
      <c r="T329" s="158"/>
      <c r="U329" s="158"/>
      <c r="V329" s="159"/>
      <c r="X329" s="68"/>
      <c r="Y329" s="68"/>
      <c r="Z329" s="68"/>
    </row>
    <row r="330" spans="15:26">
      <c r="O330" s="63"/>
      <c r="P330" s="67"/>
      <c r="Q330" s="158"/>
      <c r="R330" s="158"/>
      <c r="S330" s="158"/>
      <c r="T330" s="158"/>
      <c r="U330" s="158"/>
      <c r="V330" s="159"/>
      <c r="X330" s="68"/>
      <c r="Y330" s="68"/>
      <c r="Z330" s="68"/>
    </row>
    <row r="331" spans="15:26">
      <c r="O331" s="63"/>
      <c r="P331" s="67"/>
      <c r="Q331" s="158"/>
      <c r="R331" s="158"/>
      <c r="S331" s="158"/>
      <c r="T331" s="158"/>
      <c r="U331" s="158"/>
      <c r="V331" s="159"/>
      <c r="X331" s="68"/>
      <c r="Y331" s="68"/>
      <c r="Z331" s="68"/>
    </row>
    <row r="332" spans="15:26">
      <c r="O332" s="63"/>
      <c r="P332" s="67"/>
      <c r="Q332" s="158"/>
      <c r="R332" s="158"/>
      <c r="S332" s="158"/>
      <c r="T332" s="158"/>
      <c r="U332" s="158"/>
      <c r="V332" s="159"/>
      <c r="X332" s="68"/>
      <c r="Y332" s="68"/>
      <c r="Z332" s="68"/>
    </row>
    <row r="333" spans="15:26">
      <c r="O333" s="63"/>
      <c r="P333" s="67"/>
      <c r="Q333" s="158"/>
      <c r="R333" s="158"/>
      <c r="S333" s="158"/>
      <c r="T333" s="158"/>
      <c r="U333" s="158"/>
      <c r="V333" s="159"/>
      <c r="X333" s="68"/>
      <c r="Y333" s="68"/>
      <c r="Z333" s="68"/>
    </row>
    <row r="334" spans="15:26">
      <c r="O334" s="63"/>
      <c r="P334" s="67"/>
      <c r="Q334" s="158"/>
      <c r="R334" s="158"/>
      <c r="S334" s="158"/>
      <c r="T334" s="158"/>
      <c r="U334" s="158"/>
      <c r="V334" s="159"/>
      <c r="X334" s="68"/>
      <c r="Y334" s="68"/>
      <c r="Z334" s="68"/>
    </row>
    <row r="335" spans="15:26">
      <c r="O335" s="63"/>
      <c r="P335" s="67"/>
      <c r="Q335" s="158"/>
      <c r="R335" s="158"/>
      <c r="S335" s="158"/>
      <c r="T335" s="158"/>
      <c r="U335" s="158"/>
      <c r="V335" s="159"/>
      <c r="X335" s="68"/>
      <c r="Y335" s="68"/>
      <c r="Z335" s="68"/>
    </row>
    <row r="336" spans="15:26">
      <c r="O336" s="63"/>
      <c r="P336" s="67"/>
      <c r="Q336" s="158"/>
      <c r="R336" s="158"/>
      <c r="S336" s="158"/>
      <c r="T336" s="158"/>
      <c r="U336" s="158"/>
      <c r="V336" s="159"/>
      <c r="X336" s="68"/>
      <c r="Y336" s="68"/>
      <c r="Z336" s="68"/>
    </row>
    <row r="337" spans="15:26">
      <c r="O337" s="63"/>
      <c r="P337" s="67"/>
      <c r="Q337" s="158"/>
      <c r="R337" s="158"/>
      <c r="S337" s="158"/>
      <c r="T337" s="158"/>
      <c r="U337" s="158"/>
      <c r="V337" s="159"/>
      <c r="X337" s="68"/>
      <c r="Y337" s="68"/>
      <c r="Z337" s="68"/>
    </row>
    <row r="338" spans="15:26">
      <c r="O338" s="63"/>
      <c r="P338" s="67"/>
      <c r="Q338" s="158"/>
      <c r="R338" s="158"/>
      <c r="S338" s="158"/>
      <c r="T338" s="158"/>
      <c r="U338" s="158"/>
      <c r="V338" s="159"/>
      <c r="X338" s="68"/>
      <c r="Y338" s="68"/>
      <c r="Z338" s="68"/>
    </row>
    <row r="339" spans="15:26">
      <c r="O339" s="63"/>
      <c r="P339" s="67"/>
      <c r="Q339" s="158"/>
      <c r="R339" s="158"/>
      <c r="S339" s="158"/>
      <c r="T339" s="158"/>
      <c r="U339" s="158"/>
      <c r="V339" s="159"/>
      <c r="X339" s="68"/>
      <c r="Y339" s="68"/>
      <c r="Z339" s="68"/>
    </row>
    <row r="340" spans="15:26">
      <c r="O340" s="63"/>
      <c r="P340" s="67"/>
      <c r="Q340" s="158"/>
      <c r="R340" s="158"/>
      <c r="S340" s="158"/>
      <c r="T340" s="158"/>
      <c r="U340" s="158"/>
      <c r="V340" s="159"/>
      <c r="X340" s="68"/>
      <c r="Y340" s="68"/>
      <c r="Z340" s="68"/>
    </row>
    <row r="341" spans="15:26">
      <c r="O341" s="63"/>
      <c r="P341" s="67"/>
      <c r="Q341" s="158"/>
      <c r="R341" s="158"/>
      <c r="S341" s="158"/>
      <c r="T341" s="158"/>
      <c r="U341" s="158"/>
      <c r="V341" s="159"/>
      <c r="X341" s="68"/>
      <c r="Y341" s="68"/>
      <c r="Z341" s="68"/>
    </row>
    <row r="342" spans="15:26">
      <c r="O342" s="63"/>
      <c r="P342" s="67"/>
      <c r="Q342" s="158"/>
      <c r="R342" s="158"/>
      <c r="S342" s="158"/>
      <c r="T342" s="158"/>
      <c r="U342" s="158"/>
      <c r="V342" s="159"/>
      <c r="X342" s="68"/>
      <c r="Y342" s="68"/>
      <c r="Z342" s="68"/>
    </row>
    <row r="343" spans="15:26">
      <c r="O343" s="63"/>
      <c r="P343" s="67"/>
      <c r="Q343" s="158"/>
      <c r="R343" s="158"/>
      <c r="S343" s="158"/>
      <c r="T343" s="158"/>
      <c r="U343" s="158"/>
      <c r="V343" s="159"/>
      <c r="X343" s="68"/>
      <c r="Y343" s="68"/>
      <c r="Z343" s="68"/>
    </row>
    <row r="344" spans="15:26">
      <c r="O344" s="63"/>
      <c r="P344" s="67"/>
      <c r="Q344" s="158"/>
      <c r="R344" s="158"/>
      <c r="S344" s="158"/>
      <c r="T344" s="158"/>
      <c r="U344" s="158"/>
      <c r="V344" s="159"/>
      <c r="X344" s="68"/>
      <c r="Y344" s="68"/>
      <c r="Z344" s="68"/>
    </row>
    <row r="345" spans="15:26">
      <c r="O345" s="63"/>
      <c r="P345" s="67"/>
      <c r="Q345" s="158"/>
      <c r="R345" s="158"/>
      <c r="S345" s="158"/>
      <c r="T345" s="158"/>
      <c r="U345" s="158"/>
      <c r="V345" s="159"/>
      <c r="X345" s="68"/>
      <c r="Y345" s="68"/>
      <c r="Z345" s="68"/>
    </row>
    <row r="346" spans="15:26">
      <c r="O346" s="63"/>
      <c r="P346" s="67"/>
      <c r="Q346" s="158"/>
      <c r="R346" s="158"/>
      <c r="S346" s="158"/>
      <c r="T346" s="158"/>
      <c r="U346" s="158"/>
      <c r="V346" s="159"/>
      <c r="X346" s="68"/>
      <c r="Y346" s="68"/>
      <c r="Z346" s="68"/>
    </row>
    <row r="347" spans="15:26">
      <c r="O347" s="63"/>
      <c r="P347" s="67"/>
      <c r="Q347" s="158"/>
      <c r="R347" s="158"/>
      <c r="S347" s="158"/>
      <c r="T347" s="158"/>
      <c r="U347" s="158"/>
      <c r="V347" s="159"/>
      <c r="X347" s="68"/>
      <c r="Y347" s="68"/>
      <c r="Z347" s="68"/>
    </row>
    <row r="348" spans="15:26">
      <c r="O348" s="63"/>
      <c r="P348" s="67"/>
      <c r="Q348" s="158"/>
      <c r="R348" s="158"/>
      <c r="S348" s="158"/>
      <c r="T348" s="158"/>
      <c r="U348" s="158"/>
      <c r="V348" s="159"/>
      <c r="X348" s="68"/>
      <c r="Y348" s="68"/>
      <c r="Z348" s="68"/>
    </row>
    <row r="349" spans="15:26">
      <c r="O349" s="63"/>
      <c r="P349" s="67"/>
      <c r="Q349" s="158"/>
      <c r="R349" s="158"/>
      <c r="S349" s="158"/>
      <c r="T349" s="158"/>
      <c r="U349" s="158"/>
      <c r="V349" s="159"/>
      <c r="X349" s="68"/>
      <c r="Y349" s="68"/>
      <c r="Z349" s="68"/>
    </row>
    <row r="350" spans="15:26">
      <c r="O350" s="63"/>
      <c r="P350" s="67"/>
      <c r="Q350" s="158"/>
      <c r="R350" s="158"/>
      <c r="S350" s="158"/>
      <c r="T350" s="158"/>
      <c r="U350" s="158"/>
      <c r="V350" s="159"/>
      <c r="X350" s="68"/>
      <c r="Y350" s="68"/>
      <c r="Z350" s="68"/>
    </row>
    <row r="351" spans="15:26">
      <c r="O351" s="63"/>
      <c r="P351" s="67"/>
      <c r="Q351" s="158"/>
      <c r="R351" s="158"/>
      <c r="S351" s="158"/>
      <c r="T351" s="158"/>
      <c r="U351" s="158"/>
      <c r="V351" s="159"/>
      <c r="X351" s="68"/>
      <c r="Y351" s="68"/>
      <c r="Z351" s="68"/>
    </row>
    <row r="352" spans="15:26">
      <c r="O352" s="63"/>
      <c r="P352" s="67"/>
      <c r="Q352" s="158"/>
      <c r="R352" s="158"/>
      <c r="S352" s="158"/>
      <c r="T352" s="158"/>
      <c r="U352" s="158"/>
      <c r="V352" s="159"/>
      <c r="X352" s="68"/>
      <c r="Y352" s="68"/>
      <c r="Z352" s="68"/>
    </row>
    <row r="353" spans="15:26">
      <c r="O353" s="63"/>
      <c r="P353" s="67"/>
      <c r="Q353" s="158"/>
      <c r="R353" s="158"/>
      <c r="S353" s="158"/>
      <c r="T353" s="158"/>
      <c r="U353" s="158"/>
      <c r="V353" s="159"/>
      <c r="X353" s="68"/>
      <c r="Y353" s="68"/>
      <c r="Z353" s="68"/>
    </row>
    <row r="354" spans="15:26">
      <c r="O354" s="63"/>
      <c r="P354" s="67"/>
      <c r="Q354" s="158"/>
      <c r="R354" s="158"/>
      <c r="S354" s="158"/>
      <c r="T354" s="158"/>
      <c r="U354" s="158"/>
      <c r="V354" s="159"/>
      <c r="X354" s="68"/>
      <c r="Y354" s="68"/>
      <c r="Z354" s="68"/>
    </row>
    <row r="355" spans="15:26">
      <c r="O355" s="63"/>
      <c r="P355" s="67"/>
      <c r="Q355" s="158"/>
      <c r="R355" s="158"/>
      <c r="S355" s="158"/>
      <c r="T355" s="158"/>
      <c r="U355" s="158"/>
      <c r="V355" s="159"/>
      <c r="X355" s="68"/>
      <c r="Y355" s="68"/>
      <c r="Z355" s="68"/>
    </row>
    <row r="356" spans="15:26">
      <c r="O356" s="63"/>
      <c r="P356" s="67"/>
      <c r="Q356" s="158"/>
      <c r="R356" s="158"/>
      <c r="S356" s="158"/>
      <c r="T356" s="158"/>
      <c r="U356" s="158"/>
      <c r="V356" s="159"/>
      <c r="X356" s="68"/>
      <c r="Y356" s="68"/>
      <c r="Z356" s="68"/>
    </row>
    <row r="357" spans="15:26">
      <c r="O357" s="63"/>
      <c r="P357" s="67"/>
      <c r="Q357" s="158"/>
      <c r="R357" s="158"/>
      <c r="S357" s="158"/>
      <c r="T357" s="158"/>
      <c r="U357" s="158"/>
      <c r="V357" s="159"/>
      <c r="X357" s="68"/>
      <c r="Y357" s="68"/>
      <c r="Z357" s="68"/>
    </row>
    <row r="358" spans="15:26">
      <c r="O358" s="64"/>
      <c r="P358" s="67"/>
      <c r="Q358" s="158"/>
      <c r="R358" s="158"/>
      <c r="S358" s="158"/>
      <c r="T358" s="158"/>
      <c r="U358" s="158"/>
      <c r="V358" s="159"/>
      <c r="X358" s="68"/>
      <c r="Y358" s="68"/>
      <c r="Z358" s="68"/>
    </row>
    <row r="359" spans="15:26">
      <c r="O359" s="64">
        <v>42522</v>
      </c>
      <c r="P359" s="67"/>
      <c r="Q359" s="158"/>
      <c r="R359" s="158"/>
      <c r="S359" s="158"/>
      <c r="T359" s="158"/>
      <c r="U359" s="158"/>
      <c r="V359" s="159"/>
      <c r="X359" s="68"/>
      <c r="Y359" s="68"/>
      <c r="Z359" s="68"/>
    </row>
    <row r="360" spans="15:26">
      <c r="O360" s="63"/>
      <c r="P360" s="67"/>
      <c r="Q360" s="158"/>
      <c r="R360" s="158"/>
      <c r="S360" s="158"/>
      <c r="T360" s="158"/>
      <c r="U360" s="158"/>
      <c r="V360" s="159"/>
      <c r="X360" s="68"/>
      <c r="Y360" s="68"/>
      <c r="Z360" s="68"/>
    </row>
    <row r="361" spans="15:26">
      <c r="O361" s="63"/>
      <c r="P361" s="67"/>
      <c r="Q361" s="158"/>
      <c r="R361" s="158"/>
      <c r="S361" s="158"/>
      <c r="T361" s="158"/>
      <c r="U361" s="158"/>
      <c r="V361" s="159"/>
      <c r="X361" s="68"/>
      <c r="Y361" s="68"/>
      <c r="Z361" s="68"/>
    </row>
    <row r="362" spans="15:26">
      <c r="O362" s="63"/>
      <c r="P362" s="67"/>
      <c r="Q362" s="158"/>
      <c r="R362" s="158"/>
      <c r="S362" s="158"/>
      <c r="T362" s="158"/>
      <c r="U362" s="158"/>
      <c r="V362" s="159"/>
      <c r="X362" s="68"/>
      <c r="Y362" s="68"/>
      <c r="Z362" s="68"/>
    </row>
    <row r="363" spans="15:26">
      <c r="O363" s="63"/>
      <c r="P363" s="67"/>
      <c r="Q363" s="158"/>
      <c r="R363" s="158"/>
      <c r="S363" s="158"/>
      <c r="T363" s="158"/>
      <c r="U363" s="158"/>
      <c r="V363" s="159"/>
      <c r="X363" s="68"/>
      <c r="Y363" s="68"/>
      <c r="Z363" s="68"/>
    </row>
    <row r="364" spans="15:26">
      <c r="O364" s="63"/>
      <c r="P364" s="67"/>
      <c r="Q364" s="158"/>
      <c r="R364" s="158"/>
      <c r="S364" s="158"/>
      <c r="T364" s="158"/>
      <c r="U364" s="158"/>
      <c r="V364" s="159"/>
      <c r="X364" s="68"/>
      <c r="Y364" s="68"/>
      <c r="Z364" s="68"/>
    </row>
    <row r="365" spans="15:26">
      <c r="O365" s="63"/>
      <c r="P365" s="67"/>
      <c r="Q365" s="158"/>
      <c r="R365" s="158"/>
      <c r="S365" s="158"/>
      <c r="T365" s="158"/>
      <c r="U365" s="158"/>
      <c r="V365" s="159"/>
      <c r="X365" s="68"/>
      <c r="Y365" s="68"/>
      <c r="Z365" s="68"/>
    </row>
    <row r="366" spans="15:26">
      <c r="O366" s="63"/>
      <c r="P366" s="67"/>
      <c r="Q366" s="158"/>
      <c r="R366" s="158"/>
      <c r="S366" s="158"/>
      <c r="T366" s="158"/>
      <c r="U366" s="158"/>
      <c r="V366" s="159"/>
      <c r="X366" s="68"/>
      <c r="Y366" s="68"/>
      <c r="Z366" s="68"/>
    </row>
    <row r="367" spans="15:26">
      <c r="O367" s="63"/>
      <c r="P367" s="67"/>
      <c r="Q367" s="158"/>
      <c r="R367" s="158"/>
      <c r="S367" s="158"/>
      <c r="T367" s="158"/>
      <c r="U367" s="158"/>
      <c r="V367" s="159"/>
      <c r="X367" s="68"/>
      <c r="Y367" s="68"/>
      <c r="Z367" s="68"/>
    </row>
    <row r="368" spans="15:26">
      <c r="O368" s="63"/>
      <c r="P368" s="67"/>
      <c r="Q368" s="158"/>
      <c r="R368" s="158"/>
      <c r="S368" s="158"/>
      <c r="T368" s="158"/>
      <c r="U368" s="158"/>
      <c r="V368" s="159"/>
      <c r="X368" s="68"/>
      <c r="Y368" s="68"/>
      <c r="Z368" s="68"/>
    </row>
    <row r="369" spans="15:26">
      <c r="O369" s="63"/>
      <c r="P369" s="67"/>
      <c r="Q369" s="158"/>
      <c r="R369" s="158"/>
      <c r="S369" s="158"/>
      <c r="T369" s="158"/>
      <c r="U369" s="158"/>
      <c r="V369" s="159"/>
      <c r="X369" s="68"/>
      <c r="Y369" s="68"/>
      <c r="Z369" s="68"/>
    </row>
    <row r="370" spans="15:26">
      <c r="O370" s="63"/>
      <c r="P370" s="67"/>
      <c r="Q370" s="158"/>
      <c r="R370" s="158"/>
      <c r="S370" s="158"/>
      <c r="T370" s="158"/>
      <c r="U370" s="158"/>
      <c r="V370" s="159"/>
      <c r="X370" s="68"/>
      <c r="Y370" s="68"/>
      <c r="Z370" s="68"/>
    </row>
    <row r="371" spans="15:26">
      <c r="O371" s="63"/>
      <c r="P371" s="67"/>
      <c r="Q371" s="158"/>
      <c r="R371" s="158"/>
      <c r="S371" s="158"/>
      <c r="T371" s="158"/>
      <c r="U371" s="158"/>
      <c r="V371" s="159"/>
      <c r="X371" s="68"/>
      <c r="Y371" s="68"/>
      <c r="Z371" s="68"/>
    </row>
    <row r="372" spans="15:26">
      <c r="O372" s="63"/>
      <c r="P372" s="67"/>
      <c r="Q372" s="158"/>
      <c r="R372" s="158"/>
      <c r="S372" s="158"/>
      <c r="T372" s="158"/>
      <c r="U372" s="158"/>
      <c r="V372" s="159"/>
      <c r="X372" s="68"/>
      <c r="Y372" s="68"/>
      <c r="Z372" s="68"/>
    </row>
    <row r="373" spans="15:26">
      <c r="O373" s="63"/>
      <c r="P373" s="67"/>
      <c r="Q373" s="158"/>
      <c r="R373" s="158"/>
      <c r="S373" s="158"/>
      <c r="T373" s="158"/>
      <c r="U373" s="158"/>
      <c r="V373" s="159"/>
      <c r="X373" s="68"/>
      <c r="Y373" s="68"/>
      <c r="Z373" s="68"/>
    </row>
    <row r="374" spans="15:26">
      <c r="O374" s="63"/>
      <c r="P374" s="67"/>
      <c r="Q374" s="158"/>
      <c r="R374" s="158"/>
      <c r="S374" s="158"/>
      <c r="T374" s="158"/>
      <c r="U374" s="158"/>
      <c r="V374" s="159"/>
      <c r="X374" s="68"/>
      <c r="Y374" s="68"/>
      <c r="Z374" s="68"/>
    </row>
    <row r="375" spans="15:26">
      <c r="O375" s="63"/>
      <c r="P375" s="67"/>
      <c r="Q375" s="158"/>
      <c r="R375" s="158"/>
      <c r="S375" s="158"/>
      <c r="T375" s="158"/>
      <c r="U375" s="158"/>
      <c r="V375" s="159"/>
      <c r="X375" s="68"/>
      <c r="Y375" s="68"/>
      <c r="Z375" s="68"/>
    </row>
    <row r="376" spans="15:26">
      <c r="O376" s="63"/>
      <c r="P376" s="67"/>
      <c r="Q376" s="158"/>
      <c r="R376" s="158"/>
      <c r="S376" s="158"/>
      <c r="T376" s="158"/>
      <c r="U376" s="158"/>
      <c r="V376" s="159"/>
      <c r="X376" s="68"/>
      <c r="Y376" s="68"/>
      <c r="Z376" s="68"/>
    </row>
    <row r="377" spans="15:26">
      <c r="O377" s="63"/>
      <c r="P377" s="67"/>
      <c r="Q377" s="158"/>
      <c r="R377" s="158"/>
      <c r="S377" s="158"/>
      <c r="T377" s="158"/>
      <c r="U377" s="158"/>
      <c r="V377" s="159"/>
      <c r="X377" s="68"/>
      <c r="Y377" s="68"/>
      <c r="Z377" s="68"/>
    </row>
    <row r="378" spans="15:26">
      <c r="O378" s="63"/>
      <c r="P378" s="67"/>
      <c r="Q378" s="158"/>
      <c r="R378" s="158"/>
      <c r="S378" s="158"/>
      <c r="T378" s="158"/>
      <c r="U378" s="158"/>
      <c r="V378" s="159"/>
      <c r="X378" s="68"/>
      <c r="Y378" s="68"/>
      <c r="Z378" s="68"/>
    </row>
    <row r="379" spans="15:26">
      <c r="O379" s="63"/>
      <c r="P379" s="67"/>
      <c r="Q379" s="158"/>
      <c r="R379" s="158"/>
      <c r="S379" s="158"/>
      <c r="T379" s="158"/>
      <c r="U379" s="158"/>
      <c r="V379" s="159"/>
      <c r="X379" s="68"/>
      <c r="Y379" s="68"/>
      <c r="Z379" s="68"/>
    </row>
    <row r="380" spans="15:26">
      <c r="O380" s="63"/>
      <c r="P380" s="67"/>
      <c r="Q380" s="158"/>
      <c r="R380" s="158"/>
      <c r="S380" s="158"/>
      <c r="T380" s="158"/>
      <c r="U380" s="158"/>
      <c r="V380" s="159"/>
      <c r="X380" s="68"/>
      <c r="Y380" s="68"/>
      <c r="Z380" s="68"/>
    </row>
    <row r="381" spans="15:26">
      <c r="O381" s="63"/>
      <c r="P381" s="67"/>
      <c r="Q381" s="158"/>
      <c r="R381" s="158"/>
      <c r="S381" s="158"/>
      <c r="T381" s="158"/>
      <c r="U381" s="158"/>
      <c r="V381" s="159"/>
      <c r="X381" s="68"/>
      <c r="Y381" s="68"/>
      <c r="Z381" s="68"/>
    </row>
    <row r="382" spans="15:26">
      <c r="O382" s="63"/>
      <c r="P382" s="67"/>
      <c r="Q382" s="158"/>
      <c r="R382" s="158"/>
      <c r="S382" s="158"/>
      <c r="T382" s="158"/>
      <c r="U382" s="158"/>
      <c r="V382" s="159"/>
      <c r="X382" s="68"/>
      <c r="Y382" s="68"/>
      <c r="Z382" s="68"/>
    </row>
    <row r="383" spans="15:26">
      <c r="O383" s="63"/>
      <c r="P383" s="67"/>
      <c r="Q383" s="158"/>
      <c r="R383" s="158"/>
      <c r="S383" s="158"/>
      <c r="T383" s="158"/>
      <c r="U383" s="158"/>
      <c r="V383" s="159"/>
      <c r="X383" s="68"/>
      <c r="Y383" s="68"/>
      <c r="Z383" s="68"/>
    </row>
    <row r="384" spans="15:26">
      <c r="O384" s="63"/>
      <c r="P384" s="67"/>
      <c r="Q384" s="158"/>
      <c r="R384" s="158"/>
      <c r="S384" s="158"/>
      <c r="T384" s="158"/>
      <c r="U384" s="158"/>
      <c r="V384" s="159"/>
      <c r="X384" s="68"/>
      <c r="Y384" s="68"/>
      <c r="Z384" s="68"/>
    </row>
    <row r="385" spans="15:26">
      <c r="O385" s="63"/>
      <c r="P385" s="67"/>
      <c r="Q385" s="158"/>
      <c r="R385" s="158"/>
      <c r="S385" s="158"/>
      <c r="T385" s="158"/>
      <c r="U385" s="158"/>
      <c r="V385" s="159"/>
      <c r="X385" s="68"/>
      <c r="Y385" s="68"/>
      <c r="Z385" s="68"/>
    </row>
    <row r="386" spans="15:26">
      <c r="O386" s="63"/>
      <c r="P386" s="67"/>
      <c r="Q386" s="158"/>
      <c r="R386" s="158"/>
      <c r="S386" s="158"/>
      <c r="T386" s="158"/>
      <c r="U386" s="158"/>
      <c r="V386" s="159"/>
      <c r="X386" s="68"/>
      <c r="Y386" s="68"/>
      <c r="Z386" s="68"/>
    </row>
    <row r="387" spans="15:26">
      <c r="O387" s="63"/>
      <c r="P387" s="67"/>
      <c r="Q387" s="158"/>
      <c r="R387" s="158"/>
      <c r="S387" s="158"/>
      <c r="T387" s="158"/>
      <c r="U387" s="158"/>
      <c r="V387" s="159"/>
      <c r="X387" s="68"/>
      <c r="Y387" s="68"/>
      <c r="Z387" s="68"/>
    </row>
    <row r="388" spans="15:26">
      <c r="O388" s="64"/>
      <c r="P388" s="67"/>
      <c r="Q388" s="158"/>
      <c r="R388" s="158"/>
      <c r="S388" s="158"/>
      <c r="T388" s="158"/>
      <c r="U388" s="158"/>
      <c r="V388" s="159"/>
      <c r="X388" s="68"/>
      <c r="Y388" s="68"/>
      <c r="Z388" s="68"/>
    </row>
    <row r="389" spans="15:26">
      <c r="O389" s="64">
        <v>42552</v>
      </c>
      <c r="P389" s="67"/>
      <c r="Q389" s="158"/>
      <c r="R389" s="158"/>
      <c r="S389" s="158"/>
      <c r="T389" s="158"/>
      <c r="U389" s="158"/>
      <c r="V389" s="159"/>
      <c r="X389" s="68"/>
      <c r="Y389" s="68"/>
      <c r="Z389" s="68"/>
    </row>
    <row r="390" spans="15:26">
      <c r="O390" s="63"/>
      <c r="P390" s="67"/>
      <c r="Q390" s="158"/>
      <c r="R390" s="158"/>
      <c r="S390" s="158"/>
      <c r="T390" s="158"/>
      <c r="U390" s="158"/>
      <c r="V390" s="159"/>
      <c r="X390" s="68"/>
      <c r="Y390" s="68"/>
      <c r="Z390" s="68"/>
    </row>
    <row r="391" spans="15:26">
      <c r="O391" s="63"/>
      <c r="P391" s="67"/>
      <c r="Q391" s="158"/>
      <c r="R391" s="158"/>
      <c r="S391" s="158"/>
      <c r="T391" s="158"/>
      <c r="U391" s="158"/>
      <c r="V391" s="159"/>
      <c r="X391" s="68"/>
      <c r="Y391" s="68"/>
      <c r="Z391" s="68"/>
    </row>
    <row r="392" spans="15:26">
      <c r="O392" s="63"/>
      <c r="P392" s="67"/>
      <c r="Q392" s="158"/>
      <c r="R392" s="158"/>
      <c r="S392" s="158"/>
      <c r="T392" s="158"/>
      <c r="U392" s="158"/>
      <c r="V392" s="159"/>
      <c r="X392" s="68"/>
      <c r="Y392" s="68"/>
      <c r="Z392" s="68"/>
    </row>
    <row r="393" spans="15:26">
      <c r="O393" s="63"/>
      <c r="P393" s="67"/>
      <c r="Q393" s="158"/>
      <c r="R393" s="158"/>
      <c r="S393" s="158"/>
      <c r="T393" s="158"/>
      <c r="U393" s="158"/>
      <c r="V393" s="159"/>
      <c r="X393" s="68"/>
      <c r="Y393" s="68"/>
      <c r="Z393" s="68"/>
    </row>
    <row r="394" spans="15:26">
      <c r="O394" s="63"/>
      <c r="P394" s="67"/>
      <c r="Q394" s="158"/>
      <c r="R394" s="158"/>
      <c r="S394" s="158"/>
      <c r="T394" s="158"/>
      <c r="U394" s="158"/>
      <c r="V394" s="159"/>
      <c r="X394" s="68"/>
      <c r="Y394" s="68"/>
      <c r="Z394" s="68"/>
    </row>
    <row r="395" spans="15:26">
      <c r="O395" s="63"/>
      <c r="P395" s="67"/>
      <c r="Q395" s="158"/>
      <c r="R395" s="158"/>
      <c r="S395" s="158"/>
      <c r="T395" s="158"/>
      <c r="U395" s="158"/>
      <c r="V395" s="159"/>
      <c r="X395" s="68"/>
      <c r="Y395" s="68"/>
      <c r="Z395" s="68"/>
    </row>
    <row r="396" spans="15:26">
      <c r="O396" s="63"/>
      <c r="P396" s="67"/>
      <c r="Q396" s="158"/>
      <c r="R396" s="158"/>
      <c r="S396" s="158"/>
      <c r="T396" s="158"/>
      <c r="U396" s="158"/>
      <c r="V396" s="159"/>
      <c r="X396" s="68"/>
      <c r="Y396" s="68"/>
      <c r="Z396" s="68"/>
    </row>
    <row r="397" spans="15:26">
      <c r="O397" s="63"/>
      <c r="P397" s="67"/>
      <c r="Q397" s="158"/>
      <c r="R397" s="158"/>
      <c r="S397" s="158"/>
      <c r="T397" s="158"/>
      <c r="U397" s="158"/>
      <c r="V397" s="159"/>
      <c r="X397" s="68"/>
      <c r="Y397" s="68"/>
      <c r="Z397" s="68"/>
    </row>
    <row r="398" spans="15:26">
      <c r="O398" s="63"/>
      <c r="P398" s="67"/>
      <c r="Q398" s="158"/>
      <c r="R398" s="158"/>
      <c r="S398" s="158"/>
      <c r="T398" s="158"/>
      <c r="U398" s="158"/>
      <c r="V398" s="159"/>
      <c r="X398" s="68"/>
      <c r="Y398" s="68"/>
      <c r="Z398" s="68"/>
    </row>
    <row r="399" spans="15:26">
      <c r="O399" s="63"/>
      <c r="P399" s="67"/>
      <c r="Q399" s="158"/>
      <c r="R399" s="158"/>
      <c r="S399" s="158"/>
      <c r="T399" s="158"/>
      <c r="U399" s="158"/>
      <c r="V399" s="159"/>
      <c r="X399" s="68"/>
      <c r="Y399" s="68"/>
      <c r="Z399" s="68"/>
    </row>
    <row r="400" spans="15:26">
      <c r="O400" s="63"/>
      <c r="P400" s="67"/>
      <c r="Q400" s="158"/>
      <c r="R400" s="158"/>
      <c r="S400" s="158"/>
      <c r="T400" s="158"/>
      <c r="U400" s="158"/>
      <c r="V400" s="159"/>
      <c r="X400" s="68"/>
      <c r="Y400" s="68"/>
      <c r="Z400" s="68"/>
    </row>
    <row r="401" spans="15:26">
      <c r="O401" s="63"/>
      <c r="P401" s="67"/>
      <c r="Q401" s="158"/>
      <c r="R401" s="158"/>
      <c r="S401" s="158"/>
      <c r="T401" s="158"/>
      <c r="U401" s="158"/>
      <c r="V401" s="159"/>
      <c r="X401" s="68"/>
      <c r="Y401" s="68"/>
      <c r="Z401" s="68"/>
    </row>
    <row r="402" spans="15:26">
      <c r="O402" s="63"/>
      <c r="P402" s="67"/>
      <c r="Q402" s="158"/>
      <c r="R402" s="158"/>
      <c r="S402" s="158"/>
      <c r="T402" s="158"/>
      <c r="U402" s="158"/>
      <c r="V402" s="159"/>
      <c r="X402" s="68"/>
      <c r="Y402" s="68"/>
      <c r="Z402" s="68"/>
    </row>
    <row r="403" spans="15:26">
      <c r="O403" s="63"/>
      <c r="P403" s="67"/>
      <c r="Q403" s="158"/>
      <c r="R403" s="158"/>
      <c r="S403" s="158"/>
      <c r="T403" s="158"/>
      <c r="U403" s="158"/>
      <c r="V403" s="159"/>
      <c r="X403" s="68"/>
      <c r="Y403" s="68"/>
      <c r="Z403" s="68"/>
    </row>
    <row r="404" spans="15:26">
      <c r="O404" s="63"/>
      <c r="P404" s="67"/>
      <c r="Q404" s="158"/>
      <c r="R404" s="158"/>
      <c r="S404" s="158"/>
      <c r="T404" s="158"/>
      <c r="U404" s="158"/>
      <c r="V404" s="159"/>
      <c r="X404" s="68"/>
      <c r="Y404" s="68"/>
      <c r="Z404" s="68"/>
    </row>
    <row r="405" spans="15:26">
      <c r="O405" s="63"/>
      <c r="P405" s="67"/>
      <c r="Q405" s="158"/>
      <c r="R405" s="158"/>
      <c r="S405" s="158"/>
      <c r="T405" s="158"/>
      <c r="U405" s="158"/>
      <c r="V405" s="159"/>
      <c r="X405" s="68"/>
      <c r="Y405" s="68"/>
      <c r="Z405" s="68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/>
  </sheetPr>
  <dimension ref="A1:R43"/>
  <sheetViews>
    <sheetView showGridLines="0" showRowColHeaders="0" showOutlineSymbols="0" zoomScaleNormal="100" workbookViewId="0">
      <selection activeCell="F16" sqref="F16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59.85546875" style="75" customWidth="1"/>
    <col min="6" max="6" width="11.42578125" style="89"/>
    <col min="7" max="7" width="15.85546875" style="89" customWidth="1"/>
    <col min="8" max="16384" width="11.42578125" style="89"/>
  </cols>
  <sheetData>
    <row r="1" spans="2:18" s="75" customFormat="1" ht="0.75" customHeight="1"/>
    <row r="2" spans="2:18" s="75" customFormat="1" ht="21" customHeight="1">
      <c r="E2" s="106" t="s">
        <v>1</v>
      </c>
    </row>
    <row r="3" spans="2:18" s="75" customFormat="1" ht="15" customHeight="1">
      <c r="E3" s="115" t="s">
        <v>117</v>
      </c>
    </row>
    <row r="4" spans="2:18" s="77" customFormat="1" ht="20.25" customHeight="1">
      <c r="B4" s="76"/>
      <c r="C4" s="105" t="s">
        <v>73</v>
      </c>
    </row>
    <row r="5" spans="2:18" s="77" customFormat="1" ht="12.75" customHeight="1">
      <c r="B5" s="76"/>
      <c r="C5" s="78"/>
    </row>
    <row r="6" spans="2:18" s="77" customFormat="1" ht="13.5" customHeight="1">
      <c r="B6" s="76"/>
      <c r="C6" s="79"/>
      <c r="D6" s="80"/>
      <c r="E6" s="80"/>
    </row>
    <row r="7" spans="2:18" s="77" customFormat="1" ht="12.75" customHeight="1">
      <c r="B7" s="76"/>
      <c r="C7" s="240" t="s">
        <v>87</v>
      </c>
      <c r="D7" s="80"/>
      <c r="E7" s="81"/>
      <c r="P7" s="82"/>
      <c r="Q7" s="82"/>
      <c r="R7" s="82"/>
    </row>
    <row r="8" spans="2:18" s="77" customFormat="1" ht="12.75" customHeight="1">
      <c r="B8" s="76"/>
      <c r="C8" s="240"/>
      <c r="D8" s="80"/>
      <c r="E8" s="81"/>
      <c r="P8" s="83"/>
      <c r="Q8" s="83"/>
      <c r="R8" s="83"/>
    </row>
    <row r="9" spans="2:18" s="77" customFormat="1" ht="12.75" customHeight="1">
      <c r="B9" s="76"/>
      <c r="C9" s="240"/>
      <c r="D9" s="80"/>
      <c r="E9" s="81"/>
      <c r="P9" s="84"/>
      <c r="Q9" s="84"/>
      <c r="R9" s="84"/>
    </row>
    <row r="10" spans="2:18" s="77" customFormat="1" ht="12.75" customHeight="1">
      <c r="B10" s="76"/>
      <c r="C10" s="91"/>
      <c r="D10" s="80"/>
      <c r="E10" s="81"/>
      <c r="P10" s="84"/>
      <c r="Q10" s="84"/>
      <c r="R10" s="84"/>
    </row>
    <row r="11" spans="2:18" s="77" customFormat="1" ht="12.75" customHeight="1">
      <c r="B11" s="76"/>
      <c r="C11" s="91"/>
      <c r="D11" s="80"/>
      <c r="E11" s="85"/>
      <c r="P11" s="84"/>
      <c r="Q11" s="84"/>
      <c r="R11" s="84"/>
    </row>
    <row r="12" spans="2:18" s="77" customFormat="1" ht="12.75" customHeight="1">
      <c r="B12" s="76"/>
      <c r="C12" s="91"/>
      <c r="D12" s="80"/>
      <c r="E12" s="85"/>
      <c r="P12" s="84"/>
      <c r="Q12" s="84"/>
      <c r="R12" s="84"/>
    </row>
    <row r="13" spans="2:18" s="77" customFormat="1" ht="12.75" customHeight="1">
      <c r="B13" s="76"/>
      <c r="C13" s="91"/>
      <c r="D13" s="80"/>
      <c r="E13" s="85"/>
      <c r="P13" s="84"/>
      <c r="Q13" s="84"/>
      <c r="R13" s="84"/>
    </row>
    <row r="14" spans="2:18" s="77" customFormat="1" ht="12.75" customHeight="1">
      <c r="B14" s="76"/>
      <c r="C14" s="79"/>
      <c r="D14" s="80"/>
      <c r="E14" s="85"/>
      <c r="P14" s="84"/>
      <c r="Q14" s="84"/>
      <c r="R14" s="84"/>
    </row>
    <row r="15" spans="2:18" s="77" customFormat="1" ht="12.75" customHeight="1">
      <c r="B15" s="76"/>
      <c r="C15" s="79"/>
      <c r="D15" s="80"/>
      <c r="E15" s="85"/>
      <c r="P15" s="84"/>
      <c r="Q15" s="84"/>
      <c r="R15" s="84"/>
    </row>
    <row r="16" spans="2:18" s="77" customFormat="1" ht="12.75" customHeight="1">
      <c r="B16" s="76"/>
      <c r="C16" s="79"/>
      <c r="D16" s="80"/>
      <c r="E16" s="85"/>
      <c r="P16" s="84"/>
      <c r="Q16" s="84"/>
      <c r="R16" s="84"/>
    </row>
    <row r="17" spans="2:9" s="77" customFormat="1" ht="12.75" customHeight="1">
      <c r="B17" s="76"/>
      <c r="C17" s="79"/>
      <c r="D17" s="80"/>
      <c r="E17" s="85"/>
      <c r="G17" s="87"/>
      <c r="H17" s="86"/>
      <c r="I17" s="86"/>
    </row>
    <row r="18" spans="2:9" s="77" customFormat="1" ht="12.75" customHeight="1">
      <c r="B18" s="76"/>
      <c r="C18" s="79"/>
      <c r="D18" s="80"/>
      <c r="E18" s="85"/>
      <c r="G18" s="87"/>
      <c r="H18" s="86"/>
      <c r="I18" s="86"/>
    </row>
    <row r="19" spans="2:9" s="77" customFormat="1" ht="12.75" customHeight="1">
      <c r="B19" s="76"/>
      <c r="C19" s="79"/>
      <c r="D19" s="80"/>
      <c r="E19" s="85"/>
      <c r="G19" s="87"/>
      <c r="H19" s="86"/>
      <c r="I19" s="86"/>
    </row>
    <row r="20" spans="2:9" s="77" customFormat="1" ht="12.75" customHeight="1">
      <c r="B20" s="76"/>
      <c r="C20" s="79"/>
      <c r="D20" s="80"/>
      <c r="E20" s="85"/>
      <c r="G20" s="87"/>
      <c r="H20" s="86"/>
      <c r="I20" s="86"/>
    </row>
    <row r="21" spans="2:9" s="77" customFormat="1" ht="12.75" customHeight="1">
      <c r="B21" s="76"/>
      <c r="C21" s="79"/>
      <c r="D21" s="80"/>
      <c r="E21" s="85"/>
      <c r="G21" s="87"/>
      <c r="H21" s="86"/>
      <c r="I21" s="86"/>
    </row>
    <row r="22" spans="2:9">
      <c r="E22" s="88"/>
      <c r="H22" s="86"/>
      <c r="I22" s="86"/>
    </row>
    <row r="23" spans="2:9" ht="12.75" customHeight="1">
      <c r="E23" s="88"/>
      <c r="H23" s="86"/>
    </row>
    <row r="24" spans="2:9" ht="12.75" customHeight="1">
      <c r="E24" s="88"/>
    </row>
    <row r="25" spans="2:9">
      <c r="E25" s="88"/>
    </row>
    <row r="26" spans="2:9">
      <c r="E26" s="88"/>
    </row>
    <row r="27" spans="2:9">
      <c r="E27" s="88"/>
    </row>
    <row r="28" spans="2:9">
      <c r="E28" s="232"/>
    </row>
    <row r="29" spans="2:9">
      <c r="E29" s="232"/>
    </row>
    <row r="30" spans="2:9">
      <c r="F30" s="90"/>
    </row>
    <row r="31" spans="2:9">
      <c r="F31" s="90"/>
    </row>
    <row r="32" spans="2:9">
      <c r="F32" s="90"/>
    </row>
    <row r="33" spans="6:14">
      <c r="F33" s="90"/>
    </row>
    <row r="34" spans="6:14">
      <c r="F34" s="90"/>
    </row>
    <row r="35" spans="6:14">
      <c r="F35" s="90"/>
    </row>
    <row r="40" spans="6:14">
      <c r="F40" s="75"/>
      <c r="G40" s="75"/>
      <c r="H40" s="75"/>
      <c r="I40" s="75"/>
      <c r="J40" s="75"/>
      <c r="K40" s="75"/>
      <c r="L40" s="75"/>
      <c r="N40" s="75"/>
    </row>
    <row r="41" spans="6:14">
      <c r="F41" s="75"/>
      <c r="G41" s="75"/>
      <c r="H41" s="75"/>
      <c r="I41" s="75"/>
      <c r="J41" s="75"/>
      <c r="K41" s="75"/>
      <c r="L41" s="75"/>
      <c r="N41" s="75"/>
    </row>
    <row r="42" spans="6:14">
      <c r="F42" s="75"/>
      <c r="G42" s="75"/>
      <c r="H42" s="75"/>
      <c r="I42" s="75"/>
      <c r="J42" s="75"/>
      <c r="K42" s="75"/>
      <c r="L42" s="75"/>
      <c r="N42" s="75"/>
    </row>
    <row r="43" spans="6:14">
      <c r="F43" s="75"/>
      <c r="G43" s="75"/>
      <c r="H43" s="75"/>
      <c r="I43" s="75"/>
      <c r="J43" s="75"/>
      <c r="K43" s="75"/>
      <c r="L43" s="75"/>
      <c r="N43" s="75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3:AA223"/>
  <sheetViews>
    <sheetView showGridLines="0" showRowColHeaders="0" zoomScale="85" zoomScaleNormal="85" workbookViewId="0">
      <selection activeCell="Y202" sqref="Y202"/>
    </sheetView>
  </sheetViews>
  <sheetFormatPr baseColWidth="10" defaultRowHeight="11.25"/>
  <cols>
    <col min="1" max="1" width="11.42578125" style="182"/>
    <col min="2" max="2" width="40.5703125" style="182" customWidth="1"/>
    <col min="3" max="16384" width="11.42578125" style="182"/>
  </cols>
  <sheetData>
    <row r="3" spans="2:7">
      <c r="B3" s="108" t="s">
        <v>60</v>
      </c>
      <c r="C3" s="181"/>
      <c r="D3" s="181"/>
      <c r="E3" s="181"/>
    </row>
    <row r="4" spans="2:7">
      <c r="B4" s="109"/>
      <c r="C4" s="92" t="s">
        <v>61</v>
      </c>
      <c r="D4" s="92" t="s">
        <v>14</v>
      </c>
      <c r="E4" s="110"/>
      <c r="F4" s="217"/>
      <c r="G4" s="218" t="s">
        <v>14</v>
      </c>
    </row>
    <row r="5" spans="2:7">
      <c r="B5" s="140" t="s">
        <v>92</v>
      </c>
      <c r="C5" s="136">
        <v>3328.89</v>
      </c>
      <c r="D5" s="112">
        <f>ROUND(C5/$C$17*100,1)</f>
        <v>3.4</v>
      </c>
      <c r="E5" s="110"/>
      <c r="F5" s="215" t="s">
        <v>16</v>
      </c>
      <c r="G5" s="216">
        <f>SUM(D5:D10)</f>
        <v>51.79999999999999</v>
      </c>
    </row>
    <row r="6" spans="2:7">
      <c r="B6" s="111" t="s">
        <v>3</v>
      </c>
      <c r="C6" s="136">
        <v>7117.29</v>
      </c>
      <c r="D6" s="112">
        <f>ROUND(C6/$C$17*100,1)</f>
        <v>7.2</v>
      </c>
      <c r="E6" s="110"/>
      <c r="F6" s="219" t="s">
        <v>17</v>
      </c>
      <c r="G6" s="220">
        <f>SUM(D11:D16)</f>
        <v>48.199999999999996</v>
      </c>
    </row>
    <row r="7" spans="2:7">
      <c r="B7" s="111" t="s">
        <v>4</v>
      </c>
      <c r="C7" s="136">
        <v>9535.8700000000008</v>
      </c>
      <c r="D7" s="112">
        <f>ROUND(C7/$C$17*100,1)</f>
        <v>9.6</v>
      </c>
      <c r="E7" s="110"/>
    </row>
    <row r="8" spans="2:7">
      <c r="B8" s="111" t="s">
        <v>11</v>
      </c>
      <c r="C8" s="136">
        <v>24947.71</v>
      </c>
      <c r="D8" s="112">
        <f>ROUND(C8/$C$17*100,1)</f>
        <v>25.2</v>
      </c>
      <c r="E8" s="110"/>
    </row>
    <row r="9" spans="2:7">
      <c r="B9" s="111" t="s">
        <v>9</v>
      </c>
      <c r="C9" s="136">
        <v>5814.743010000002</v>
      </c>
      <c r="D9" s="112">
        <f>100-SUM(D5:D8,D10:D16)</f>
        <v>5.8999999999999915</v>
      </c>
      <c r="E9" s="110"/>
    </row>
    <row r="10" spans="2:7">
      <c r="B10" s="111" t="s">
        <v>76</v>
      </c>
      <c r="C10" s="136">
        <v>458.90549999999996</v>
      </c>
      <c r="D10" s="112">
        <f>ROUND(C10/$C$17*100,1)</f>
        <v>0.5</v>
      </c>
      <c r="E10" s="110"/>
    </row>
    <row r="11" spans="2:7">
      <c r="B11" s="111" t="s">
        <v>75</v>
      </c>
      <c r="C11" s="136">
        <v>123.0415</v>
      </c>
      <c r="D11" s="112">
        <f>ROUND(C11/$C$17*100,1)</f>
        <v>0.1</v>
      </c>
      <c r="E11" s="110"/>
    </row>
    <row r="12" spans="2:7">
      <c r="B12" s="111" t="s">
        <v>5</v>
      </c>
      <c r="C12" s="136">
        <v>22942.232749999999</v>
      </c>
      <c r="D12" s="112">
        <f t="shared" ref="D12" si="0">ROUND(C12/$C$17*100,1)</f>
        <v>23.2</v>
      </c>
      <c r="E12" s="110"/>
    </row>
    <row r="13" spans="2:7">
      <c r="B13" s="111" t="s">
        <v>2</v>
      </c>
      <c r="C13" s="136">
        <v>17036.099629999997</v>
      </c>
      <c r="D13" s="112">
        <f>ROUND(C13/$C$17*100,1)</f>
        <v>17.2</v>
      </c>
      <c r="E13" s="110"/>
    </row>
    <row r="14" spans="2:7">
      <c r="B14" s="111" t="s">
        <v>6</v>
      </c>
      <c r="C14" s="136">
        <v>4454.2605630001281</v>
      </c>
      <c r="D14" s="112">
        <f>ROUND(C14/$C$17*100,1)</f>
        <v>4.5</v>
      </c>
      <c r="E14" s="110"/>
    </row>
    <row r="15" spans="2:7">
      <c r="B15" s="111" t="s">
        <v>7</v>
      </c>
      <c r="C15" s="136">
        <v>2304.1129999999998</v>
      </c>
      <c r="D15" s="112">
        <f>ROUND(C15/$C$17*100,1)</f>
        <v>2.2999999999999998</v>
      </c>
      <c r="E15" s="110"/>
    </row>
    <row r="16" spans="2:7">
      <c r="B16" s="111" t="s">
        <v>8</v>
      </c>
      <c r="C16" s="136">
        <v>857.53899999999987</v>
      </c>
      <c r="D16" s="112">
        <f>ROUND(C16/$C$17*100,1)</f>
        <v>0.9</v>
      </c>
      <c r="E16" s="110"/>
    </row>
    <row r="17" spans="2:7">
      <c r="B17" s="113" t="s">
        <v>15</v>
      </c>
      <c r="C17" s="137">
        <f>SUM(C5:C16)</f>
        <v>98920.694953000129</v>
      </c>
      <c r="D17" s="114">
        <f>SUM(D5:D16)</f>
        <v>100</v>
      </c>
      <c r="E17" s="110"/>
    </row>
    <row r="18" spans="2:7">
      <c r="B18" s="181"/>
      <c r="C18" s="181"/>
      <c r="D18" s="181"/>
      <c r="E18" s="181"/>
    </row>
    <row r="19" spans="2:7">
      <c r="B19" s="108" t="s">
        <v>63</v>
      </c>
      <c r="C19" s="181"/>
      <c r="D19" s="181"/>
      <c r="E19" s="181"/>
    </row>
    <row r="20" spans="2:7">
      <c r="B20" s="109"/>
      <c r="C20" s="92" t="s">
        <v>0</v>
      </c>
      <c r="D20" s="92" t="s">
        <v>14</v>
      </c>
      <c r="E20" s="110"/>
      <c r="F20" s="217"/>
      <c r="G20" s="218" t="s">
        <v>14</v>
      </c>
    </row>
    <row r="21" spans="2:7">
      <c r="B21" s="140" t="s">
        <v>92</v>
      </c>
      <c r="C21" s="223">
        <f>'P1'!F10</f>
        <v>55.293699999999994</v>
      </c>
      <c r="D21" s="112">
        <f>ROUND(C21/$C$33*100,1)</f>
        <v>0.3</v>
      </c>
      <c r="E21" s="110"/>
      <c r="F21" s="215" t="s">
        <v>16</v>
      </c>
      <c r="G21" s="216">
        <f>SUM(D21:D26)</f>
        <v>57.29999999999999</v>
      </c>
    </row>
    <row r="22" spans="2:7">
      <c r="B22" s="111" t="s">
        <v>3</v>
      </c>
      <c r="C22" s="136">
        <f>'P1'!F11</f>
        <v>3615.0268000000001</v>
      </c>
      <c r="D22" s="112">
        <f>ROUND(C22/$C$33*100,1)</f>
        <v>19.399999999999999</v>
      </c>
      <c r="E22" s="138"/>
      <c r="F22" s="219" t="s">
        <v>17</v>
      </c>
      <c r="G22" s="220">
        <f>SUM(D27:D32)</f>
        <v>42.7</v>
      </c>
    </row>
    <row r="23" spans="2:7">
      <c r="B23" s="111" t="s">
        <v>4</v>
      </c>
      <c r="C23" s="136">
        <f>'P1'!F12</f>
        <v>2267.6017000000002</v>
      </c>
      <c r="D23" s="112">
        <f>ROUND(C23/$C$33*100,1)</f>
        <v>12.1</v>
      </c>
      <c r="E23" s="138"/>
    </row>
    <row r="24" spans="2:7">
      <c r="B24" s="111" t="s">
        <v>11</v>
      </c>
      <c r="C24" s="136">
        <f>'P1'!F13</f>
        <v>2203.0542</v>
      </c>
      <c r="D24" s="112">
        <f>ROUND(C24/$C$33*100,1)</f>
        <v>11.8</v>
      </c>
      <c r="E24" s="138"/>
    </row>
    <row r="25" spans="2:7">
      <c r="B25" s="111" t="s">
        <v>9</v>
      </c>
      <c r="C25" s="136">
        <f>'P1'!F18</f>
        <v>2385.4063630000001</v>
      </c>
      <c r="D25" s="112">
        <f>100-SUM(D21:D24,D26:D32)</f>
        <v>12.799999999999997</v>
      </c>
      <c r="E25" s="138"/>
    </row>
    <row r="26" spans="2:7">
      <c r="B26" s="111" t="s">
        <v>76</v>
      </c>
      <c r="C26" s="136">
        <f>'P1'!F19</f>
        <v>176.05375000000001</v>
      </c>
      <c r="D26" s="112">
        <f t="shared" ref="D26:D32" si="1">ROUND(C26/$C$33*100,1)</f>
        <v>0.9</v>
      </c>
      <c r="E26" s="138"/>
    </row>
    <row r="27" spans="2:7">
      <c r="B27" s="111" t="s">
        <v>75</v>
      </c>
      <c r="C27" s="136">
        <f>'P1'!F20</f>
        <v>50.61365</v>
      </c>
      <c r="D27" s="112">
        <f t="shared" si="1"/>
        <v>0.3</v>
      </c>
      <c r="E27" s="138"/>
    </row>
    <row r="28" spans="2:7">
      <c r="B28" s="111" t="s">
        <v>5</v>
      </c>
      <c r="C28" s="136">
        <f>'P1'!F14</f>
        <v>2579.756637</v>
      </c>
      <c r="D28" s="112">
        <f t="shared" si="1"/>
        <v>13.8</v>
      </c>
      <c r="E28" s="138"/>
    </row>
    <row r="29" spans="2:7">
      <c r="B29" s="111" t="s">
        <v>2</v>
      </c>
      <c r="C29" s="136">
        <f>'P1'!F9</f>
        <v>3625.2585999999997</v>
      </c>
      <c r="D29" s="112">
        <f t="shared" si="1"/>
        <v>19.399999999999999</v>
      </c>
      <c r="E29" s="138"/>
    </row>
    <row r="30" spans="2:7">
      <c r="B30" s="111" t="s">
        <v>6</v>
      </c>
      <c r="C30" s="136">
        <f>'P1'!F15</f>
        <v>798.86879999999996</v>
      </c>
      <c r="D30" s="112">
        <f t="shared" si="1"/>
        <v>4.3</v>
      </c>
      <c r="E30" s="138"/>
    </row>
    <row r="31" spans="2:7">
      <c r="B31" s="111" t="s">
        <v>7</v>
      </c>
      <c r="C31" s="136">
        <f>'P1'!F16</f>
        <v>604.42460000000005</v>
      </c>
      <c r="D31" s="112">
        <f t="shared" si="1"/>
        <v>3.2</v>
      </c>
      <c r="E31" s="138"/>
    </row>
    <row r="32" spans="2:7">
      <c r="B32" s="111" t="s">
        <v>8</v>
      </c>
      <c r="C32" s="136">
        <f>'P1'!F17</f>
        <v>319.6814</v>
      </c>
      <c r="D32" s="112">
        <f t="shared" si="1"/>
        <v>1.7</v>
      </c>
      <c r="E32" s="138"/>
    </row>
    <row r="33" spans="2:6">
      <c r="B33" s="113" t="s">
        <v>15</v>
      </c>
      <c r="C33" s="137">
        <f>SUM(C21:C32)</f>
        <v>18681.040199999999</v>
      </c>
      <c r="D33" s="114">
        <f>SUM(D21:D32)</f>
        <v>99.999999999999986</v>
      </c>
    </row>
    <row r="34" spans="2:6">
      <c r="B34" s="160"/>
      <c r="C34" s="181"/>
      <c r="D34" s="181"/>
      <c r="E34" s="181"/>
      <c r="F34" s="181"/>
    </row>
    <row r="35" spans="2:6">
      <c r="B35" s="160" t="s">
        <v>119</v>
      </c>
      <c r="C35" s="181"/>
      <c r="D35" s="181"/>
      <c r="E35" s="181"/>
      <c r="F35" s="231" t="str">
        <f>CONCATENATE("Mes",CHAR(13),MID(B35,66,10))</f>
        <v>Mes_x000D_18/06/2018</v>
      </c>
    </row>
    <row r="36" spans="2:6">
      <c r="B36" s="109"/>
      <c r="C36" s="92" t="s">
        <v>14</v>
      </c>
      <c r="D36" s="110"/>
      <c r="E36" s="217"/>
      <c r="F36" s="218" t="s">
        <v>14</v>
      </c>
    </row>
    <row r="37" spans="2:6">
      <c r="B37" s="111" t="s">
        <v>92</v>
      </c>
      <c r="C37" s="112">
        <v>0.3</v>
      </c>
      <c r="D37" s="110"/>
      <c r="E37" s="215" t="s">
        <v>16</v>
      </c>
      <c r="F37" s="216">
        <f>SUM(C37:C42)</f>
        <v>45.600000000000016</v>
      </c>
    </row>
    <row r="38" spans="2:6">
      <c r="B38" s="111" t="s">
        <v>3</v>
      </c>
      <c r="C38" s="112">
        <v>18.3</v>
      </c>
      <c r="D38" s="110"/>
      <c r="E38" s="219" t="s">
        <v>17</v>
      </c>
      <c r="F38" s="220">
        <f>SUM(C43:C48)</f>
        <v>54.400000000000006</v>
      </c>
    </row>
    <row r="39" spans="2:6">
      <c r="B39" s="111" t="s">
        <v>4</v>
      </c>
      <c r="C39" s="112">
        <v>5.4</v>
      </c>
      <c r="D39" s="110"/>
    </row>
    <row r="40" spans="2:6">
      <c r="B40" s="111" t="s">
        <v>11</v>
      </c>
      <c r="C40" s="112">
        <v>7.2</v>
      </c>
      <c r="D40" s="110"/>
    </row>
    <row r="41" spans="2:6">
      <c r="B41" s="111" t="s">
        <v>9</v>
      </c>
      <c r="C41" s="112">
        <f>100-SUM(C37:C40,C42:C48)</f>
        <v>13.500000000000014</v>
      </c>
      <c r="D41" s="110"/>
      <c r="E41" s="110"/>
      <c r="F41" s="110"/>
    </row>
    <row r="42" spans="2:6">
      <c r="B42" s="111" t="s">
        <v>76</v>
      </c>
      <c r="C42" s="112">
        <v>0.9</v>
      </c>
      <c r="D42" s="110"/>
      <c r="E42" s="110"/>
      <c r="F42" s="110"/>
    </row>
    <row r="43" spans="2:6">
      <c r="B43" s="111" t="s">
        <v>75</v>
      </c>
      <c r="C43" s="112">
        <v>0.3</v>
      </c>
      <c r="D43" s="110"/>
      <c r="E43" s="110"/>
      <c r="F43" s="110"/>
    </row>
    <row r="44" spans="2:6">
      <c r="B44" s="111" t="s">
        <v>5</v>
      </c>
      <c r="C44" s="112">
        <v>24.5</v>
      </c>
      <c r="D44" s="110"/>
      <c r="E44" s="110"/>
      <c r="F44" s="110"/>
    </row>
    <row r="45" spans="2:6">
      <c r="B45" s="111" t="s">
        <v>2</v>
      </c>
      <c r="C45" s="112">
        <v>19.7</v>
      </c>
      <c r="D45" s="110"/>
      <c r="E45" s="110"/>
      <c r="F45" s="110"/>
    </row>
    <row r="46" spans="2:6">
      <c r="B46" s="111" t="s">
        <v>6</v>
      </c>
      <c r="C46" s="112">
        <v>4.5999999999999996</v>
      </c>
      <c r="D46" s="110"/>
      <c r="E46" s="110"/>
      <c r="F46" s="110"/>
    </row>
    <row r="47" spans="2:6">
      <c r="B47" s="111" t="s">
        <v>7</v>
      </c>
      <c r="C47" s="112">
        <v>3.7</v>
      </c>
      <c r="D47" s="110"/>
      <c r="E47" s="110"/>
      <c r="F47" s="110"/>
    </row>
    <row r="48" spans="2:6">
      <c r="B48" s="111" t="s">
        <v>8</v>
      </c>
      <c r="C48" s="112">
        <v>1.6</v>
      </c>
      <c r="D48" s="181"/>
      <c r="E48" s="181"/>
      <c r="F48" s="181"/>
    </row>
    <row r="49" spans="2:6">
      <c r="B49" s="113" t="s">
        <v>15</v>
      </c>
      <c r="C49" s="114">
        <f>SUM(C37:C48)</f>
        <v>100</v>
      </c>
      <c r="D49" s="181"/>
      <c r="E49" s="181"/>
      <c r="F49" s="181"/>
    </row>
    <row r="50" spans="2:6">
      <c r="B50" s="160"/>
      <c r="C50" s="181"/>
      <c r="D50" s="181"/>
      <c r="E50" s="181"/>
      <c r="F50" s="181"/>
    </row>
    <row r="51" spans="2:6">
      <c r="B51" s="160" t="s">
        <v>120</v>
      </c>
      <c r="C51" s="181"/>
      <c r="D51" s="181"/>
      <c r="E51" s="181"/>
      <c r="F51" s="231" t="str">
        <f>CONCATENATE("Histórico ",CHAR(13),MID(B51,65,11))</f>
        <v>Histórico _x000D_ 20/03/2018</v>
      </c>
    </row>
    <row r="52" spans="2:6">
      <c r="B52" s="109"/>
      <c r="C52" s="92" t="s">
        <v>14</v>
      </c>
      <c r="D52" s="110"/>
      <c r="E52" s="217"/>
      <c r="F52" s="218" t="s">
        <v>14</v>
      </c>
    </row>
    <row r="53" spans="2:6">
      <c r="B53" s="111" t="s">
        <v>92</v>
      </c>
      <c r="C53" s="112">
        <v>1.3</v>
      </c>
      <c r="D53" s="110"/>
      <c r="E53" s="215" t="s">
        <v>16</v>
      </c>
      <c r="F53" s="216">
        <f>SUM(C53:C58)</f>
        <v>36.700000000000003</v>
      </c>
    </row>
    <row r="54" spans="2:6">
      <c r="B54" s="111" t="s">
        <v>3</v>
      </c>
      <c r="C54" s="112">
        <v>17</v>
      </c>
      <c r="D54" s="110"/>
      <c r="E54" s="219" t="s">
        <v>17</v>
      </c>
      <c r="F54" s="220">
        <f>SUM(C59:C64)</f>
        <v>63.300000000000004</v>
      </c>
    </row>
    <row r="55" spans="2:6">
      <c r="B55" s="111" t="s">
        <v>4</v>
      </c>
      <c r="C55" s="112">
        <v>4.3</v>
      </c>
      <c r="D55" s="110"/>
    </row>
    <row r="56" spans="2:6">
      <c r="B56" s="111" t="s">
        <v>11</v>
      </c>
      <c r="C56" s="112">
        <v>4.3</v>
      </c>
      <c r="D56" s="110"/>
    </row>
    <row r="57" spans="2:6">
      <c r="B57" s="111" t="s">
        <v>9</v>
      </c>
      <c r="C57" s="112">
        <f>100-SUM(C53:C56,C58:C64)</f>
        <v>9</v>
      </c>
      <c r="D57" s="110"/>
      <c r="E57" s="110"/>
      <c r="F57" s="110"/>
    </row>
    <row r="58" spans="2:6">
      <c r="B58" s="111" t="s">
        <v>76</v>
      </c>
      <c r="C58" s="112">
        <v>0.8</v>
      </c>
      <c r="D58" s="110"/>
      <c r="E58" s="110"/>
      <c r="F58" s="110"/>
    </row>
    <row r="59" spans="2:6">
      <c r="B59" s="111" t="s">
        <v>75</v>
      </c>
      <c r="C59" s="112">
        <v>0.2</v>
      </c>
      <c r="D59" s="110"/>
      <c r="E59" s="110"/>
      <c r="F59" s="110"/>
    </row>
    <row r="60" spans="2:6">
      <c r="B60" s="111" t="s">
        <v>5</v>
      </c>
      <c r="C60" s="112">
        <v>38</v>
      </c>
      <c r="D60" s="110"/>
      <c r="E60" s="110"/>
      <c r="F60" s="110"/>
    </row>
    <row r="61" spans="2:6">
      <c r="B61" s="111" t="s">
        <v>2</v>
      </c>
      <c r="C61" s="112">
        <v>20.100000000000001</v>
      </c>
      <c r="D61" s="110"/>
      <c r="E61" s="110"/>
      <c r="F61" s="110"/>
    </row>
    <row r="62" spans="2:6">
      <c r="B62" s="111" t="s">
        <v>6</v>
      </c>
      <c r="C62" s="112">
        <v>2.5</v>
      </c>
      <c r="D62" s="110"/>
      <c r="E62" s="110"/>
      <c r="F62" s="110"/>
    </row>
    <row r="63" spans="2:6">
      <c r="B63" s="111" t="s">
        <v>7</v>
      </c>
      <c r="C63" s="112">
        <v>1.6</v>
      </c>
      <c r="D63" s="110"/>
      <c r="E63" s="110"/>
      <c r="F63" s="110"/>
    </row>
    <row r="64" spans="2:6">
      <c r="B64" s="111" t="s">
        <v>8</v>
      </c>
      <c r="C64" s="112">
        <v>0.9</v>
      </c>
    </row>
    <row r="65" spans="2:16">
      <c r="B65" s="113" t="s">
        <v>15</v>
      </c>
      <c r="C65" s="114">
        <f>SUM(C53:C64)</f>
        <v>100</v>
      </c>
    </row>
    <row r="66" spans="2:16">
      <c r="B66" s="160"/>
      <c r="C66" s="181"/>
    </row>
    <row r="67" spans="2:16">
      <c r="B67" s="160" t="s">
        <v>66</v>
      </c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</row>
    <row r="68" spans="2:16">
      <c r="B68" s="160"/>
      <c r="C68" s="224" t="s">
        <v>121</v>
      </c>
      <c r="D68" s="224" t="s">
        <v>121</v>
      </c>
      <c r="E68" s="224" t="s">
        <v>122</v>
      </c>
      <c r="F68" s="224" t="s">
        <v>123</v>
      </c>
      <c r="G68" s="224" t="s">
        <v>124</v>
      </c>
      <c r="H68" s="224" t="s">
        <v>125</v>
      </c>
      <c r="I68" s="224" t="s">
        <v>126</v>
      </c>
      <c r="J68" s="224" t="s">
        <v>127</v>
      </c>
      <c r="K68" s="224" t="s">
        <v>128</v>
      </c>
      <c r="L68" s="224" t="s">
        <v>129</v>
      </c>
      <c r="M68" s="224" t="s">
        <v>122</v>
      </c>
      <c r="N68" s="224" t="s">
        <v>129</v>
      </c>
      <c r="O68" s="224" t="s">
        <v>121</v>
      </c>
      <c r="P68" s="225"/>
    </row>
    <row r="69" spans="2:16">
      <c r="B69" s="182" t="s">
        <v>2</v>
      </c>
      <c r="C69" s="182">
        <v>1637.937684776</v>
      </c>
      <c r="D69" s="182">
        <v>1193.060807952</v>
      </c>
      <c r="E69" s="182">
        <v>1085.274118734</v>
      </c>
      <c r="F69" s="182">
        <v>1188.239510438</v>
      </c>
      <c r="G69" s="182">
        <v>828.31292537800005</v>
      </c>
      <c r="H69" s="182">
        <v>842.28049153200004</v>
      </c>
      <c r="I69" s="182">
        <v>1254.3240136700001</v>
      </c>
      <c r="J69" s="182">
        <v>2195.140984786</v>
      </c>
      <c r="K69" s="182">
        <v>2386.7674253499999</v>
      </c>
      <c r="L69" s="182">
        <v>4394.4137065559999</v>
      </c>
      <c r="M69" s="182">
        <v>4711.2099602460003</v>
      </c>
      <c r="N69" s="182">
        <v>3508.191939324</v>
      </c>
      <c r="O69" s="182">
        <v>3625.2586000000001</v>
      </c>
    </row>
    <row r="70" spans="2:16">
      <c r="B70" s="182" t="s">
        <v>92</v>
      </c>
      <c r="C70" s="182">
        <v>91.897749223999995</v>
      </c>
      <c r="D70" s="182">
        <v>98.826694048000007</v>
      </c>
      <c r="E70" s="182">
        <v>112.205176266</v>
      </c>
      <c r="F70" s="182">
        <v>118.523846562</v>
      </c>
      <c r="G70" s="182">
        <v>133.817345622</v>
      </c>
      <c r="H70" s="182">
        <v>222.08938846799998</v>
      </c>
      <c r="I70" s="182">
        <v>309.58646633000001</v>
      </c>
      <c r="J70" s="182">
        <v>273.43523521399999</v>
      </c>
      <c r="K70" s="182">
        <v>180.62302364999999</v>
      </c>
      <c r="L70" s="182">
        <v>369.77771444399997</v>
      </c>
      <c r="M70" s="182">
        <v>345.63732475400002</v>
      </c>
      <c r="N70" s="182">
        <v>153.27436067600001</v>
      </c>
      <c r="O70" s="182">
        <v>55.293699999999994</v>
      </c>
    </row>
    <row r="71" spans="2:16">
      <c r="B71" s="182" t="s">
        <v>3</v>
      </c>
      <c r="C71" s="184">
        <v>4049.538</v>
      </c>
      <c r="D71" s="184">
        <v>4393.4089999999997</v>
      </c>
      <c r="E71" s="184">
        <v>5080.2929999999997</v>
      </c>
      <c r="F71" s="184">
        <v>4725.6310000000003</v>
      </c>
      <c r="G71" s="184">
        <v>4310.2259999999997</v>
      </c>
      <c r="H71" s="184">
        <v>3615.6709999999998</v>
      </c>
      <c r="I71" s="184">
        <v>5037.24</v>
      </c>
      <c r="J71" s="184">
        <v>5098.7070000000003</v>
      </c>
      <c r="K71" s="184">
        <v>4594.5630000000001</v>
      </c>
      <c r="L71" s="184">
        <v>4499.95</v>
      </c>
      <c r="M71" s="184">
        <v>3833.973</v>
      </c>
      <c r="N71" s="184">
        <v>3746.2649999999999</v>
      </c>
      <c r="O71" s="184">
        <v>3615.0268000000001</v>
      </c>
    </row>
    <row r="72" spans="2:16">
      <c r="B72" s="182" t="s">
        <v>4</v>
      </c>
      <c r="C72" s="184">
        <v>4289.04</v>
      </c>
      <c r="D72" s="184">
        <v>4040.0160000000001</v>
      </c>
      <c r="E72" s="184">
        <v>2977.3270000000002</v>
      </c>
      <c r="F72" s="184">
        <v>2835.5230000000001</v>
      </c>
      <c r="G72" s="184">
        <v>3910.402</v>
      </c>
      <c r="H72" s="184">
        <v>4674.415</v>
      </c>
      <c r="I72" s="184">
        <v>4141.2920000000004</v>
      </c>
      <c r="J72" s="184">
        <v>3041.538</v>
      </c>
      <c r="K72" s="184">
        <v>3500.7289999999998</v>
      </c>
      <c r="L72" s="184">
        <v>1338.597</v>
      </c>
      <c r="M72" s="184">
        <v>1386.2190000000001</v>
      </c>
      <c r="N72" s="184">
        <v>2275.355</v>
      </c>
      <c r="O72" s="184">
        <v>2267.6017000000002</v>
      </c>
    </row>
    <row r="73" spans="2:16">
      <c r="B73" s="182" t="s">
        <v>82</v>
      </c>
      <c r="C73" s="184">
        <v>0</v>
      </c>
      <c r="D73" s="184">
        <v>0</v>
      </c>
      <c r="E73" s="184">
        <v>0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0</v>
      </c>
    </row>
    <row r="74" spans="2:16">
      <c r="B74" s="182" t="s">
        <v>93</v>
      </c>
      <c r="C74" s="184">
        <v>3174.7585960000001</v>
      </c>
      <c r="D74" s="184">
        <v>3712.319</v>
      </c>
      <c r="E74" s="184">
        <v>3479.8420000000001</v>
      </c>
      <c r="F74" s="184">
        <v>3215.1759649999999</v>
      </c>
      <c r="G74" s="184">
        <v>3873.3009999999999</v>
      </c>
      <c r="H74" s="184">
        <v>4569.8599999999997</v>
      </c>
      <c r="I74" s="184">
        <v>3056.1640000000002</v>
      </c>
      <c r="J74" s="184">
        <v>2277.6590000000001</v>
      </c>
      <c r="K74" s="184">
        <v>1973.229</v>
      </c>
      <c r="L74" s="184">
        <v>1271.808</v>
      </c>
      <c r="M74" s="184">
        <v>1224.4659999999999</v>
      </c>
      <c r="N74" s="184">
        <v>1987.4780000000001</v>
      </c>
      <c r="O74" s="184">
        <v>2203.0542</v>
      </c>
    </row>
    <row r="75" spans="2:16">
      <c r="B75" s="182" t="s">
        <v>5</v>
      </c>
      <c r="C75" s="184">
        <v>3149.38</v>
      </c>
      <c r="D75" s="184">
        <v>3336.7930000000001</v>
      </c>
      <c r="E75" s="184">
        <v>3296.2750000000001</v>
      </c>
      <c r="F75" s="184">
        <v>2817.2429999999999</v>
      </c>
      <c r="G75" s="184">
        <v>3186.259</v>
      </c>
      <c r="H75" s="184">
        <v>3956.4580000000001</v>
      </c>
      <c r="I75" s="184">
        <v>5747.7089999999998</v>
      </c>
      <c r="J75" s="184">
        <v>5276.3649999999998</v>
      </c>
      <c r="K75" s="184">
        <v>4622.9570000000003</v>
      </c>
      <c r="L75" s="184">
        <v>7650.5559999999996</v>
      </c>
      <c r="M75" s="184">
        <v>4398.0609999999997</v>
      </c>
      <c r="N75" s="184">
        <v>3251.424</v>
      </c>
      <c r="O75" s="184">
        <v>2579.756637</v>
      </c>
    </row>
    <row r="76" spans="2:16">
      <c r="B76" s="182" t="s">
        <v>94</v>
      </c>
      <c r="C76" s="184">
        <v>839.82</v>
      </c>
      <c r="D76" s="184">
        <v>871.42700000000002</v>
      </c>
      <c r="E76" s="184">
        <v>778.17200000000003</v>
      </c>
      <c r="F76" s="184">
        <v>740.76099999999997</v>
      </c>
      <c r="G76" s="184">
        <v>651.03</v>
      </c>
      <c r="H76" s="184">
        <v>515.77</v>
      </c>
      <c r="I76" s="184">
        <v>407.721</v>
      </c>
      <c r="J76" s="184">
        <v>416.28800000000001</v>
      </c>
      <c r="K76" s="184">
        <v>484.916</v>
      </c>
      <c r="L76" s="184">
        <v>551.84500000000003</v>
      </c>
      <c r="M76" s="184">
        <v>660.56200000000001</v>
      </c>
      <c r="N76" s="184">
        <v>775.05399999999997</v>
      </c>
      <c r="O76" s="184">
        <v>798.86879999999996</v>
      </c>
    </row>
    <row r="77" spans="2:16">
      <c r="B77" s="182" t="s">
        <v>95</v>
      </c>
      <c r="C77" s="184">
        <v>761.90200000000004</v>
      </c>
      <c r="D77" s="184">
        <v>812.88</v>
      </c>
      <c r="E77" s="184">
        <v>692.43499999999995</v>
      </c>
      <c r="F77" s="184">
        <v>608.14</v>
      </c>
      <c r="G77" s="184">
        <v>398.79300000000001</v>
      </c>
      <c r="H77" s="184">
        <v>220.65199999999999</v>
      </c>
      <c r="I77" s="184">
        <v>131.196</v>
      </c>
      <c r="J77" s="184">
        <v>112.38800000000001</v>
      </c>
      <c r="K77" s="184">
        <v>229.80799999999999</v>
      </c>
      <c r="L77" s="184">
        <v>233.95599999999999</v>
      </c>
      <c r="M77" s="184">
        <v>325.935</v>
      </c>
      <c r="N77" s="184">
        <v>477.21</v>
      </c>
      <c r="O77" s="184">
        <v>604.42460000000005</v>
      </c>
    </row>
    <row r="78" spans="2:16">
      <c r="B78" s="182" t="s">
        <v>9</v>
      </c>
      <c r="C78" s="184">
        <v>2312.48</v>
      </c>
      <c r="D78" s="184">
        <v>2395.0329999999999</v>
      </c>
      <c r="E78" s="184">
        <v>2253.788</v>
      </c>
      <c r="F78" s="184">
        <v>2268.7860000000001</v>
      </c>
      <c r="G78" s="184">
        <v>2389.42</v>
      </c>
      <c r="H78" s="184">
        <v>2438.3620000000001</v>
      </c>
      <c r="I78" s="184">
        <v>2481.1149999999998</v>
      </c>
      <c r="J78" s="184">
        <v>2474.7359999999999</v>
      </c>
      <c r="K78" s="184">
        <v>2243.4229999999998</v>
      </c>
      <c r="L78" s="184">
        <v>2330.2339999999999</v>
      </c>
      <c r="M78" s="184">
        <v>2349.7559999999999</v>
      </c>
      <c r="N78" s="184">
        <v>2413.0309999999999</v>
      </c>
      <c r="O78" s="184">
        <v>2385.4063630000001</v>
      </c>
    </row>
    <row r="79" spans="2:16">
      <c r="B79" s="182" t="s">
        <v>96</v>
      </c>
      <c r="C79" s="184">
        <v>211.36150000000001</v>
      </c>
      <c r="D79" s="184">
        <v>200.6275</v>
      </c>
      <c r="E79" s="184">
        <v>214.93299999999999</v>
      </c>
      <c r="F79" s="184">
        <v>213.31549999999999</v>
      </c>
      <c r="G79" s="184">
        <v>228.41249999999999</v>
      </c>
      <c r="H79" s="184">
        <v>206.52449999999999</v>
      </c>
      <c r="I79" s="184">
        <v>218.512</v>
      </c>
      <c r="J79" s="184">
        <v>226.57149999999999</v>
      </c>
      <c r="K79" s="184">
        <v>202.00299999999999</v>
      </c>
      <c r="L79" s="184">
        <v>215.39500000000001</v>
      </c>
      <c r="M79" s="184">
        <v>169.464</v>
      </c>
      <c r="N79" s="184">
        <v>137.02799999999999</v>
      </c>
      <c r="O79" s="184">
        <v>176.05375000000001</v>
      </c>
    </row>
    <row r="80" spans="2:16">
      <c r="B80" s="182" t="s">
        <v>97</v>
      </c>
      <c r="C80" s="184">
        <v>67</v>
      </c>
      <c r="D80" s="184">
        <v>69</v>
      </c>
      <c r="E80" s="184">
        <v>66</v>
      </c>
      <c r="F80" s="184">
        <v>62</v>
      </c>
      <c r="G80" s="184">
        <v>66</v>
      </c>
      <c r="H80" s="184">
        <v>67</v>
      </c>
      <c r="I80" s="184">
        <v>70</v>
      </c>
      <c r="J80" s="184">
        <v>69</v>
      </c>
      <c r="K80" s="184">
        <v>62</v>
      </c>
      <c r="L80" s="184">
        <v>66</v>
      </c>
      <c r="M80" s="184">
        <v>67</v>
      </c>
      <c r="N80" s="184">
        <v>24</v>
      </c>
      <c r="O80" s="184">
        <v>51</v>
      </c>
    </row>
    <row r="81" spans="2:15">
      <c r="B81" s="182" t="s">
        <v>98</v>
      </c>
      <c r="C81" s="184">
        <v>301.45100000000002</v>
      </c>
      <c r="D81" s="184">
        <v>332.56799999999998</v>
      </c>
      <c r="E81" s="184">
        <v>316.09800000000001</v>
      </c>
      <c r="F81" s="184">
        <v>309.25400000000002</v>
      </c>
      <c r="G81" s="184">
        <v>310.00299999999999</v>
      </c>
      <c r="H81" s="184">
        <v>307.70600000000002</v>
      </c>
      <c r="I81" s="184">
        <v>312.63099999999997</v>
      </c>
      <c r="J81" s="184">
        <v>296.49200000000002</v>
      </c>
      <c r="K81" s="184">
        <v>301.63099999999997</v>
      </c>
      <c r="L81" s="184">
        <v>268.91500000000002</v>
      </c>
      <c r="M81" s="184">
        <v>235.27199999999999</v>
      </c>
      <c r="N81" s="184">
        <v>291.6232</v>
      </c>
      <c r="O81" s="184">
        <v>319.6814</v>
      </c>
    </row>
    <row r="82" spans="2:15">
      <c r="B82" s="182" t="s">
        <v>99</v>
      </c>
      <c r="C82" s="184">
        <v>20886.553029999999</v>
      </c>
      <c r="D82" s="184">
        <v>21455.849502000001</v>
      </c>
      <c r="E82" s="184">
        <v>20352.343294999999</v>
      </c>
      <c r="F82" s="184">
        <v>19103.022322000001</v>
      </c>
      <c r="G82" s="184">
        <v>20286.106271000001</v>
      </c>
      <c r="H82" s="184">
        <v>21636.345880000001</v>
      </c>
      <c r="I82" s="184">
        <v>23167.462479999998</v>
      </c>
      <c r="J82" s="184">
        <v>21758.584220000001</v>
      </c>
      <c r="K82" s="184">
        <v>20783.088448999999</v>
      </c>
      <c r="L82" s="184">
        <v>23191.356421</v>
      </c>
      <c r="M82" s="184">
        <v>19707.484284999999</v>
      </c>
      <c r="N82" s="184">
        <v>19040.279500000001</v>
      </c>
      <c r="O82" s="184">
        <v>18681.040199999999</v>
      </c>
    </row>
    <row r="83" spans="2:15">
      <c r="B83" s="182" t="s">
        <v>100</v>
      </c>
      <c r="C83" s="184">
        <v>-192.29135199999999</v>
      </c>
      <c r="D83" s="184">
        <v>-173.37316200000001</v>
      </c>
      <c r="E83" s="184">
        <v>-204.27099899999999</v>
      </c>
      <c r="F83" s="184">
        <v>-165.54855699999999</v>
      </c>
      <c r="G83" s="184">
        <v>-221.48029299999999</v>
      </c>
      <c r="H83" s="184">
        <v>-269.55341499999997</v>
      </c>
      <c r="I83" s="184">
        <v>-554.92065600000001</v>
      </c>
      <c r="J83" s="184">
        <v>-390.73397899999998</v>
      </c>
      <c r="K83" s="184">
        <v>-253.25366199999999</v>
      </c>
      <c r="L83" s="184">
        <v>-733.04460500000005</v>
      </c>
      <c r="M83" s="184">
        <v>-559.43875200000002</v>
      </c>
      <c r="N83" s="184">
        <v>-212.64291399999999</v>
      </c>
      <c r="O83" s="184">
        <v>-94.329400000000007</v>
      </c>
    </row>
    <row r="84" spans="2:15">
      <c r="B84" s="182" t="s">
        <v>83</v>
      </c>
      <c r="C84" s="184">
        <v>-114.23341499999999</v>
      </c>
      <c r="D84" s="184">
        <v>-155.21145899999999</v>
      </c>
      <c r="E84" s="184">
        <v>-166.87624500000001</v>
      </c>
      <c r="F84" s="184">
        <v>-116.104623</v>
      </c>
      <c r="G84" s="184">
        <v>-93.285021</v>
      </c>
      <c r="H84" s="184">
        <v>-70.161934000000002</v>
      </c>
      <c r="I84" s="184">
        <v>-91.766864999999996</v>
      </c>
      <c r="J84" s="184">
        <v>-86.203828999999999</v>
      </c>
      <c r="K84" s="184">
        <v>-99.993398999999997</v>
      </c>
      <c r="L84" s="184">
        <v>-89.996875000000003</v>
      </c>
      <c r="M84" s="184">
        <v>-66.467461999999998</v>
      </c>
      <c r="N84" s="184">
        <v>-89.565090999999995</v>
      </c>
      <c r="O84" s="184">
        <v>-108.5852</v>
      </c>
    </row>
    <row r="85" spans="2:15">
      <c r="B85" s="182" t="s">
        <v>101</v>
      </c>
      <c r="C85" s="184">
        <v>1128.8588830000001</v>
      </c>
      <c r="D85" s="184">
        <v>1273.4433959999999</v>
      </c>
      <c r="E85" s="184">
        <v>1827.910942</v>
      </c>
      <c r="F85" s="184">
        <v>1393.3084220000001</v>
      </c>
      <c r="G85" s="184">
        <v>280.22841799999998</v>
      </c>
      <c r="H85" s="184">
        <v>-346.27278000000001</v>
      </c>
      <c r="I85" s="184">
        <v>-339.50387699999999</v>
      </c>
      <c r="J85" s="184">
        <v>1340.296642</v>
      </c>
      <c r="K85" s="184">
        <v>857.10299299999997</v>
      </c>
      <c r="L85" s="184">
        <v>-273.49978299999998</v>
      </c>
      <c r="M85" s="184">
        <v>882.69462899999996</v>
      </c>
      <c r="N85" s="184">
        <v>1368.3471199999999</v>
      </c>
      <c r="O85" s="184">
        <v>1858.4005999999999</v>
      </c>
    </row>
    <row r="86" spans="2:15">
      <c r="B86" s="182" t="s">
        <v>102</v>
      </c>
      <c r="C86" s="184">
        <v>21708.887146000001</v>
      </c>
      <c r="D86" s="184">
        <v>22400.708277000002</v>
      </c>
      <c r="E86" s="184">
        <v>21809.106993000001</v>
      </c>
      <c r="F86" s="184">
        <v>20214.677564000001</v>
      </c>
      <c r="G86" s="184">
        <v>20251.569374999999</v>
      </c>
      <c r="H86" s="184">
        <v>20950.357751</v>
      </c>
      <c r="I86" s="184">
        <v>22181.271081999999</v>
      </c>
      <c r="J86" s="184">
        <v>22621.943053999999</v>
      </c>
      <c r="K86" s="184">
        <v>21286.944381000001</v>
      </c>
      <c r="L86" s="184">
        <v>22094.815158000001</v>
      </c>
      <c r="M86" s="184">
        <v>19964.272700000001</v>
      </c>
      <c r="N86" s="184">
        <v>20106.418614999999</v>
      </c>
      <c r="O86" s="184">
        <v>20336.5262</v>
      </c>
    </row>
    <row r="88" spans="2:15">
      <c r="B88" s="182" t="s">
        <v>17</v>
      </c>
      <c r="C88" s="184">
        <f t="shared" ref="C88:O88" si="2">SUM(C69,C75:C77,C80:C81)</f>
        <v>6757.4906847760003</v>
      </c>
      <c r="D88" s="184">
        <f t="shared" si="2"/>
        <v>6615.7288079520004</v>
      </c>
      <c r="E88" s="184">
        <f t="shared" si="2"/>
        <v>6234.2541187339993</v>
      </c>
      <c r="F88" s="184">
        <f t="shared" si="2"/>
        <v>5725.6375104380004</v>
      </c>
      <c r="G88" s="184">
        <f t="shared" si="2"/>
        <v>5440.3979253779989</v>
      </c>
      <c r="H88" s="184">
        <f t="shared" si="2"/>
        <v>5909.8664915320005</v>
      </c>
      <c r="I88" s="184">
        <f t="shared" si="2"/>
        <v>7923.5810136699993</v>
      </c>
      <c r="J88" s="184">
        <f t="shared" si="2"/>
        <v>8365.673984785999</v>
      </c>
      <c r="K88" s="184">
        <f t="shared" si="2"/>
        <v>8088.0794253500007</v>
      </c>
      <c r="L88" s="184">
        <f t="shared" si="2"/>
        <v>13165.685706556</v>
      </c>
      <c r="M88" s="184">
        <f t="shared" si="2"/>
        <v>10398.039960246</v>
      </c>
      <c r="N88" s="184">
        <f t="shared" si="2"/>
        <v>8327.5031393239988</v>
      </c>
      <c r="O88" s="184">
        <f t="shared" si="2"/>
        <v>7978.9900370000005</v>
      </c>
    </row>
    <row r="89" spans="2:15">
      <c r="B89" s="182" t="s">
        <v>16</v>
      </c>
      <c r="C89" s="184">
        <f t="shared" ref="C89:O89" si="3">SUM(C70:C74,C78:C79)</f>
        <v>14129.075845223999</v>
      </c>
      <c r="D89" s="184">
        <f t="shared" si="3"/>
        <v>14840.231194047999</v>
      </c>
      <c r="E89" s="184">
        <f t="shared" si="3"/>
        <v>14118.388176266002</v>
      </c>
      <c r="F89" s="184">
        <f t="shared" si="3"/>
        <v>13376.955311562</v>
      </c>
      <c r="G89" s="184">
        <f t="shared" si="3"/>
        <v>14845.578845622</v>
      </c>
      <c r="H89" s="184">
        <f t="shared" si="3"/>
        <v>15726.921888468001</v>
      </c>
      <c r="I89" s="184">
        <f t="shared" si="3"/>
        <v>15243.909466330002</v>
      </c>
      <c r="J89" s="184">
        <f t="shared" si="3"/>
        <v>13392.646735214001</v>
      </c>
      <c r="K89" s="184">
        <f t="shared" si="3"/>
        <v>12694.570023649998</v>
      </c>
      <c r="L89" s="184">
        <f t="shared" si="3"/>
        <v>10025.761714443999</v>
      </c>
      <c r="M89" s="184">
        <f t="shared" si="3"/>
        <v>9309.5153247539984</v>
      </c>
      <c r="N89" s="184">
        <f t="shared" si="3"/>
        <v>10712.431360676001</v>
      </c>
      <c r="O89" s="184">
        <f t="shared" si="3"/>
        <v>10702.436513000001</v>
      </c>
    </row>
    <row r="91" spans="2:15">
      <c r="B91" s="182" t="s">
        <v>17</v>
      </c>
      <c r="C91" s="185">
        <f>SUM(ROUND(C69/SUM(C88:C89)*100,1),ROUND(C75/SUM(C88:C89)*100,1),ROUND(C76/SUM(C88:C89)*100,1),ROUND(C77/SUM(C88:C89)*100,1),ROUND(C80/SUM(C88:C89)*100,1),ROUND(C81/SUM(C88:C89)*100,1))</f>
        <v>32.200000000000003</v>
      </c>
      <c r="D91" s="185">
        <f t="shared" ref="D91:O91" si="4">SUM(ROUND(D69/SUM(D88:D89)*100,1),ROUND(D75/SUM(D88:D89)*100,1),ROUND(D76/SUM(D88:D89)*100,1),ROUND(D77/SUM(D88:D89)*100,1),ROUND(D80/SUM(D88:D89)*100,1),ROUND(D81/SUM(D88:D89)*100,1))</f>
        <v>31</v>
      </c>
      <c r="E91" s="185">
        <f t="shared" si="4"/>
        <v>30.6</v>
      </c>
      <c r="F91" s="185">
        <f t="shared" si="4"/>
        <v>29.9</v>
      </c>
      <c r="G91" s="185">
        <f t="shared" si="4"/>
        <v>26.799999999999997</v>
      </c>
      <c r="H91" s="185">
        <f t="shared" si="4"/>
        <v>27.299999999999997</v>
      </c>
      <c r="I91" s="185">
        <f t="shared" si="4"/>
        <v>34.199999999999996</v>
      </c>
      <c r="J91" s="185">
        <f t="shared" si="4"/>
        <v>38.399999999999991</v>
      </c>
      <c r="K91" s="185">
        <f t="shared" si="4"/>
        <v>38.9</v>
      </c>
      <c r="L91" s="185">
        <f t="shared" si="4"/>
        <v>56.8</v>
      </c>
      <c r="M91" s="185">
        <f t="shared" si="4"/>
        <v>52.800000000000004</v>
      </c>
      <c r="N91" s="185">
        <f t="shared" si="4"/>
        <v>43.7</v>
      </c>
      <c r="O91" s="185">
        <f t="shared" si="4"/>
        <v>42.7</v>
      </c>
    </row>
    <row r="92" spans="2:15">
      <c r="B92" s="182" t="s">
        <v>16</v>
      </c>
      <c r="C92" s="183">
        <f t="shared" ref="C92:O92" si="5">100-C91</f>
        <v>67.8</v>
      </c>
      <c r="D92" s="183">
        <f t="shared" si="5"/>
        <v>69</v>
      </c>
      <c r="E92" s="183">
        <f t="shared" si="5"/>
        <v>69.400000000000006</v>
      </c>
      <c r="F92" s="183">
        <f t="shared" si="5"/>
        <v>70.099999999999994</v>
      </c>
      <c r="G92" s="183">
        <f t="shared" si="5"/>
        <v>73.2</v>
      </c>
      <c r="H92" s="183">
        <f t="shared" si="5"/>
        <v>72.7</v>
      </c>
      <c r="I92" s="183">
        <f t="shared" si="5"/>
        <v>65.800000000000011</v>
      </c>
      <c r="J92" s="183">
        <f t="shared" si="5"/>
        <v>61.600000000000009</v>
      </c>
      <c r="K92" s="183">
        <f t="shared" si="5"/>
        <v>61.1</v>
      </c>
      <c r="L92" s="183">
        <f t="shared" si="5"/>
        <v>43.2</v>
      </c>
      <c r="M92" s="183">
        <f t="shared" si="5"/>
        <v>47.199999999999996</v>
      </c>
      <c r="N92" s="183">
        <f t="shared" si="5"/>
        <v>56.3</v>
      </c>
      <c r="O92" s="183">
        <f t="shared" si="5"/>
        <v>57.3</v>
      </c>
    </row>
    <row r="94" spans="2:15">
      <c r="B94" s="182" t="s">
        <v>112</v>
      </c>
    </row>
    <row r="95" spans="2:15">
      <c r="B95" s="182" t="s">
        <v>113</v>
      </c>
    </row>
    <row r="97" spans="2:16">
      <c r="B97" s="160" t="s">
        <v>77</v>
      </c>
      <c r="C97" s="225"/>
      <c r="D97" s="225"/>
      <c r="E97" s="225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</row>
    <row r="98" spans="2:16">
      <c r="C98" s="224" t="s">
        <v>121</v>
      </c>
      <c r="D98" s="224" t="s">
        <v>121</v>
      </c>
      <c r="E98" s="224" t="s">
        <v>122</v>
      </c>
      <c r="F98" s="224" t="s">
        <v>123</v>
      </c>
      <c r="G98" s="224" t="s">
        <v>124</v>
      </c>
      <c r="H98" s="224" t="s">
        <v>125</v>
      </c>
      <c r="I98" s="224" t="s">
        <v>126</v>
      </c>
      <c r="J98" s="224" t="s">
        <v>127</v>
      </c>
      <c r="K98" s="224" t="s">
        <v>128</v>
      </c>
      <c r="L98" s="224" t="s">
        <v>129</v>
      </c>
      <c r="M98" s="224" t="s">
        <v>122</v>
      </c>
      <c r="N98" s="224" t="s">
        <v>129</v>
      </c>
      <c r="O98" s="224" t="s">
        <v>121</v>
      </c>
      <c r="P98" s="225"/>
    </row>
    <row r="99" spans="2:16">
      <c r="B99" s="182" t="s">
        <v>2</v>
      </c>
      <c r="C99" s="182">
        <v>1637.937684776</v>
      </c>
      <c r="D99" s="182">
        <v>1193.060807952</v>
      </c>
      <c r="E99" s="182">
        <v>1085.274118734</v>
      </c>
      <c r="F99" s="182">
        <v>1188.239510438</v>
      </c>
      <c r="G99" s="182">
        <v>828.31292537800005</v>
      </c>
      <c r="H99" s="182">
        <v>842.28049153200004</v>
      </c>
      <c r="I99" s="182">
        <v>1254.3240136700001</v>
      </c>
      <c r="J99" s="182">
        <v>2195.140984786</v>
      </c>
      <c r="K99" s="182">
        <v>2386.7674253499999</v>
      </c>
      <c r="L99" s="182">
        <v>4394.4137065559999</v>
      </c>
      <c r="M99" s="182">
        <v>4711.2099602460003</v>
      </c>
      <c r="N99" s="182">
        <v>3508.191939324</v>
      </c>
      <c r="O99" s="182">
        <v>3625.2586000000001</v>
      </c>
    </row>
    <row r="100" spans="2:16">
      <c r="B100" s="182" t="s">
        <v>92</v>
      </c>
      <c r="C100" s="182">
        <v>91.897749223999995</v>
      </c>
      <c r="D100" s="182">
        <v>98.826694048000007</v>
      </c>
      <c r="E100" s="182">
        <v>112.205176266</v>
      </c>
      <c r="F100" s="182">
        <v>118.523846562</v>
      </c>
      <c r="G100" s="182">
        <v>133.817345622</v>
      </c>
      <c r="H100" s="182">
        <v>222.08938846799998</v>
      </c>
      <c r="I100" s="182">
        <v>309.58646633000001</v>
      </c>
      <c r="J100" s="182">
        <v>273.43523521399999</v>
      </c>
      <c r="K100" s="182">
        <v>180.62302364999999</v>
      </c>
      <c r="L100" s="182">
        <v>369.77771444399997</v>
      </c>
      <c r="M100" s="182">
        <v>345.63732475400002</v>
      </c>
      <c r="N100" s="182">
        <v>153.27436067600001</v>
      </c>
      <c r="O100" s="182">
        <v>55.293699999999994</v>
      </c>
    </row>
    <row r="101" spans="2:16">
      <c r="B101" s="182" t="s">
        <v>3</v>
      </c>
      <c r="C101" s="184">
        <v>4049.538</v>
      </c>
      <c r="D101" s="184">
        <v>4393.4089999999997</v>
      </c>
      <c r="E101" s="184">
        <v>5080.2929999999997</v>
      </c>
      <c r="F101" s="184">
        <v>4725.6310000000003</v>
      </c>
      <c r="G101" s="184">
        <v>4310.2259999999997</v>
      </c>
      <c r="H101" s="184">
        <v>3615.6709999999998</v>
      </c>
      <c r="I101" s="184">
        <v>5037.24</v>
      </c>
      <c r="J101" s="184">
        <v>5098.7070000000003</v>
      </c>
      <c r="K101" s="184">
        <v>4594.5630000000001</v>
      </c>
      <c r="L101" s="184">
        <v>4499.95</v>
      </c>
      <c r="M101" s="184">
        <v>3833.973</v>
      </c>
      <c r="N101" s="184">
        <v>3746.2649999999999</v>
      </c>
      <c r="O101" s="184">
        <v>3615.0268000000001</v>
      </c>
    </row>
    <row r="102" spans="2:16">
      <c r="B102" s="182" t="s">
        <v>4</v>
      </c>
      <c r="C102" s="184">
        <v>4289.04</v>
      </c>
      <c r="D102" s="184">
        <v>4040.0160000000001</v>
      </c>
      <c r="E102" s="184">
        <v>2977.3270000000002</v>
      </c>
      <c r="F102" s="184">
        <v>2835.5230000000001</v>
      </c>
      <c r="G102" s="184">
        <v>3910.402</v>
      </c>
      <c r="H102" s="184">
        <v>4674.415</v>
      </c>
      <c r="I102" s="184">
        <v>4141.2920000000004</v>
      </c>
      <c r="J102" s="184">
        <v>3041.538</v>
      </c>
      <c r="K102" s="184">
        <v>3500.7289999999998</v>
      </c>
      <c r="L102" s="184">
        <v>1338.597</v>
      </c>
      <c r="M102" s="184">
        <v>1386.2190000000001</v>
      </c>
      <c r="N102" s="184">
        <v>2275.355</v>
      </c>
      <c r="O102" s="184">
        <v>2267.6017000000002</v>
      </c>
    </row>
    <row r="103" spans="2:16">
      <c r="B103" s="182" t="s">
        <v>82</v>
      </c>
      <c r="C103" s="184">
        <v>0</v>
      </c>
      <c r="D103" s="184">
        <v>0</v>
      </c>
      <c r="E103" s="184">
        <v>0</v>
      </c>
      <c r="F103" s="184">
        <v>0</v>
      </c>
      <c r="G103" s="184">
        <v>0</v>
      </c>
      <c r="H103" s="184">
        <v>0</v>
      </c>
      <c r="I103" s="184">
        <v>0</v>
      </c>
      <c r="J103" s="184">
        <v>0</v>
      </c>
      <c r="K103" s="184">
        <v>0</v>
      </c>
      <c r="L103" s="184">
        <v>0</v>
      </c>
      <c r="M103" s="184">
        <v>0</v>
      </c>
      <c r="N103" s="184">
        <v>0</v>
      </c>
      <c r="O103" s="184">
        <v>0</v>
      </c>
    </row>
    <row r="104" spans="2:16">
      <c r="B104" s="182" t="s">
        <v>93</v>
      </c>
      <c r="C104" s="184">
        <v>3174.7585960000001</v>
      </c>
      <c r="D104" s="184">
        <v>3712.319</v>
      </c>
      <c r="E104" s="184">
        <v>3479.8420000000001</v>
      </c>
      <c r="F104" s="184">
        <v>3215.1759649999999</v>
      </c>
      <c r="G104" s="184">
        <v>3873.3009999999999</v>
      </c>
      <c r="H104" s="184">
        <v>4569.8599999999997</v>
      </c>
      <c r="I104" s="184">
        <v>3056.1640000000002</v>
      </c>
      <c r="J104" s="184">
        <v>2277.6590000000001</v>
      </c>
      <c r="K104" s="184">
        <v>1973.229</v>
      </c>
      <c r="L104" s="184">
        <v>1271.808</v>
      </c>
      <c r="M104" s="184">
        <v>1224.4659999999999</v>
      </c>
      <c r="N104" s="184">
        <v>1987.4780000000001</v>
      </c>
      <c r="O104" s="184">
        <v>2203.0542</v>
      </c>
    </row>
    <row r="105" spans="2:16">
      <c r="B105" s="182" t="s">
        <v>5</v>
      </c>
      <c r="C105" s="184">
        <v>3149.38</v>
      </c>
      <c r="D105" s="184">
        <v>3336.7930000000001</v>
      </c>
      <c r="E105" s="184">
        <v>3296.2750000000001</v>
      </c>
      <c r="F105" s="184">
        <v>2817.2429999999999</v>
      </c>
      <c r="G105" s="184">
        <v>3186.259</v>
      </c>
      <c r="H105" s="184">
        <v>3956.4580000000001</v>
      </c>
      <c r="I105" s="184">
        <v>5747.7089999999998</v>
      </c>
      <c r="J105" s="184">
        <v>5276.3649999999998</v>
      </c>
      <c r="K105" s="184">
        <v>4622.9570000000003</v>
      </c>
      <c r="L105" s="184">
        <v>7650.5559999999996</v>
      </c>
      <c r="M105" s="184">
        <v>4398.0609999999997</v>
      </c>
      <c r="N105" s="184">
        <v>3251.424</v>
      </c>
      <c r="O105" s="184">
        <v>2579.756637</v>
      </c>
    </row>
    <row r="106" spans="2:16">
      <c r="B106" s="182" t="s">
        <v>94</v>
      </c>
      <c r="C106" s="184">
        <v>839.82</v>
      </c>
      <c r="D106" s="184">
        <v>871.42700000000002</v>
      </c>
      <c r="E106" s="184">
        <v>778.17200000000003</v>
      </c>
      <c r="F106" s="184">
        <v>740.76099999999997</v>
      </c>
      <c r="G106" s="184">
        <v>651.03</v>
      </c>
      <c r="H106" s="184">
        <v>515.77</v>
      </c>
      <c r="I106" s="184">
        <v>407.721</v>
      </c>
      <c r="J106" s="184">
        <v>416.28800000000001</v>
      </c>
      <c r="K106" s="184">
        <v>484.916</v>
      </c>
      <c r="L106" s="184">
        <v>551.84500000000003</v>
      </c>
      <c r="M106" s="184">
        <v>660.56200000000001</v>
      </c>
      <c r="N106" s="184">
        <v>775.05399999999997</v>
      </c>
      <c r="O106" s="184">
        <v>798.86879999999996</v>
      </c>
    </row>
    <row r="107" spans="2:16">
      <c r="B107" s="182" t="s">
        <v>95</v>
      </c>
      <c r="C107" s="184">
        <v>761.90200000000004</v>
      </c>
      <c r="D107" s="184">
        <v>812.88</v>
      </c>
      <c r="E107" s="184">
        <v>692.43499999999995</v>
      </c>
      <c r="F107" s="184">
        <v>608.14</v>
      </c>
      <c r="G107" s="184">
        <v>398.79300000000001</v>
      </c>
      <c r="H107" s="184">
        <v>220.65199999999999</v>
      </c>
      <c r="I107" s="184">
        <v>131.196</v>
      </c>
      <c r="J107" s="184">
        <v>112.38800000000001</v>
      </c>
      <c r="K107" s="184">
        <v>229.80799999999999</v>
      </c>
      <c r="L107" s="184">
        <v>233.95599999999999</v>
      </c>
      <c r="M107" s="184">
        <v>325.935</v>
      </c>
      <c r="N107" s="184">
        <v>477.21</v>
      </c>
      <c r="O107" s="184">
        <v>604.42460000000005</v>
      </c>
    </row>
    <row r="108" spans="2:16">
      <c r="B108" s="182" t="s">
        <v>9</v>
      </c>
      <c r="C108" s="184">
        <v>2312.48</v>
      </c>
      <c r="D108" s="184">
        <v>2395.0329999999999</v>
      </c>
      <c r="E108" s="184">
        <v>2253.788</v>
      </c>
      <c r="F108" s="184">
        <v>2268.7860000000001</v>
      </c>
      <c r="G108" s="184">
        <v>2389.42</v>
      </c>
      <c r="H108" s="184">
        <v>2438.3620000000001</v>
      </c>
      <c r="I108" s="184">
        <v>2481.1149999999998</v>
      </c>
      <c r="J108" s="184">
        <v>2474.7359999999999</v>
      </c>
      <c r="K108" s="184">
        <v>2243.4229999999998</v>
      </c>
      <c r="L108" s="184">
        <v>2330.2339999999999</v>
      </c>
      <c r="M108" s="184">
        <v>2349.7559999999999</v>
      </c>
      <c r="N108" s="184">
        <v>2413.0309999999999</v>
      </c>
      <c r="O108" s="184">
        <v>2385.4063630000001</v>
      </c>
    </row>
    <row r="109" spans="2:16">
      <c r="B109" s="182" t="s">
        <v>96</v>
      </c>
      <c r="C109" s="184">
        <v>211.36150000000001</v>
      </c>
      <c r="D109" s="184">
        <v>200.6275</v>
      </c>
      <c r="E109" s="184">
        <v>214.93299999999999</v>
      </c>
      <c r="F109" s="184">
        <v>213.31549999999999</v>
      </c>
      <c r="G109" s="184">
        <v>228.41249999999999</v>
      </c>
      <c r="H109" s="184">
        <v>206.52449999999999</v>
      </c>
      <c r="I109" s="184">
        <v>218.512</v>
      </c>
      <c r="J109" s="184">
        <v>226.57149999999999</v>
      </c>
      <c r="K109" s="184">
        <v>202.00299999999999</v>
      </c>
      <c r="L109" s="184">
        <v>215.39500000000001</v>
      </c>
      <c r="M109" s="184">
        <v>169.464</v>
      </c>
      <c r="N109" s="184">
        <v>137.02799999999999</v>
      </c>
      <c r="O109" s="184">
        <v>176.05375000000001</v>
      </c>
    </row>
    <row r="110" spans="2:16">
      <c r="B110" s="182" t="s">
        <v>97</v>
      </c>
      <c r="C110" s="184">
        <v>67</v>
      </c>
      <c r="D110" s="184">
        <v>69</v>
      </c>
      <c r="E110" s="184">
        <v>66</v>
      </c>
      <c r="F110" s="184">
        <v>62</v>
      </c>
      <c r="G110" s="184">
        <v>66</v>
      </c>
      <c r="H110" s="184">
        <v>67</v>
      </c>
      <c r="I110" s="184">
        <v>70</v>
      </c>
      <c r="J110" s="184">
        <v>69</v>
      </c>
      <c r="K110" s="184">
        <v>62</v>
      </c>
      <c r="L110" s="184">
        <v>66</v>
      </c>
      <c r="M110" s="184">
        <v>67</v>
      </c>
      <c r="N110" s="184">
        <v>24</v>
      </c>
      <c r="O110" s="184">
        <v>51</v>
      </c>
    </row>
    <row r="111" spans="2:16">
      <c r="B111" s="182" t="s">
        <v>98</v>
      </c>
      <c r="C111" s="184">
        <v>301.45100000000002</v>
      </c>
      <c r="D111" s="184">
        <v>332.56799999999998</v>
      </c>
      <c r="E111" s="184">
        <v>316.09800000000001</v>
      </c>
      <c r="F111" s="184">
        <v>309.25400000000002</v>
      </c>
      <c r="G111" s="184">
        <v>310.00299999999999</v>
      </c>
      <c r="H111" s="184">
        <v>307.70600000000002</v>
      </c>
      <c r="I111" s="184">
        <v>312.63099999999997</v>
      </c>
      <c r="J111" s="184">
        <v>296.49200000000002</v>
      </c>
      <c r="K111" s="184">
        <v>301.63099999999997</v>
      </c>
      <c r="L111" s="184">
        <v>268.91500000000002</v>
      </c>
      <c r="M111" s="184">
        <v>235.27199999999999</v>
      </c>
      <c r="N111" s="184">
        <v>291.6232</v>
      </c>
      <c r="O111" s="184">
        <v>319.6814</v>
      </c>
    </row>
    <row r="112" spans="2:16">
      <c r="B112" s="182" t="s">
        <v>99</v>
      </c>
      <c r="C112" s="184">
        <v>20886.553029999999</v>
      </c>
      <c r="D112" s="184">
        <v>21455.849502000001</v>
      </c>
      <c r="E112" s="184">
        <v>20352.343294999999</v>
      </c>
      <c r="F112" s="184">
        <v>19103.022322000001</v>
      </c>
      <c r="G112" s="184">
        <v>20286.106271000001</v>
      </c>
      <c r="H112" s="184">
        <v>21636.345880000001</v>
      </c>
      <c r="I112" s="184">
        <v>23167.462479999998</v>
      </c>
      <c r="J112" s="184">
        <v>21758.584220000001</v>
      </c>
      <c r="K112" s="184">
        <v>20783.088448999999</v>
      </c>
      <c r="L112" s="184">
        <v>23191.356421</v>
      </c>
      <c r="M112" s="184">
        <v>19707.484284999999</v>
      </c>
      <c r="N112" s="184">
        <v>19040.279500000001</v>
      </c>
      <c r="O112" s="184">
        <v>18681.040199999999</v>
      </c>
    </row>
    <row r="113" spans="2:18">
      <c r="B113" s="182" t="s">
        <v>100</v>
      </c>
      <c r="C113" s="184">
        <v>-192.29135199999999</v>
      </c>
      <c r="D113" s="184">
        <v>-173.37316200000001</v>
      </c>
      <c r="E113" s="184">
        <v>-204.27099899999999</v>
      </c>
      <c r="F113" s="184">
        <v>-165.54855699999999</v>
      </c>
      <c r="G113" s="184">
        <v>-221.48029299999999</v>
      </c>
      <c r="H113" s="184">
        <v>-269.55341499999997</v>
      </c>
      <c r="I113" s="184">
        <v>-554.92065600000001</v>
      </c>
      <c r="J113" s="184">
        <v>-390.73397899999998</v>
      </c>
      <c r="K113" s="184">
        <v>-253.25366199999999</v>
      </c>
      <c r="L113" s="184">
        <v>-733.04460500000005</v>
      </c>
      <c r="M113" s="184">
        <v>-559.43875200000002</v>
      </c>
      <c r="N113" s="184">
        <v>-212.64291399999999</v>
      </c>
      <c r="O113" s="184">
        <v>-94.329400000000007</v>
      </c>
    </row>
    <row r="114" spans="2:18">
      <c r="B114" s="182" t="s">
        <v>83</v>
      </c>
      <c r="C114" s="184">
        <v>-114.23341499999999</v>
      </c>
      <c r="D114" s="184">
        <v>-155.21145899999999</v>
      </c>
      <c r="E114" s="184">
        <v>-166.87624500000001</v>
      </c>
      <c r="F114" s="184">
        <v>-116.104623</v>
      </c>
      <c r="G114" s="184">
        <v>-93.285021</v>
      </c>
      <c r="H114" s="184">
        <v>-70.161934000000002</v>
      </c>
      <c r="I114" s="184">
        <v>-91.766864999999996</v>
      </c>
      <c r="J114" s="184">
        <v>-86.203828999999999</v>
      </c>
      <c r="K114" s="184">
        <v>-99.993398999999997</v>
      </c>
      <c r="L114" s="184">
        <v>-89.996875000000003</v>
      </c>
      <c r="M114" s="184">
        <v>-66.467461999999998</v>
      </c>
      <c r="N114" s="184">
        <v>-89.565090999999995</v>
      </c>
      <c r="O114" s="184">
        <v>-108.5852</v>
      </c>
    </row>
    <row r="115" spans="2:18">
      <c r="B115" s="182" t="s">
        <v>101</v>
      </c>
      <c r="C115" s="184">
        <v>1128.8588830000001</v>
      </c>
      <c r="D115" s="184">
        <v>1273.4433959999999</v>
      </c>
      <c r="E115" s="184">
        <v>1827.910942</v>
      </c>
      <c r="F115" s="184">
        <v>1393.3084220000001</v>
      </c>
      <c r="G115" s="184">
        <v>280.22841799999998</v>
      </c>
      <c r="H115" s="184">
        <v>-346.27278000000001</v>
      </c>
      <c r="I115" s="184">
        <v>-339.50387699999999</v>
      </c>
      <c r="J115" s="184">
        <v>1340.296642</v>
      </c>
      <c r="K115" s="184">
        <v>857.10299299999997</v>
      </c>
      <c r="L115" s="184">
        <v>-273.49978299999998</v>
      </c>
      <c r="M115" s="184">
        <v>882.69462899999996</v>
      </c>
      <c r="N115" s="184">
        <v>1368.3471199999999</v>
      </c>
      <c r="O115" s="184">
        <v>1858.4005999999999</v>
      </c>
    </row>
    <row r="116" spans="2:18">
      <c r="B116" s="182" t="s">
        <v>102</v>
      </c>
      <c r="C116" s="184">
        <v>21708.887146000001</v>
      </c>
      <c r="D116" s="184">
        <v>22400.708277000002</v>
      </c>
      <c r="E116" s="184">
        <v>21809.106993000001</v>
      </c>
      <c r="F116" s="184">
        <v>20214.677564000001</v>
      </c>
      <c r="G116" s="184">
        <v>20251.569374999999</v>
      </c>
      <c r="H116" s="184">
        <v>20950.357751</v>
      </c>
      <c r="I116" s="184">
        <v>22181.271081999999</v>
      </c>
      <c r="J116" s="184">
        <v>22621.943053999999</v>
      </c>
      <c r="K116" s="184">
        <v>21286.944381000001</v>
      </c>
      <c r="L116" s="184">
        <v>22094.815158000001</v>
      </c>
      <c r="M116" s="184">
        <v>19964.272700000001</v>
      </c>
      <c r="N116" s="184">
        <v>20106.418614999999</v>
      </c>
      <c r="O116" s="184">
        <v>20336.5262</v>
      </c>
    </row>
    <row r="118" spans="2:18">
      <c r="B118" s="182" t="s">
        <v>21</v>
      </c>
      <c r="C118" s="184">
        <f t="shared" ref="C118:N118" si="6">SUM(C99:C101,C105:C107,C111)</f>
        <v>10831.926434000001</v>
      </c>
      <c r="D118" s="184">
        <f t="shared" si="6"/>
        <v>11038.964501999997</v>
      </c>
      <c r="E118" s="184">
        <f t="shared" si="6"/>
        <v>11360.752295</v>
      </c>
      <c r="F118" s="184">
        <f t="shared" si="6"/>
        <v>10507.792357</v>
      </c>
      <c r="G118" s="184">
        <f t="shared" si="6"/>
        <v>9818.4412709999997</v>
      </c>
      <c r="H118" s="184">
        <f t="shared" si="6"/>
        <v>9680.6268799999998</v>
      </c>
      <c r="I118" s="184">
        <f t="shared" si="6"/>
        <v>13200.407479999998</v>
      </c>
      <c r="J118" s="184">
        <f t="shared" si="6"/>
        <v>13668.816220000001</v>
      </c>
      <c r="K118" s="184">
        <f t="shared" si="6"/>
        <v>12801.265449</v>
      </c>
      <c r="L118" s="184">
        <f t="shared" si="6"/>
        <v>17969.413421000001</v>
      </c>
      <c r="M118" s="184">
        <f t="shared" si="6"/>
        <v>14510.650285</v>
      </c>
      <c r="N118" s="184">
        <f t="shared" si="6"/>
        <v>12203.042499999998</v>
      </c>
      <c r="O118" s="184">
        <f>SUM(O99:O101,O105:O107,O111)</f>
        <v>11598.310537000001</v>
      </c>
    </row>
    <row r="119" spans="2:18">
      <c r="B119" s="182" t="s">
        <v>22</v>
      </c>
      <c r="C119" s="184">
        <f t="shared" ref="C119:N119" si="7">SUM(C102:C104,C108:C110)</f>
        <v>10054.640096000001</v>
      </c>
      <c r="D119" s="184">
        <f t="shared" si="7"/>
        <v>10416.995500000001</v>
      </c>
      <c r="E119" s="184">
        <f t="shared" si="7"/>
        <v>8991.89</v>
      </c>
      <c r="F119" s="184">
        <f t="shared" si="7"/>
        <v>8594.8004650000003</v>
      </c>
      <c r="G119" s="184">
        <f t="shared" si="7"/>
        <v>10467.5355</v>
      </c>
      <c r="H119" s="184">
        <f t="shared" si="7"/>
        <v>11956.161499999998</v>
      </c>
      <c r="I119" s="184">
        <f t="shared" si="7"/>
        <v>9967.0830000000005</v>
      </c>
      <c r="J119" s="184">
        <f t="shared" si="7"/>
        <v>8089.5045</v>
      </c>
      <c r="K119" s="184">
        <f t="shared" si="7"/>
        <v>7981.3839999999991</v>
      </c>
      <c r="L119" s="184">
        <f t="shared" si="7"/>
        <v>5222.0339999999997</v>
      </c>
      <c r="M119" s="184">
        <f t="shared" si="7"/>
        <v>5196.9049999999997</v>
      </c>
      <c r="N119" s="184">
        <f t="shared" si="7"/>
        <v>6836.8920000000007</v>
      </c>
      <c r="O119" s="184">
        <f>SUM(O102:O104,O108:O110)</f>
        <v>7083.1160129999998</v>
      </c>
      <c r="R119" s="186"/>
    </row>
    <row r="121" spans="2:18">
      <c r="B121" s="182" t="s">
        <v>103</v>
      </c>
      <c r="C121" s="185">
        <f t="shared" ref="C121:N121" si="8">SUM(ROUND(C99/SUM(C118:C119)*100,1),ROUND(C100/SUM(C118:C119)*100,1),ROUND(C101/SUM(C118:C119)*100,1),ROUND(C105/SUM(C118:C119)*100,1),ROUND(C106/SUM(C118:C119)*100,1),ROUND(C107/SUM(C118:C119)*100,1),ROUND(C111/SUM(C118:C119)*100,1))</f>
        <v>51.699999999999996</v>
      </c>
      <c r="D121" s="185">
        <f t="shared" si="8"/>
        <v>51.7</v>
      </c>
      <c r="E121" s="185">
        <f t="shared" si="8"/>
        <v>55.899999999999991</v>
      </c>
      <c r="F121" s="185">
        <f t="shared" si="8"/>
        <v>54.900000000000006</v>
      </c>
      <c r="G121" s="185">
        <f t="shared" si="8"/>
        <v>48.400000000000006</v>
      </c>
      <c r="H121" s="185">
        <f t="shared" si="8"/>
        <v>44.7</v>
      </c>
      <c r="I121" s="185">
        <f t="shared" si="8"/>
        <v>56.9</v>
      </c>
      <c r="J121" s="185">
        <f t="shared" si="8"/>
        <v>62.8</v>
      </c>
      <c r="K121" s="185">
        <f t="shared" si="8"/>
        <v>61.6</v>
      </c>
      <c r="L121" s="185">
        <f t="shared" si="8"/>
        <v>77.500000000000014</v>
      </c>
      <c r="M121" s="185">
        <f t="shared" si="8"/>
        <v>73.800000000000011</v>
      </c>
      <c r="N121" s="185">
        <f t="shared" si="8"/>
        <v>64.099999999999994</v>
      </c>
      <c r="O121" s="185">
        <f>SUM(ROUND(O99/SUM(O118:O119)*100,1),ROUND(O100/SUM(O118:O119)*100,1),ROUND(O101/SUM(O118:O119)*100,1),ROUND(O105/SUM(O118:O119)*100,1),ROUND(O106/SUM(O118:O119)*100,1),ROUND(O107/SUM(O118:O119)*100,1),ROUND(O111/SUM(O118:O119)*100,1))</f>
        <v>62.099999999999994</v>
      </c>
    </row>
    <row r="122" spans="2:18">
      <c r="B122" s="182" t="s">
        <v>23</v>
      </c>
      <c r="C122" s="230">
        <f t="shared" ref="C122:N122" si="9">100-C121</f>
        <v>48.300000000000004</v>
      </c>
      <c r="D122" s="230">
        <f t="shared" si="9"/>
        <v>48.3</v>
      </c>
      <c r="E122" s="230">
        <f t="shared" si="9"/>
        <v>44.100000000000009</v>
      </c>
      <c r="F122" s="230">
        <f t="shared" si="9"/>
        <v>45.099999999999994</v>
      </c>
      <c r="G122" s="230">
        <f t="shared" si="9"/>
        <v>51.599999999999994</v>
      </c>
      <c r="H122" s="230">
        <f t="shared" si="9"/>
        <v>55.3</v>
      </c>
      <c r="I122" s="230">
        <f t="shared" si="9"/>
        <v>43.1</v>
      </c>
      <c r="J122" s="230">
        <f t="shared" si="9"/>
        <v>37.200000000000003</v>
      </c>
      <c r="K122" s="230">
        <f t="shared" si="9"/>
        <v>38.4</v>
      </c>
      <c r="L122" s="230">
        <f t="shared" si="9"/>
        <v>22.499999999999986</v>
      </c>
      <c r="M122" s="230">
        <f t="shared" si="9"/>
        <v>26.199999999999989</v>
      </c>
      <c r="N122" s="230">
        <f t="shared" si="9"/>
        <v>35.900000000000006</v>
      </c>
      <c r="O122" s="230">
        <f>100-O121</f>
        <v>37.900000000000006</v>
      </c>
    </row>
    <row r="124" spans="2:18">
      <c r="B124" s="160" t="s">
        <v>91</v>
      </c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</row>
    <row r="125" spans="2:18">
      <c r="C125" s="224" t="s">
        <v>121</v>
      </c>
      <c r="D125" s="224" t="s">
        <v>121</v>
      </c>
      <c r="E125" s="224" t="s">
        <v>122</v>
      </c>
      <c r="F125" s="224" t="s">
        <v>123</v>
      </c>
      <c r="G125" s="224" t="s">
        <v>124</v>
      </c>
      <c r="H125" s="224" t="s">
        <v>125</v>
      </c>
      <c r="I125" s="224" t="s">
        <v>126</v>
      </c>
      <c r="J125" s="224" t="s">
        <v>127</v>
      </c>
      <c r="K125" s="224" t="s">
        <v>128</v>
      </c>
      <c r="L125" s="224" t="s">
        <v>129</v>
      </c>
      <c r="M125" s="224" t="s">
        <v>122</v>
      </c>
      <c r="N125" s="224" t="s">
        <v>129</v>
      </c>
      <c r="O125" s="224" t="s">
        <v>121</v>
      </c>
    </row>
    <row r="126" spans="2:18">
      <c r="B126" s="182" t="s">
        <v>2</v>
      </c>
      <c r="C126" s="182">
        <v>1637.937684776</v>
      </c>
      <c r="D126" s="182">
        <v>1193.060807952</v>
      </c>
      <c r="E126" s="182">
        <v>1085.274118734</v>
      </c>
      <c r="F126" s="182">
        <v>1188.239510438</v>
      </c>
      <c r="G126" s="182">
        <v>828.31292537800005</v>
      </c>
      <c r="H126" s="182">
        <v>842.28049153200004</v>
      </c>
      <c r="I126" s="182">
        <v>1254.3240136700001</v>
      </c>
      <c r="J126" s="182">
        <v>2195.140984786</v>
      </c>
      <c r="K126" s="182">
        <v>2386.7674253499999</v>
      </c>
      <c r="L126" s="182">
        <v>4394.4137065559999</v>
      </c>
      <c r="M126" s="182">
        <v>4711.2099602460003</v>
      </c>
      <c r="N126" s="182">
        <v>3508.191939324</v>
      </c>
      <c r="O126" s="182">
        <v>3625.2586000000001</v>
      </c>
      <c r="P126" s="227"/>
    </row>
    <row r="127" spans="2:18">
      <c r="B127" s="182" t="s">
        <v>92</v>
      </c>
      <c r="C127" s="182">
        <v>91.897749223999995</v>
      </c>
      <c r="D127" s="182">
        <v>98.826694048000007</v>
      </c>
      <c r="E127" s="182">
        <v>112.205176266</v>
      </c>
      <c r="F127" s="182">
        <v>118.523846562</v>
      </c>
      <c r="G127" s="182">
        <v>133.817345622</v>
      </c>
      <c r="H127" s="182">
        <v>222.08938846799998</v>
      </c>
      <c r="I127" s="182">
        <v>309.58646633000001</v>
      </c>
      <c r="J127" s="182">
        <v>273.43523521399999</v>
      </c>
      <c r="K127" s="182">
        <v>180.62302364999999</v>
      </c>
      <c r="L127" s="182">
        <v>369.77771444399997</v>
      </c>
      <c r="M127" s="182">
        <v>345.63732475400002</v>
      </c>
      <c r="N127" s="182">
        <v>153.27436067600001</v>
      </c>
      <c r="O127" s="182">
        <v>55.293699999999994</v>
      </c>
    </row>
    <row r="128" spans="2:18">
      <c r="B128" s="182" t="s">
        <v>3</v>
      </c>
      <c r="C128" s="184">
        <v>4049.538</v>
      </c>
      <c r="D128" s="184">
        <v>4393.4089999999997</v>
      </c>
      <c r="E128" s="184">
        <v>5080.2929999999997</v>
      </c>
      <c r="F128" s="184">
        <v>4725.6310000000003</v>
      </c>
      <c r="G128" s="184">
        <v>4310.2259999999997</v>
      </c>
      <c r="H128" s="184">
        <v>3615.6709999999998</v>
      </c>
      <c r="I128" s="184">
        <v>5037.24</v>
      </c>
      <c r="J128" s="184">
        <v>5098.7070000000003</v>
      </c>
      <c r="K128" s="184">
        <v>4594.5630000000001</v>
      </c>
      <c r="L128" s="184">
        <v>4499.95</v>
      </c>
      <c r="M128" s="184">
        <v>3833.973</v>
      </c>
      <c r="N128" s="184">
        <v>3746.2649999999999</v>
      </c>
      <c r="O128" s="184">
        <v>3615.0268000000001</v>
      </c>
    </row>
    <row r="129" spans="2:15">
      <c r="B129" s="182" t="s">
        <v>4</v>
      </c>
      <c r="C129" s="184">
        <v>4289.04</v>
      </c>
      <c r="D129" s="184">
        <v>4040.0160000000001</v>
      </c>
      <c r="E129" s="184">
        <v>2977.3270000000002</v>
      </c>
      <c r="F129" s="184">
        <v>2835.5230000000001</v>
      </c>
      <c r="G129" s="184">
        <v>3910.402</v>
      </c>
      <c r="H129" s="184">
        <v>4674.415</v>
      </c>
      <c r="I129" s="184">
        <v>4141.2920000000004</v>
      </c>
      <c r="J129" s="184">
        <v>3041.538</v>
      </c>
      <c r="K129" s="184">
        <v>3500.7289999999998</v>
      </c>
      <c r="L129" s="184">
        <v>1338.597</v>
      </c>
      <c r="M129" s="184">
        <v>1386.2190000000001</v>
      </c>
      <c r="N129" s="184">
        <v>2275.355</v>
      </c>
      <c r="O129" s="184">
        <v>2267.6017000000002</v>
      </c>
    </row>
    <row r="130" spans="2:15">
      <c r="B130" s="182" t="s">
        <v>82</v>
      </c>
      <c r="C130" s="184">
        <v>0</v>
      </c>
      <c r="D130" s="184">
        <v>0</v>
      </c>
      <c r="E130" s="184">
        <v>0</v>
      </c>
      <c r="F130" s="184">
        <v>0</v>
      </c>
      <c r="G130" s="184">
        <v>0</v>
      </c>
      <c r="H130" s="184">
        <v>0</v>
      </c>
      <c r="I130" s="184">
        <v>0</v>
      </c>
      <c r="J130" s="184">
        <v>0</v>
      </c>
      <c r="K130" s="184">
        <v>0</v>
      </c>
      <c r="L130" s="184">
        <v>0</v>
      </c>
      <c r="M130" s="184">
        <v>0</v>
      </c>
      <c r="N130" s="184">
        <v>0</v>
      </c>
      <c r="O130" s="184">
        <v>0</v>
      </c>
    </row>
    <row r="131" spans="2:15">
      <c r="B131" s="182" t="s">
        <v>93</v>
      </c>
      <c r="C131" s="184">
        <v>3174.7585960000001</v>
      </c>
      <c r="D131" s="184">
        <v>3712.319</v>
      </c>
      <c r="E131" s="184">
        <v>3479.8420000000001</v>
      </c>
      <c r="F131" s="184">
        <v>3215.1759649999999</v>
      </c>
      <c r="G131" s="184">
        <v>3873.3009999999999</v>
      </c>
      <c r="H131" s="184">
        <v>4569.8599999999997</v>
      </c>
      <c r="I131" s="184">
        <v>3056.1640000000002</v>
      </c>
      <c r="J131" s="184">
        <v>2277.6590000000001</v>
      </c>
      <c r="K131" s="184">
        <v>1973.229</v>
      </c>
      <c r="L131" s="184">
        <v>1271.808</v>
      </c>
      <c r="M131" s="184">
        <v>1224.4659999999999</v>
      </c>
      <c r="N131" s="184">
        <v>1987.4780000000001</v>
      </c>
      <c r="O131" s="184">
        <v>2203.0542</v>
      </c>
    </row>
    <row r="132" spans="2:15">
      <c r="B132" s="182" t="s">
        <v>5</v>
      </c>
      <c r="C132" s="184">
        <v>3149.38</v>
      </c>
      <c r="D132" s="184">
        <v>3336.7930000000001</v>
      </c>
      <c r="E132" s="184">
        <v>3296.2750000000001</v>
      </c>
      <c r="F132" s="184">
        <v>2817.2429999999999</v>
      </c>
      <c r="G132" s="184">
        <v>3186.259</v>
      </c>
      <c r="H132" s="184">
        <v>3956.4580000000001</v>
      </c>
      <c r="I132" s="184">
        <v>5747.7089999999998</v>
      </c>
      <c r="J132" s="184">
        <v>5276.3649999999998</v>
      </c>
      <c r="K132" s="184">
        <v>4622.9570000000003</v>
      </c>
      <c r="L132" s="184">
        <v>7650.5559999999996</v>
      </c>
      <c r="M132" s="184">
        <v>4398.0609999999997</v>
      </c>
      <c r="N132" s="184">
        <v>3251.424</v>
      </c>
      <c r="O132" s="184">
        <v>2579.756637</v>
      </c>
    </row>
    <row r="133" spans="2:15">
      <c r="B133" s="182" t="s">
        <v>94</v>
      </c>
      <c r="C133" s="184">
        <v>839.82</v>
      </c>
      <c r="D133" s="184">
        <v>871.42700000000002</v>
      </c>
      <c r="E133" s="184">
        <v>778.17200000000003</v>
      </c>
      <c r="F133" s="184">
        <v>740.76099999999997</v>
      </c>
      <c r="G133" s="184">
        <v>651.03</v>
      </c>
      <c r="H133" s="184">
        <v>515.77</v>
      </c>
      <c r="I133" s="184">
        <v>407.721</v>
      </c>
      <c r="J133" s="184">
        <v>416.28800000000001</v>
      </c>
      <c r="K133" s="184">
        <v>484.916</v>
      </c>
      <c r="L133" s="184">
        <v>551.84500000000003</v>
      </c>
      <c r="M133" s="184">
        <v>660.56200000000001</v>
      </c>
      <c r="N133" s="184">
        <v>775.05399999999997</v>
      </c>
      <c r="O133" s="184">
        <v>798.86879999999996</v>
      </c>
    </row>
    <row r="134" spans="2:15">
      <c r="B134" s="182" t="s">
        <v>95</v>
      </c>
      <c r="C134" s="184">
        <v>761.90200000000004</v>
      </c>
      <c r="D134" s="184">
        <v>812.88</v>
      </c>
      <c r="E134" s="184">
        <v>692.43499999999995</v>
      </c>
      <c r="F134" s="184">
        <v>608.14</v>
      </c>
      <c r="G134" s="184">
        <v>398.79300000000001</v>
      </c>
      <c r="H134" s="184">
        <v>220.65199999999999</v>
      </c>
      <c r="I134" s="184">
        <v>131.196</v>
      </c>
      <c r="J134" s="184">
        <v>112.38800000000001</v>
      </c>
      <c r="K134" s="184">
        <v>229.80799999999999</v>
      </c>
      <c r="L134" s="184">
        <v>233.95599999999999</v>
      </c>
      <c r="M134" s="184">
        <v>325.935</v>
      </c>
      <c r="N134" s="184">
        <v>477.21</v>
      </c>
      <c r="O134" s="184">
        <v>604.42460000000005</v>
      </c>
    </row>
    <row r="135" spans="2:15">
      <c r="B135" s="182" t="s">
        <v>9</v>
      </c>
      <c r="C135" s="184">
        <v>2312.48</v>
      </c>
      <c r="D135" s="184">
        <v>2395.0329999999999</v>
      </c>
      <c r="E135" s="184">
        <v>2253.788</v>
      </c>
      <c r="F135" s="184">
        <v>2268.7860000000001</v>
      </c>
      <c r="G135" s="184">
        <v>2389.42</v>
      </c>
      <c r="H135" s="184">
        <v>2438.3620000000001</v>
      </c>
      <c r="I135" s="184">
        <v>2481.1149999999998</v>
      </c>
      <c r="J135" s="184">
        <v>2474.7359999999999</v>
      </c>
      <c r="K135" s="184">
        <v>2243.4229999999998</v>
      </c>
      <c r="L135" s="184">
        <v>2330.2339999999999</v>
      </c>
      <c r="M135" s="184">
        <v>2349.7559999999999</v>
      </c>
      <c r="N135" s="184">
        <v>2413.0309999999999</v>
      </c>
      <c r="O135" s="184">
        <v>2385.4063630000001</v>
      </c>
    </row>
    <row r="136" spans="2:15">
      <c r="B136" s="182" t="s">
        <v>96</v>
      </c>
      <c r="C136" s="184">
        <v>211.36150000000001</v>
      </c>
      <c r="D136" s="184">
        <v>200.6275</v>
      </c>
      <c r="E136" s="184">
        <v>214.93299999999999</v>
      </c>
      <c r="F136" s="184">
        <v>213.31549999999999</v>
      </c>
      <c r="G136" s="184">
        <v>228.41249999999999</v>
      </c>
      <c r="H136" s="184">
        <v>206.52449999999999</v>
      </c>
      <c r="I136" s="184">
        <v>218.512</v>
      </c>
      <c r="J136" s="184">
        <v>226.57149999999999</v>
      </c>
      <c r="K136" s="184">
        <v>202.00299999999999</v>
      </c>
      <c r="L136" s="184">
        <v>215.39500000000001</v>
      </c>
      <c r="M136" s="184">
        <v>169.464</v>
      </c>
      <c r="N136" s="184">
        <v>137.02799999999999</v>
      </c>
      <c r="O136" s="184">
        <v>176.05375000000001</v>
      </c>
    </row>
    <row r="137" spans="2:15">
      <c r="B137" s="182" t="s">
        <v>97</v>
      </c>
      <c r="C137" s="184">
        <v>67</v>
      </c>
      <c r="D137" s="184">
        <v>69</v>
      </c>
      <c r="E137" s="184">
        <v>66</v>
      </c>
      <c r="F137" s="184">
        <v>62</v>
      </c>
      <c r="G137" s="184">
        <v>66</v>
      </c>
      <c r="H137" s="184">
        <v>67</v>
      </c>
      <c r="I137" s="184">
        <v>70</v>
      </c>
      <c r="J137" s="184">
        <v>69</v>
      </c>
      <c r="K137" s="184">
        <v>62</v>
      </c>
      <c r="L137" s="184">
        <v>66</v>
      </c>
      <c r="M137" s="184">
        <v>67</v>
      </c>
      <c r="N137" s="184">
        <v>24</v>
      </c>
      <c r="O137" s="184">
        <v>51</v>
      </c>
    </row>
    <row r="138" spans="2:15">
      <c r="B138" s="182" t="s">
        <v>98</v>
      </c>
      <c r="C138" s="184">
        <v>301.45100000000002</v>
      </c>
      <c r="D138" s="184">
        <v>332.56799999999998</v>
      </c>
      <c r="E138" s="184">
        <v>316.09800000000001</v>
      </c>
      <c r="F138" s="184">
        <v>309.25400000000002</v>
      </c>
      <c r="G138" s="184">
        <v>310.00299999999999</v>
      </c>
      <c r="H138" s="184">
        <v>307.70600000000002</v>
      </c>
      <c r="I138" s="184">
        <v>312.63099999999997</v>
      </c>
      <c r="J138" s="184">
        <v>296.49200000000002</v>
      </c>
      <c r="K138" s="184">
        <v>301.63099999999997</v>
      </c>
      <c r="L138" s="184">
        <v>268.91500000000002</v>
      </c>
      <c r="M138" s="184">
        <v>235.27199999999999</v>
      </c>
      <c r="N138" s="184">
        <v>291.6232</v>
      </c>
      <c r="O138" s="184">
        <v>319.6814</v>
      </c>
    </row>
    <row r="139" spans="2:15">
      <c r="B139" s="182" t="s">
        <v>99</v>
      </c>
      <c r="C139" s="184">
        <v>20886.553029999999</v>
      </c>
      <c r="D139" s="184">
        <v>21455.849502000001</v>
      </c>
      <c r="E139" s="184">
        <v>20352.343294999999</v>
      </c>
      <c r="F139" s="184">
        <v>19103.022322000001</v>
      </c>
      <c r="G139" s="184">
        <v>20286.106271000001</v>
      </c>
      <c r="H139" s="184">
        <v>21636.345880000001</v>
      </c>
      <c r="I139" s="184">
        <v>23167.462479999998</v>
      </c>
      <c r="J139" s="184">
        <v>21758.584220000001</v>
      </c>
      <c r="K139" s="184">
        <v>20783.088448999999</v>
      </c>
      <c r="L139" s="184">
        <v>23191.356421</v>
      </c>
      <c r="M139" s="184">
        <v>19707.484284999999</v>
      </c>
      <c r="N139" s="184">
        <v>19040.279500000001</v>
      </c>
      <c r="O139" s="184">
        <v>18681.040199999999</v>
      </c>
    </row>
    <row r="140" spans="2:15">
      <c r="B140" s="182" t="s">
        <v>100</v>
      </c>
      <c r="C140" s="184">
        <v>-192.29135199999999</v>
      </c>
      <c r="D140" s="184">
        <v>-173.37316200000001</v>
      </c>
      <c r="E140" s="184">
        <v>-204.27099899999999</v>
      </c>
      <c r="F140" s="184">
        <v>-165.54855699999999</v>
      </c>
      <c r="G140" s="184">
        <v>-221.48029299999999</v>
      </c>
      <c r="H140" s="184">
        <v>-269.55341499999997</v>
      </c>
      <c r="I140" s="184">
        <v>-554.92065600000001</v>
      </c>
      <c r="J140" s="184">
        <v>-390.73397899999998</v>
      </c>
      <c r="K140" s="184">
        <v>-253.25366199999999</v>
      </c>
      <c r="L140" s="184">
        <v>-733.04460500000005</v>
      </c>
      <c r="M140" s="184">
        <v>-559.43875200000002</v>
      </c>
      <c r="N140" s="184">
        <v>-212.64291399999999</v>
      </c>
      <c r="O140" s="184">
        <v>-94.329400000000007</v>
      </c>
    </row>
    <row r="141" spans="2:15">
      <c r="B141" s="182" t="s">
        <v>83</v>
      </c>
      <c r="C141" s="184">
        <v>-114.23341499999999</v>
      </c>
      <c r="D141" s="184">
        <v>-155.21145899999999</v>
      </c>
      <c r="E141" s="184">
        <v>-166.87624500000001</v>
      </c>
      <c r="F141" s="184">
        <v>-116.104623</v>
      </c>
      <c r="G141" s="184">
        <v>-93.285021</v>
      </c>
      <c r="H141" s="184">
        <v>-70.161934000000002</v>
      </c>
      <c r="I141" s="184">
        <v>-91.766864999999996</v>
      </c>
      <c r="J141" s="184">
        <v>-86.203828999999999</v>
      </c>
      <c r="K141" s="184">
        <v>-99.993398999999997</v>
      </c>
      <c r="L141" s="184">
        <v>-89.996875000000003</v>
      </c>
      <c r="M141" s="184">
        <v>-66.467461999999998</v>
      </c>
      <c r="N141" s="184">
        <v>-89.565090999999995</v>
      </c>
      <c r="O141" s="184">
        <v>-108.5852</v>
      </c>
    </row>
    <row r="142" spans="2:15">
      <c r="B142" s="182" t="s">
        <v>101</v>
      </c>
      <c r="C142" s="184">
        <v>1128.8588830000001</v>
      </c>
      <c r="D142" s="184">
        <v>1273.4433959999999</v>
      </c>
      <c r="E142" s="184">
        <v>1827.910942</v>
      </c>
      <c r="F142" s="184">
        <v>1393.3084220000001</v>
      </c>
      <c r="G142" s="184">
        <v>280.22841799999998</v>
      </c>
      <c r="H142" s="184">
        <v>-346.27278000000001</v>
      </c>
      <c r="I142" s="184">
        <v>-339.50387699999999</v>
      </c>
      <c r="J142" s="184">
        <v>1340.296642</v>
      </c>
      <c r="K142" s="184">
        <v>857.10299299999997</v>
      </c>
      <c r="L142" s="184">
        <v>-273.49978299999998</v>
      </c>
      <c r="M142" s="184">
        <v>882.69462899999996</v>
      </c>
      <c r="N142" s="184">
        <v>1368.3471199999999</v>
      </c>
      <c r="O142" s="184">
        <v>1858.4005999999999</v>
      </c>
    </row>
    <row r="143" spans="2:15">
      <c r="B143" s="182" t="s">
        <v>102</v>
      </c>
      <c r="C143" s="184">
        <v>21708.887146000001</v>
      </c>
      <c r="D143" s="184">
        <v>22400.708277000002</v>
      </c>
      <c r="E143" s="184">
        <v>21809.106993000001</v>
      </c>
      <c r="F143" s="184">
        <v>20214.677564000001</v>
      </c>
      <c r="G143" s="184">
        <v>20251.569374999999</v>
      </c>
      <c r="H143" s="184">
        <v>20950.357751</v>
      </c>
      <c r="I143" s="184">
        <v>22181.271081999999</v>
      </c>
      <c r="J143" s="184">
        <v>22621.943053999999</v>
      </c>
      <c r="K143" s="184">
        <v>21286.944381000001</v>
      </c>
      <c r="L143" s="184">
        <v>22094.815158000001</v>
      </c>
      <c r="M143" s="184">
        <v>19964.272700000001</v>
      </c>
      <c r="N143" s="184">
        <v>20106.418614999999</v>
      </c>
      <c r="O143" s="184">
        <v>20336.5262</v>
      </c>
    </row>
    <row r="145" spans="2:15">
      <c r="B145" s="182" t="s">
        <v>17</v>
      </c>
      <c r="C145" s="184">
        <f t="shared" ref="C145:O145" si="10">SUM(C126,C132:C134,C137:C138)</f>
        <v>6757.4906847760003</v>
      </c>
      <c r="D145" s="184">
        <f t="shared" si="10"/>
        <v>6615.7288079520004</v>
      </c>
      <c r="E145" s="184">
        <f t="shared" si="10"/>
        <v>6234.2541187339993</v>
      </c>
      <c r="F145" s="184">
        <f t="shared" si="10"/>
        <v>5725.6375104380004</v>
      </c>
      <c r="G145" s="184">
        <f t="shared" si="10"/>
        <v>5440.3979253779989</v>
      </c>
      <c r="H145" s="184">
        <f t="shared" si="10"/>
        <v>5909.8664915320005</v>
      </c>
      <c r="I145" s="184">
        <f t="shared" si="10"/>
        <v>7923.5810136699993</v>
      </c>
      <c r="J145" s="184">
        <f t="shared" si="10"/>
        <v>8365.673984785999</v>
      </c>
      <c r="K145" s="184">
        <f t="shared" si="10"/>
        <v>8088.0794253500007</v>
      </c>
      <c r="L145" s="184">
        <f t="shared" si="10"/>
        <v>13165.685706556</v>
      </c>
      <c r="M145" s="184">
        <f t="shared" si="10"/>
        <v>10398.039960246</v>
      </c>
      <c r="N145" s="184">
        <f t="shared" si="10"/>
        <v>8327.5031393239988</v>
      </c>
      <c r="O145" s="184">
        <f t="shared" si="10"/>
        <v>7978.9900370000005</v>
      </c>
    </row>
    <row r="146" spans="2:15">
      <c r="B146" s="182" t="s">
        <v>16</v>
      </c>
      <c r="C146" s="184">
        <f>SUM(C127:C131,C135:C136)</f>
        <v>14129.075845223999</v>
      </c>
      <c r="D146" s="184">
        <f t="shared" ref="D146:O146" si="11">SUM(D127:D131,D135:D136)</f>
        <v>14840.231194047999</v>
      </c>
      <c r="E146" s="184">
        <f t="shared" si="11"/>
        <v>14118.388176266002</v>
      </c>
      <c r="F146" s="184">
        <f t="shared" si="11"/>
        <v>13376.955311562</v>
      </c>
      <c r="G146" s="184">
        <f t="shared" si="11"/>
        <v>14845.578845622</v>
      </c>
      <c r="H146" s="184">
        <f t="shared" si="11"/>
        <v>15726.921888468001</v>
      </c>
      <c r="I146" s="184">
        <f t="shared" si="11"/>
        <v>15243.909466330002</v>
      </c>
      <c r="J146" s="184">
        <f t="shared" si="11"/>
        <v>13392.646735214001</v>
      </c>
      <c r="K146" s="184">
        <f t="shared" si="11"/>
        <v>12694.570023649998</v>
      </c>
      <c r="L146" s="184">
        <f t="shared" si="11"/>
        <v>10025.761714443999</v>
      </c>
      <c r="M146" s="184">
        <f t="shared" si="11"/>
        <v>9309.5153247539984</v>
      </c>
      <c r="N146" s="184">
        <f t="shared" si="11"/>
        <v>10712.431360676001</v>
      </c>
      <c r="O146" s="184">
        <f t="shared" si="11"/>
        <v>10702.436513000001</v>
      </c>
    </row>
    <row r="148" spans="2:15">
      <c r="B148" s="182" t="s">
        <v>17</v>
      </c>
      <c r="C148" s="185">
        <f t="shared" ref="C148:N148" si="12">(C145/SUM(C145:C146)*100)</f>
        <v>32.353286381799585</v>
      </c>
      <c r="D148" s="185">
        <f t="shared" si="12"/>
        <v>30.83399114901091</v>
      </c>
      <c r="E148" s="185">
        <f t="shared" si="12"/>
        <v>30.631178145677712</v>
      </c>
      <c r="F148" s="185">
        <f t="shared" si="12"/>
        <v>29.973090898131488</v>
      </c>
      <c r="G148" s="185">
        <f t="shared" si="12"/>
        <v>26.818515996505376</v>
      </c>
      <c r="H148" s="185">
        <f t="shared" si="12"/>
        <v>27.31397279364619</v>
      </c>
      <c r="I148" s="185">
        <f t="shared" si="12"/>
        <v>34.201291764898997</v>
      </c>
      <c r="J148" s="185">
        <f t="shared" si="12"/>
        <v>38.448160096731947</v>
      </c>
      <c r="K148" s="185">
        <f t="shared" si="12"/>
        <v>38.917460669285248</v>
      </c>
      <c r="L148" s="185">
        <f t="shared" si="12"/>
        <v>56.769573142875039</v>
      </c>
      <c r="M148" s="185">
        <f t="shared" si="12"/>
        <v>52.761693725452872</v>
      </c>
      <c r="N148" s="185">
        <f t="shared" si="12"/>
        <v>43.737036696864685</v>
      </c>
      <c r="O148" s="185">
        <f>(O145/SUM(O145:O146)*100)</f>
        <v>42.710817697163499</v>
      </c>
    </row>
    <row r="149" spans="2:15">
      <c r="B149" s="182" t="s">
        <v>16</v>
      </c>
      <c r="C149" s="185">
        <f t="shared" ref="C149:O149" si="13">(C146/SUM(C145:C146)*100)</f>
        <v>67.646713618200408</v>
      </c>
      <c r="D149" s="185">
        <f t="shared" si="13"/>
        <v>69.166008850989087</v>
      </c>
      <c r="E149" s="185">
        <f t="shared" si="13"/>
        <v>69.368821854322277</v>
      </c>
      <c r="F149" s="185">
        <f t="shared" si="13"/>
        <v>70.026909101868512</v>
      </c>
      <c r="G149" s="185">
        <f t="shared" si="13"/>
        <v>73.181484003494631</v>
      </c>
      <c r="H149" s="185">
        <f t="shared" si="13"/>
        <v>72.686027206353813</v>
      </c>
      <c r="I149" s="185">
        <f t="shared" si="13"/>
        <v>65.798708235101017</v>
      </c>
      <c r="J149" s="185">
        <f t="shared" si="13"/>
        <v>61.551839903268061</v>
      </c>
      <c r="K149" s="185">
        <f t="shared" si="13"/>
        <v>61.082539330714759</v>
      </c>
      <c r="L149" s="185">
        <f t="shared" si="13"/>
        <v>43.230426857124968</v>
      </c>
      <c r="M149" s="185">
        <f t="shared" si="13"/>
        <v>47.238306274547128</v>
      </c>
      <c r="N149" s="185">
        <f t="shared" si="13"/>
        <v>56.262963303135315</v>
      </c>
      <c r="O149" s="185">
        <f t="shared" si="13"/>
        <v>57.289182302836508</v>
      </c>
    </row>
    <row r="153" spans="2:15">
      <c r="B153" s="160" t="s">
        <v>27</v>
      </c>
    </row>
    <row r="154" spans="2:15">
      <c r="D154" s="244" t="s">
        <v>25</v>
      </c>
      <c r="E154" s="244" t="s">
        <v>26</v>
      </c>
    </row>
    <row r="155" spans="2:15">
      <c r="B155" s="182" t="s">
        <v>19</v>
      </c>
      <c r="C155" s="182" t="s">
        <v>20</v>
      </c>
      <c r="D155" s="244"/>
      <c r="E155" s="244"/>
    </row>
    <row r="156" spans="2:15">
      <c r="B156" s="187">
        <v>43252</v>
      </c>
      <c r="C156" s="182">
        <v>1</v>
      </c>
      <c r="D156" s="188">
        <v>57.450194000000003</v>
      </c>
      <c r="E156" s="189">
        <v>9.4</v>
      </c>
    </row>
    <row r="157" spans="2:15">
      <c r="B157" s="187">
        <v>43253</v>
      </c>
      <c r="C157" s="182">
        <v>2</v>
      </c>
      <c r="D157" s="188">
        <v>57.367086</v>
      </c>
      <c r="E157" s="189">
        <v>10.5</v>
      </c>
    </row>
    <row r="158" spans="2:15">
      <c r="B158" s="187">
        <v>43254</v>
      </c>
      <c r="C158" s="182">
        <v>3</v>
      </c>
      <c r="D158" s="188">
        <v>76.843845000000002</v>
      </c>
      <c r="E158" s="189">
        <v>14.2</v>
      </c>
    </row>
    <row r="159" spans="2:15">
      <c r="B159" s="187">
        <v>43255</v>
      </c>
      <c r="C159" s="182">
        <v>4</v>
      </c>
      <c r="D159" s="188">
        <v>89.263131999999999</v>
      </c>
      <c r="E159" s="189">
        <v>14.8</v>
      </c>
    </row>
    <row r="160" spans="2:15">
      <c r="B160" s="187">
        <v>43256</v>
      </c>
      <c r="C160" s="182">
        <v>5</v>
      </c>
      <c r="D160" s="188">
        <v>71.127003999999999</v>
      </c>
      <c r="E160" s="189">
        <v>11.8</v>
      </c>
    </row>
    <row r="161" spans="2:5">
      <c r="B161" s="187">
        <v>43257</v>
      </c>
      <c r="C161" s="182">
        <v>6</v>
      </c>
      <c r="D161" s="188">
        <v>56.766710000000003</v>
      </c>
      <c r="E161" s="189">
        <v>9.5</v>
      </c>
    </row>
    <row r="162" spans="2:5">
      <c r="B162" s="187">
        <v>43258</v>
      </c>
      <c r="C162" s="182">
        <v>7</v>
      </c>
      <c r="D162" s="188">
        <v>55.204149999999998</v>
      </c>
      <c r="E162" s="189">
        <v>9</v>
      </c>
    </row>
    <row r="163" spans="2:5">
      <c r="B163" s="187">
        <v>43259</v>
      </c>
      <c r="C163" s="182">
        <v>8</v>
      </c>
      <c r="D163" s="188">
        <v>65.408242000000001</v>
      </c>
      <c r="E163" s="189">
        <v>10.7</v>
      </c>
    </row>
    <row r="164" spans="2:5">
      <c r="B164" s="187">
        <v>43260</v>
      </c>
      <c r="C164" s="182">
        <v>9</v>
      </c>
      <c r="D164" s="188">
        <v>85.274856999999997</v>
      </c>
      <c r="E164" s="189">
        <v>15.1</v>
      </c>
    </row>
    <row r="165" spans="2:5">
      <c r="B165" s="187">
        <v>43261</v>
      </c>
      <c r="C165" s="182">
        <v>10</v>
      </c>
      <c r="D165" s="188">
        <v>52.803348999999997</v>
      </c>
      <c r="E165" s="189">
        <v>10.1</v>
      </c>
    </row>
    <row r="166" spans="2:5">
      <c r="B166" s="187">
        <v>43262</v>
      </c>
      <c r="C166" s="182">
        <v>11</v>
      </c>
      <c r="D166" s="188">
        <v>69.010097999999999</v>
      </c>
      <c r="E166" s="189">
        <v>11.4</v>
      </c>
    </row>
    <row r="167" spans="2:5">
      <c r="B167" s="187">
        <v>43263</v>
      </c>
      <c r="C167" s="182">
        <v>12</v>
      </c>
      <c r="D167" s="188">
        <v>137.70823100000001</v>
      </c>
      <c r="E167" s="189">
        <v>21.6</v>
      </c>
    </row>
    <row r="168" spans="2:5">
      <c r="B168" s="187">
        <v>43264</v>
      </c>
      <c r="C168" s="182">
        <v>13</v>
      </c>
      <c r="D168" s="188">
        <v>166.61222699999999</v>
      </c>
      <c r="E168" s="189">
        <v>25.1</v>
      </c>
    </row>
    <row r="169" spans="2:5">
      <c r="B169" s="187">
        <v>43265</v>
      </c>
      <c r="C169" s="182">
        <v>14</v>
      </c>
      <c r="D169" s="188">
        <v>116.73075900000001</v>
      </c>
      <c r="E169" s="189">
        <v>18.7</v>
      </c>
    </row>
    <row r="170" spans="2:5">
      <c r="B170" s="187">
        <v>43266</v>
      </c>
      <c r="C170" s="182">
        <v>15</v>
      </c>
      <c r="D170" s="188">
        <v>94.469266000000005</v>
      </c>
      <c r="E170" s="189">
        <v>15</v>
      </c>
    </row>
    <row r="171" spans="2:5">
      <c r="B171" s="187">
        <v>43267</v>
      </c>
      <c r="C171" s="182">
        <v>16</v>
      </c>
      <c r="D171" s="188">
        <v>90.021179000000004</v>
      </c>
      <c r="E171" s="189">
        <v>15.4</v>
      </c>
    </row>
    <row r="172" spans="2:5">
      <c r="B172" s="187">
        <v>43268</v>
      </c>
      <c r="C172" s="182">
        <v>17</v>
      </c>
      <c r="D172" s="188">
        <v>120.335384</v>
      </c>
      <c r="E172" s="189">
        <v>20.5</v>
      </c>
    </row>
    <row r="173" spans="2:5">
      <c r="B173" s="187">
        <v>43269</v>
      </c>
      <c r="C173" s="182">
        <v>18</v>
      </c>
      <c r="D173" s="188">
        <v>162.01283900000001</v>
      </c>
      <c r="E173" s="189">
        <v>24.5</v>
      </c>
    </row>
    <row r="174" spans="2:5">
      <c r="B174" s="187">
        <v>43270</v>
      </c>
      <c r="C174" s="182">
        <v>19</v>
      </c>
      <c r="D174" s="188">
        <v>133.62821199999999</v>
      </c>
      <c r="E174" s="189">
        <v>20.3</v>
      </c>
    </row>
    <row r="175" spans="2:5">
      <c r="B175" s="187">
        <v>43271</v>
      </c>
      <c r="C175" s="182">
        <v>20</v>
      </c>
      <c r="D175" s="188">
        <v>70.630903000000004</v>
      </c>
      <c r="E175" s="189">
        <v>10.3</v>
      </c>
    </row>
    <row r="176" spans="2:5">
      <c r="B176" s="187">
        <v>43272</v>
      </c>
      <c r="C176" s="182">
        <v>21</v>
      </c>
      <c r="D176" s="188">
        <v>91.094548000000003</v>
      </c>
      <c r="E176" s="189">
        <v>13.6</v>
      </c>
    </row>
    <row r="177" spans="2:27">
      <c r="B177" s="187">
        <v>43273</v>
      </c>
      <c r="C177" s="182">
        <v>22</v>
      </c>
      <c r="D177" s="188">
        <v>133.08436499999999</v>
      </c>
      <c r="E177" s="189">
        <v>19.7</v>
      </c>
    </row>
    <row r="178" spans="2:27">
      <c r="B178" s="187">
        <v>43274</v>
      </c>
      <c r="C178" s="182">
        <v>23</v>
      </c>
      <c r="D178" s="188">
        <v>99.434762000000006</v>
      </c>
      <c r="E178" s="189">
        <v>16.600000000000001</v>
      </c>
    </row>
    <row r="179" spans="2:27">
      <c r="B179" s="187">
        <v>43275</v>
      </c>
      <c r="C179" s="182">
        <v>24</v>
      </c>
      <c r="D179" s="188">
        <v>58.815645000000004</v>
      </c>
      <c r="E179" s="189">
        <v>10.5</v>
      </c>
    </row>
    <row r="180" spans="2:27">
      <c r="B180" s="187">
        <v>43276</v>
      </c>
      <c r="C180" s="182">
        <v>25</v>
      </c>
      <c r="D180" s="188">
        <v>53.908244000000003</v>
      </c>
      <c r="E180" s="189">
        <v>8.1</v>
      </c>
    </row>
    <row r="181" spans="2:27">
      <c r="B181" s="187">
        <v>43277</v>
      </c>
      <c r="C181" s="182">
        <v>26</v>
      </c>
      <c r="D181" s="188">
        <v>41.601959000000001</v>
      </c>
      <c r="E181" s="189">
        <v>6.1</v>
      </c>
    </row>
    <row r="182" spans="2:27">
      <c r="B182" s="187">
        <v>43278</v>
      </c>
      <c r="C182" s="182">
        <v>27</v>
      </c>
      <c r="D182" s="188">
        <v>45.229748000000001</v>
      </c>
      <c r="E182" s="189">
        <v>6.6</v>
      </c>
    </row>
    <row r="183" spans="2:27">
      <c r="B183" s="187">
        <v>43279</v>
      </c>
      <c r="C183" s="182">
        <v>28</v>
      </c>
      <c r="D183" s="188">
        <v>67.183177999999998</v>
      </c>
      <c r="E183" s="189">
        <v>9.8000000000000007</v>
      </c>
    </row>
    <row r="184" spans="2:27">
      <c r="B184" s="187">
        <v>43280</v>
      </c>
      <c r="C184" s="182">
        <v>29</v>
      </c>
      <c r="D184" s="188">
        <v>70.265703999999999</v>
      </c>
      <c r="E184" s="189">
        <v>10.199999999999999</v>
      </c>
    </row>
    <row r="185" spans="2:27">
      <c r="B185" s="187">
        <v>43281</v>
      </c>
      <c r="C185" s="182">
        <v>30</v>
      </c>
      <c r="D185" s="188">
        <v>90.470816999999997</v>
      </c>
      <c r="E185" s="189">
        <v>14.8</v>
      </c>
    </row>
    <row r="186" spans="2:27">
      <c r="B186" s="187"/>
      <c r="D186" s="188"/>
      <c r="E186" s="189"/>
    </row>
    <row r="187" spans="2:27">
      <c r="B187" s="186"/>
      <c r="D187" s="188"/>
      <c r="E187" s="188"/>
    </row>
    <row r="189" spans="2:27">
      <c r="B189" s="182" t="s">
        <v>28</v>
      </c>
      <c r="D189" s="182">
        <f>MAX(D156:D186)</f>
        <v>166.61222699999999</v>
      </c>
      <c r="E189" s="185">
        <f>VLOOKUP(D189,D156:E186,2)</f>
        <v>14.8</v>
      </c>
    </row>
    <row r="191" spans="2:27">
      <c r="B191" s="160" t="s">
        <v>78</v>
      </c>
    </row>
    <row r="192" spans="2:27">
      <c r="B192" s="190"/>
      <c r="C192" s="183">
        <v>1</v>
      </c>
      <c r="D192" s="183">
        <v>2</v>
      </c>
      <c r="E192" s="183">
        <v>3</v>
      </c>
      <c r="F192" s="183">
        <v>4</v>
      </c>
      <c r="G192" s="183">
        <v>5</v>
      </c>
      <c r="H192" s="183">
        <v>6</v>
      </c>
      <c r="I192" s="183">
        <v>7</v>
      </c>
      <c r="J192" s="183">
        <v>8</v>
      </c>
      <c r="K192" s="183">
        <v>9</v>
      </c>
      <c r="L192" s="183">
        <v>10</v>
      </c>
      <c r="M192" s="183">
        <v>11</v>
      </c>
      <c r="N192" s="183">
        <v>12</v>
      </c>
      <c r="O192" s="183">
        <v>13</v>
      </c>
      <c r="P192" s="183">
        <v>14</v>
      </c>
      <c r="Q192" s="183">
        <v>15</v>
      </c>
      <c r="R192" s="183">
        <v>16</v>
      </c>
      <c r="S192" s="183">
        <v>17</v>
      </c>
      <c r="T192" s="183">
        <v>18</v>
      </c>
      <c r="U192" s="183">
        <v>19</v>
      </c>
      <c r="V192" s="183">
        <v>20</v>
      </c>
      <c r="W192" s="183">
        <v>21</v>
      </c>
      <c r="X192" s="183">
        <v>22</v>
      </c>
      <c r="Y192" s="183">
        <v>23</v>
      </c>
      <c r="Z192" s="183">
        <v>24</v>
      </c>
      <c r="AA192" s="191" t="s">
        <v>15</v>
      </c>
    </row>
    <row r="193" spans="2:27">
      <c r="B193" s="182" t="s">
        <v>5</v>
      </c>
      <c r="C193" s="184">
        <v>7.2436203903500003</v>
      </c>
      <c r="D193" s="184">
        <v>7.15518130315</v>
      </c>
      <c r="E193" s="184">
        <v>7.1811803020500005</v>
      </c>
      <c r="F193" s="184">
        <v>7.1632625862600001</v>
      </c>
      <c r="G193" s="184">
        <v>7.1922817270200001</v>
      </c>
      <c r="H193" s="184">
        <v>7.2997389717899992</v>
      </c>
      <c r="I193" s="184">
        <v>7.2379157208899993</v>
      </c>
      <c r="J193" s="184">
        <v>7.1278551321000005</v>
      </c>
      <c r="K193" s="184">
        <v>6.5689018857199999</v>
      </c>
      <c r="L193" s="184">
        <v>6.2097974639100002</v>
      </c>
      <c r="M193" s="184">
        <v>6.3362548963599998</v>
      </c>
      <c r="N193" s="184">
        <v>6.49857677407</v>
      </c>
      <c r="O193" s="184">
        <v>6.4599232432799996</v>
      </c>
      <c r="P193" s="184">
        <v>6.4458780148699999</v>
      </c>
      <c r="Q193" s="184">
        <v>6.5871354367399997</v>
      </c>
      <c r="R193" s="184">
        <v>6.9390311223600003</v>
      </c>
      <c r="S193" s="184">
        <v>7.18796204605</v>
      </c>
      <c r="T193" s="184">
        <v>7.4840981121299999</v>
      </c>
      <c r="U193" s="184">
        <v>7.6093072848899999</v>
      </c>
      <c r="V193" s="184">
        <v>7.6274655748300004</v>
      </c>
      <c r="W193" s="184">
        <v>7.1404525421899994</v>
      </c>
      <c r="X193" s="184">
        <v>6.56382431751</v>
      </c>
      <c r="Y193" s="184">
        <v>6.6705534125599995</v>
      </c>
      <c r="Z193" s="184">
        <v>6.6819559958300001</v>
      </c>
      <c r="AA193" s="184">
        <f t="shared" ref="AA193:AA194" si="14">SUM(C193:Z193)</f>
        <v>166.61215425691006</v>
      </c>
    </row>
    <row r="194" spans="2:27">
      <c r="B194" s="182" t="s">
        <v>10</v>
      </c>
      <c r="C194" s="184">
        <v>24.7928</v>
      </c>
      <c r="D194" s="184">
        <v>24.6372</v>
      </c>
      <c r="E194" s="184">
        <v>23.812999999999999</v>
      </c>
      <c r="F194" s="184">
        <v>23.7239</v>
      </c>
      <c r="G194" s="184">
        <v>23.616700000000002</v>
      </c>
      <c r="H194" s="184">
        <v>23.727</v>
      </c>
      <c r="I194" s="184">
        <v>24.374500000000001</v>
      </c>
      <c r="J194" s="184">
        <v>25.305799999999998</v>
      </c>
      <c r="K194" s="184">
        <v>27.299099999999999</v>
      </c>
      <c r="L194" s="184">
        <v>29.112400000000001</v>
      </c>
      <c r="M194" s="184">
        <v>30.262599999999999</v>
      </c>
      <c r="N194" s="184">
        <v>30.797899999999998</v>
      </c>
      <c r="O194" s="184">
        <v>31.4208</v>
      </c>
      <c r="P194" s="184">
        <v>31.222999999999999</v>
      </c>
      <c r="Q194" s="184">
        <v>30.451000000000001</v>
      </c>
      <c r="R194" s="184">
        <v>30.244300000000003</v>
      </c>
      <c r="S194" s="184">
        <v>29.7439</v>
      </c>
      <c r="T194" s="184">
        <v>29.5198</v>
      </c>
      <c r="U194" s="184">
        <v>29.181999999999999</v>
      </c>
      <c r="V194" s="184">
        <v>28.678000000000001</v>
      </c>
      <c r="W194" s="184">
        <v>28.910400000000003</v>
      </c>
      <c r="X194" s="184">
        <v>27.969200000000001</v>
      </c>
      <c r="Y194" s="184">
        <v>27.572500000000002</v>
      </c>
      <c r="Z194" s="184">
        <v>26.330800000000004</v>
      </c>
      <c r="AA194" s="184">
        <f t="shared" si="14"/>
        <v>662.70859999999993</v>
      </c>
    </row>
    <row r="197" spans="2:27">
      <c r="B197" s="182" t="s">
        <v>116</v>
      </c>
      <c r="C197" s="192">
        <f t="shared" ref="C197:AA197" si="15">C193/C194*100</f>
        <v>29.216628982406185</v>
      </c>
      <c r="D197" s="192">
        <f t="shared" si="15"/>
        <v>29.04218540722972</v>
      </c>
      <c r="E197" s="192">
        <f t="shared" si="15"/>
        <v>30.156554411665898</v>
      </c>
      <c r="F197" s="192">
        <f t="shared" si="15"/>
        <v>30.194287559212441</v>
      </c>
      <c r="G197" s="192">
        <f t="shared" si="15"/>
        <v>30.45421979793959</v>
      </c>
      <c r="H197" s="192">
        <f t="shared" si="15"/>
        <v>30.765537032873937</v>
      </c>
      <c r="I197" s="192">
        <f t="shared" si="15"/>
        <v>29.694622334365828</v>
      </c>
      <c r="J197" s="192">
        <f t="shared" si="15"/>
        <v>28.166883212939332</v>
      </c>
      <c r="K197" s="192">
        <f t="shared" si="15"/>
        <v>24.062704945291237</v>
      </c>
      <c r="L197" s="192">
        <f t="shared" si="15"/>
        <v>21.330420933725836</v>
      </c>
      <c r="M197" s="192">
        <f t="shared" si="15"/>
        <v>20.937576071983241</v>
      </c>
      <c r="N197" s="192">
        <f t="shared" si="15"/>
        <v>21.100713925527391</v>
      </c>
      <c r="O197" s="192">
        <f t="shared" si="15"/>
        <v>20.559385003819123</v>
      </c>
      <c r="P197" s="192">
        <f t="shared" si="15"/>
        <v>20.64464662226564</v>
      </c>
      <c r="Q197" s="192">
        <f t="shared" si="15"/>
        <v>21.631918284259957</v>
      </c>
      <c r="R197" s="192">
        <f t="shared" si="15"/>
        <v>22.943269053540664</v>
      </c>
      <c r="S197" s="192">
        <f t="shared" si="15"/>
        <v>24.166172042166629</v>
      </c>
      <c r="T197" s="192">
        <f t="shared" si="15"/>
        <v>25.352807648188673</v>
      </c>
      <c r="U197" s="192">
        <f t="shared" si="15"/>
        <v>26.075345366630113</v>
      </c>
      <c r="V197" s="192">
        <f t="shared" si="15"/>
        <v>26.596922989155452</v>
      </c>
      <c r="W197" s="192">
        <f t="shared" si="15"/>
        <v>24.698560179693114</v>
      </c>
      <c r="X197" s="192">
        <f t="shared" si="15"/>
        <v>23.468044554402702</v>
      </c>
      <c r="Y197" s="192">
        <f t="shared" si="15"/>
        <v>24.192776906555441</v>
      </c>
      <c r="Z197" s="192">
        <f t="shared" si="15"/>
        <v>25.376957767443447</v>
      </c>
      <c r="AA197" s="192">
        <f t="shared" si="15"/>
        <v>25.141088293845904</v>
      </c>
    </row>
    <row r="202" spans="2:27">
      <c r="C202" s="182">
        <v>1000</v>
      </c>
    </row>
    <row r="223" spans="3:26">
      <c r="C223" s="182">
        <v>0</v>
      </c>
      <c r="D223" s="182">
        <v>-0.1</v>
      </c>
      <c r="E223" s="182">
        <v>0</v>
      </c>
      <c r="F223" s="182">
        <v>0.2</v>
      </c>
      <c r="G223" s="182">
        <v>0.2</v>
      </c>
      <c r="H223" s="182">
        <v>0.4052</v>
      </c>
      <c r="I223" s="182">
        <v>0.44550000000000001</v>
      </c>
      <c r="J223" s="182">
        <v>0.34420000000000001</v>
      </c>
      <c r="K223" s="182">
        <v>0.34160000000000001</v>
      </c>
      <c r="L223" s="182">
        <v>-0.4</v>
      </c>
      <c r="M223" s="182">
        <v>-0.34350000000000003</v>
      </c>
      <c r="N223" s="182">
        <v>-0.3367</v>
      </c>
      <c r="O223" s="182">
        <v>0</v>
      </c>
      <c r="P223" s="182">
        <v>0</v>
      </c>
      <c r="Q223" s="182">
        <v>-0.3</v>
      </c>
      <c r="R223" s="182">
        <v>-2.5100000000000001E-2</v>
      </c>
      <c r="S223" s="182">
        <v>7.5400000000000009E-2</v>
      </c>
      <c r="T223" s="182">
        <v>-2.4199999999999999E-2</v>
      </c>
      <c r="U223" s="182">
        <v>7.6599999999999988E-2</v>
      </c>
      <c r="V223" s="182">
        <v>7.5600000000000001E-2</v>
      </c>
      <c r="W223" s="182">
        <v>-0.4</v>
      </c>
      <c r="X223" s="182">
        <v>-0.55149999999999999</v>
      </c>
      <c r="Y223" s="182">
        <v>-0.38969999999999999</v>
      </c>
      <c r="Z223" s="182">
        <v>1.4E-3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2:J449"/>
  <sheetViews>
    <sheetView showGridLines="0" showRowColHeaders="0" workbookViewId="0">
      <selection activeCell="A398" sqref="A398:XFD398"/>
    </sheetView>
  </sheetViews>
  <sheetFormatPr baseColWidth="10" defaultRowHeight="11.25"/>
  <cols>
    <col min="1" max="2" width="11.42578125" style="182"/>
    <col min="3" max="3" width="13.42578125" style="182" bestFit="1" customWidth="1"/>
    <col min="4" max="9" width="11.42578125" style="182"/>
    <col min="10" max="10" width="11.42578125" style="183"/>
    <col min="11" max="16384" width="11.42578125" style="182"/>
  </cols>
  <sheetData>
    <row r="2" spans="2:10">
      <c r="B2" s="160" t="s">
        <v>30</v>
      </c>
    </row>
    <row r="3" spans="2:10" ht="22.5">
      <c r="B3" s="197" t="s">
        <v>34</v>
      </c>
      <c r="C3" s="198" t="s">
        <v>35</v>
      </c>
      <c r="D3" s="198" t="s">
        <v>117</v>
      </c>
      <c r="E3" s="199" t="s">
        <v>36</v>
      </c>
      <c r="F3" s="199" t="s">
        <v>37</v>
      </c>
      <c r="G3" s="198" t="s">
        <v>38</v>
      </c>
      <c r="H3" s="200"/>
      <c r="I3" s="201"/>
      <c r="J3" s="202"/>
    </row>
    <row r="4" spans="2:10">
      <c r="B4" s="195" t="s">
        <v>131</v>
      </c>
      <c r="C4" s="203" t="s">
        <v>132</v>
      </c>
      <c r="D4" s="204"/>
      <c r="E4" s="205">
        <v>40.376535897999958</v>
      </c>
      <c r="F4" s="206">
        <v>67.089556183946655</v>
      </c>
      <c r="G4" s="207">
        <v>40.376535897999958</v>
      </c>
      <c r="H4" s="208"/>
      <c r="I4" s="196"/>
      <c r="J4" s="202"/>
    </row>
    <row r="5" spans="2:10">
      <c r="B5" s="204"/>
      <c r="C5" s="203" t="s">
        <v>133</v>
      </c>
      <c r="D5" s="204"/>
      <c r="E5" s="205">
        <v>62.39815031799958</v>
      </c>
      <c r="F5" s="206">
        <v>67.089556183946655</v>
      </c>
      <c r="G5" s="207">
        <v>62.39815031799958</v>
      </c>
      <c r="H5" s="208"/>
      <c r="I5" s="196"/>
      <c r="J5" s="202"/>
    </row>
    <row r="6" spans="2:10">
      <c r="B6" s="195"/>
      <c r="C6" s="203" t="s">
        <v>134</v>
      </c>
      <c r="D6" s="195"/>
      <c r="E6" s="205">
        <v>49.963671258000204</v>
      </c>
      <c r="F6" s="205">
        <v>67.089556183946655</v>
      </c>
      <c r="G6" s="207">
        <v>49.963671258000204</v>
      </c>
      <c r="H6" s="208"/>
      <c r="I6" s="196"/>
      <c r="J6" s="202"/>
    </row>
    <row r="7" spans="2:10">
      <c r="B7" s="195"/>
      <c r="C7" s="203" t="s">
        <v>135</v>
      </c>
      <c r="D7" s="195"/>
      <c r="E7" s="205">
        <v>48.788967280000534</v>
      </c>
      <c r="F7" s="205">
        <v>67.089556183946655</v>
      </c>
      <c r="G7" s="207">
        <v>48.788967280000534</v>
      </c>
      <c r="H7" s="208"/>
      <c r="I7" s="196"/>
      <c r="J7" s="202"/>
    </row>
    <row r="8" spans="2:10">
      <c r="B8" s="195"/>
      <c r="C8" s="203" t="s">
        <v>136</v>
      </c>
      <c r="D8" s="195"/>
      <c r="E8" s="205">
        <v>64.975606035999192</v>
      </c>
      <c r="F8" s="205">
        <v>67.089556183946655</v>
      </c>
      <c r="G8" s="207">
        <v>64.975606035999192</v>
      </c>
      <c r="H8" s="208"/>
      <c r="I8" s="196"/>
      <c r="J8" s="202"/>
    </row>
    <row r="9" spans="2:10">
      <c r="B9" s="195"/>
      <c r="C9" s="203" t="s">
        <v>137</v>
      </c>
      <c r="D9" s="195"/>
      <c r="E9" s="205">
        <v>67.692613684000349</v>
      </c>
      <c r="F9" s="205">
        <v>67.089556183946655</v>
      </c>
      <c r="G9" s="207">
        <v>67.089556183946655</v>
      </c>
      <c r="H9" s="208"/>
      <c r="I9" s="196"/>
      <c r="J9" s="202"/>
    </row>
    <row r="10" spans="2:10">
      <c r="B10" s="195"/>
      <c r="C10" s="203" t="s">
        <v>138</v>
      </c>
      <c r="D10" s="195"/>
      <c r="E10" s="205">
        <v>31.818615683999667</v>
      </c>
      <c r="F10" s="205">
        <v>67.089556183946655</v>
      </c>
      <c r="G10" s="207">
        <v>31.818615683999667</v>
      </c>
      <c r="H10" s="208"/>
      <c r="I10" s="196"/>
      <c r="J10" s="202"/>
    </row>
    <row r="11" spans="2:10">
      <c r="B11" s="195"/>
      <c r="C11" s="203" t="s">
        <v>139</v>
      </c>
      <c r="D11" s="195"/>
      <c r="E11" s="205">
        <v>32.083742932000355</v>
      </c>
      <c r="F11" s="205">
        <v>67.089556183946655</v>
      </c>
      <c r="G11" s="207">
        <v>32.083742932000355</v>
      </c>
      <c r="H11" s="208"/>
      <c r="I11" s="196"/>
      <c r="J11" s="202"/>
    </row>
    <row r="12" spans="2:10">
      <c r="B12" s="195"/>
      <c r="C12" s="203" t="s">
        <v>140</v>
      </c>
      <c r="D12" s="195"/>
      <c r="E12" s="205">
        <v>34.522308751999724</v>
      </c>
      <c r="F12" s="205">
        <v>67.089556183946655</v>
      </c>
      <c r="G12" s="207">
        <v>34.522308751999724</v>
      </c>
      <c r="H12" s="208"/>
      <c r="I12" s="196"/>
      <c r="J12" s="202"/>
    </row>
    <row r="13" spans="2:10">
      <c r="B13" s="195"/>
      <c r="C13" s="203" t="s">
        <v>141</v>
      </c>
      <c r="D13" s="195"/>
      <c r="E13" s="205">
        <v>43.637513102000021</v>
      </c>
      <c r="F13" s="205">
        <v>67.089556183946655</v>
      </c>
      <c r="G13" s="207">
        <v>43.637513102000021</v>
      </c>
      <c r="H13" s="208"/>
      <c r="I13" s="196"/>
      <c r="J13" s="202"/>
    </row>
    <row r="14" spans="2:10">
      <c r="B14" s="195"/>
      <c r="C14" s="203" t="s">
        <v>142</v>
      </c>
      <c r="D14" s="195"/>
      <c r="E14" s="205">
        <v>55.615623654000096</v>
      </c>
      <c r="F14" s="205">
        <v>67.089556183946655</v>
      </c>
      <c r="G14" s="207">
        <v>55.615623654000096</v>
      </c>
      <c r="H14" s="208"/>
      <c r="I14" s="196"/>
      <c r="J14" s="202"/>
    </row>
    <row r="15" spans="2:10">
      <c r="B15" s="195"/>
      <c r="C15" s="203" t="s">
        <v>143</v>
      </c>
      <c r="D15" s="195"/>
      <c r="E15" s="205">
        <v>32.364342644000189</v>
      </c>
      <c r="F15" s="205">
        <v>67.089556183946655</v>
      </c>
      <c r="G15" s="207">
        <v>32.364342644000189</v>
      </c>
      <c r="H15" s="208"/>
      <c r="I15" s="196"/>
      <c r="J15" s="202"/>
    </row>
    <row r="16" spans="2:10">
      <c r="B16" s="195"/>
      <c r="C16" s="203" t="s">
        <v>144</v>
      </c>
      <c r="D16" s="195"/>
      <c r="E16" s="205">
        <v>25.492739110000336</v>
      </c>
      <c r="F16" s="205">
        <v>67.089556183946655</v>
      </c>
      <c r="G16" s="207">
        <v>25.492739110000336</v>
      </c>
      <c r="H16" s="208"/>
      <c r="I16" s="196"/>
      <c r="J16" s="202"/>
    </row>
    <row r="17" spans="2:10">
      <c r="B17" s="195"/>
      <c r="C17" s="203" t="s">
        <v>145</v>
      </c>
      <c r="D17" s="195"/>
      <c r="E17" s="205">
        <v>47.710623641999568</v>
      </c>
      <c r="F17" s="205">
        <v>67.089556183946655</v>
      </c>
      <c r="G17" s="207">
        <v>47.710623641999568</v>
      </c>
      <c r="H17" s="208"/>
      <c r="I17" s="196"/>
      <c r="J17" s="202"/>
    </row>
    <row r="18" spans="2:10">
      <c r="B18" s="195"/>
      <c r="C18" s="203" t="s">
        <v>146</v>
      </c>
      <c r="D18" s="195"/>
      <c r="E18" s="205">
        <v>18.72301255599961</v>
      </c>
      <c r="F18" s="205">
        <v>67.089556183946655</v>
      </c>
      <c r="G18" s="207">
        <v>18.72301255599961</v>
      </c>
      <c r="H18" s="208"/>
      <c r="I18" s="196" t="s">
        <v>121</v>
      </c>
      <c r="J18" s="202">
        <v>67.089556183946655</v>
      </c>
    </row>
    <row r="19" spans="2:10">
      <c r="B19" s="195"/>
      <c r="C19" s="203" t="s">
        <v>147</v>
      </c>
      <c r="D19" s="195"/>
      <c r="E19" s="205">
        <v>4.855308974000045</v>
      </c>
      <c r="F19" s="205">
        <v>67.089556183946655</v>
      </c>
      <c r="G19" s="207">
        <v>4.855308974000045</v>
      </c>
      <c r="H19" s="208"/>
      <c r="I19" s="196"/>
      <c r="J19" s="202"/>
    </row>
    <row r="20" spans="2:10">
      <c r="B20" s="195"/>
      <c r="C20" s="203" t="s">
        <v>148</v>
      </c>
      <c r="D20" s="195"/>
      <c r="E20" s="205">
        <v>42.875751320000482</v>
      </c>
      <c r="F20" s="205">
        <v>67.089556183946655</v>
      </c>
      <c r="G20" s="207">
        <v>42.875751320000482</v>
      </c>
      <c r="H20" s="208"/>
      <c r="I20" s="196"/>
      <c r="J20" s="202"/>
    </row>
    <row r="21" spans="2:10">
      <c r="B21" s="195"/>
      <c r="C21" s="203" t="s">
        <v>149</v>
      </c>
      <c r="D21" s="195"/>
      <c r="E21" s="205">
        <v>30.117699382000385</v>
      </c>
      <c r="F21" s="205">
        <v>67.089556183946655</v>
      </c>
      <c r="G21" s="207">
        <v>30.117699382000385</v>
      </c>
      <c r="H21" s="208"/>
      <c r="I21" s="196"/>
      <c r="J21" s="202"/>
    </row>
    <row r="22" spans="2:10">
      <c r="B22" s="195"/>
      <c r="C22" s="203" t="s">
        <v>150</v>
      </c>
      <c r="D22" s="195"/>
      <c r="E22" s="205">
        <v>28.704467371999961</v>
      </c>
      <c r="F22" s="205">
        <v>67.089556183946655</v>
      </c>
      <c r="G22" s="207">
        <v>28.704467371999961</v>
      </c>
      <c r="H22" s="208"/>
      <c r="I22" s="196"/>
      <c r="J22" s="202"/>
    </row>
    <row r="23" spans="2:10">
      <c r="B23" s="195"/>
      <c r="C23" s="203" t="s">
        <v>151</v>
      </c>
      <c r="D23" s="195"/>
      <c r="E23" s="205">
        <v>16.375677109999462</v>
      </c>
      <c r="F23" s="205">
        <v>67.089556183946655</v>
      </c>
      <c r="G23" s="207">
        <v>16.375677109999462</v>
      </c>
      <c r="H23" s="208"/>
      <c r="I23" s="196"/>
      <c r="J23" s="202"/>
    </row>
    <row r="24" spans="2:10">
      <c r="B24" s="195"/>
      <c r="C24" s="203" t="s">
        <v>152</v>
      </c>
      <c r="D24" s="195"/>
      <c r="E24" s="205">
        <v>42.369094168000089</v>
      </c>
      <c r="F24" s="205">
        <v>67.089556183946655</v>
      </c>
      <c r="G24" s="207">
        <v>42.369094168000089</v>
      </c>
      <c r="H24" s="208"/>
      <c r="I24" s="196"/>
      <c r="J24" s="202"/>
    </row>
    <row r="25" spans="2:10">
      <c r="B25" s="195"/>
      <c r="C25" s="203" t="s">
        <v>153</v>
      </c>
      <c r="D25" s="195"/>
      <c r="E25" s="205">
        <v>25.263739727999798</v>
      </c>
      <c r="F25" s="205">
        <v>67.089556183946655</v>
      </c>
      <c r="G25" s="207">
        <v>25.263739727999798</v>
      </c>
      <c r="H25" s="208"/>
      <c r="I25" s="196"/>
      <c r="J25" s="202"/>
    </row>
    <row r="26" spans="2:10">
      <c r="B26" s="195"/>
      <c r="C26" s="203" t="s">
        <v>154</v>
      </c>
      <c r="D26" s="195"/>
      <c r="E26" s="205">
        <v>16.768126220000116</v>
      </c>
      <c r="F26" s="205">
        <v>67.089556183946655</v>
      </c>
      <c r="G26" s="207">
        <v>16.768126220000116</v>
      </c>
      <c r="H26" s="208"/>
      <c r="I26" s="196"/>
      <c r="J26" s="202"/>
    </row>
    <row r="27" spans="2:10">
      <c r="B27" s="195"/>
      <c r="C27" s="203" t="s">
        <v>155</v>
      </c>
      <c r="D27" s="195"/>
      <c r="E27" s="205">
        <v>24.697495263999787</v>
      </c>
      <c r="F27" s="205">
        <v>67.089556183946655</v>
      </c>
      <c r="G27" s="207">
        <v>24.697495263999787</v>
      </c>
      <c r="H27" s="208"/>
      <c r="I27" s="196"/>
      <c r="J27" s="202"/>
    </row>
    <row r="28" spans="2:10">
      <c r="B28" s="195"/>
      <c r="C28" s="203" t="s">
        <v>156</v>
      </c>
      <c r="D28" s="195"/>
      <c r="E28" s="205">
        <v>23.064919642000088</v>
      </c>
      <c r="F28" s="205">
        <v>67.089556183946655</v>
      </c>
      <c r="G28" s="207">
        <v>23.064919642000088</v>
      </c>
      <c r="H28" s="208"/>
      <c r="I28" s="196"/>
      <c r="J28" s="202"/>
    </row>
    <row r="29" spans="2:10">
      <c r="B29" s="195"/>
      <c r="C29" s="203" t="s">
        <v>157</v>
      </c>
      <c r="D29" s="195"/>
      <c r="E29" s="205">
        <v>20.269577129999934</v>
      </c>
      <c r="F29" s="205">
        <v>67.089556183946655</v>
      </c>
      <c r="G29" s="207">
        <v>20.269577129999934</v>
      </c>
      <c r="H29" s="208"/>
      <c r="I29" s="196"/>
      <c r="J29" s="202"/>
    </row>
    <row r="30" spans="2:10">
      <c r="B30" s="195"/>
      <c r="C30" s="203" t="s">
        <v>158</v>
      </c>
      <c r="D30" s="195"/>
      <c r="E30" s="205">
        <v>29.316554212000717</v>
      </c>
      <c r="F30" s="205">
        <v>67.089556183946655</v>
      </c>
      <c r="G30" s="207">
        <v>29.316554212000717</v>
      </c>
      <c r="H30" s="208"/>
      <c r="I30" s="196"/>
      <c r="J30" s="202"/>
    </row>
    <row r="31" spans="2:10">
      <c r="B31" s="195"/>
      <c r="C31" s="203" t="s">
        <v>159</v>
      </c>
      <c r="D31" s="195"/>
      <c r="E31" s="205">
        <v>34.744246739999923</v>
      </c>
      <c r="F31" s="205">
        <v>67.089556183946655</v>
      </c>
      <c r="G31" s="207">
        <v>34.744246739999923</v>
      </c>
      <c r="H31" s="208"/>
      <c r="I31" s="196"/>
      <c r="J31" s="202"/>
    </row>
    <row r="32" spans="2:10">
      <c r="B32" s="195"/>
      <c r="C32" s="203" t="s">
        <v>160</v>
      </c>
      <c r="D32" s="195"/>
      <c r="E32" s="205">
        <v>31.417335347999586</v>
      </c>
      <c r="F32" s="205">
        <v>67.089556183946655</v>
      </c>
      <c r="G32" s="207">
        <v>31.417335347999586</v>
      </c>
      <c r="H32" s="195"/>
      <c r="I32" s="196"/>
      <c r="J32" s="202"/>
    </row>
    <row r="33" spans="2:10">
      <c r="B33" s="195"/>
      <c r="C33" s="203" t="s">
        <v>161</v>
      </c>
      <c r="D33" s="195"/>
      <c r="E33" s="205">
        <v>47.25711161599979</v>
      </c>
      <c r="F33" s="205">
        <v>67.089556183946655</v>
      </c>
      <c r="G33" s="207">
        <v>47.25711161599979</v>
      </c>
      <c r="H33" s="195"/>
      <c r="I33" s="196"/>
      <c r="J33" s="202"/>
    </row>
    <row r="34" spans="2:10">
      <c r="B34" s="204" t="s">
        <v>162</v>
      </c>
      <c r="C34" s="209" t="s">
        <v>163</v>
      </c>
      <c r="D34" s="204"/>
      <c r="E34" s="205">
        <v>17.630889559999915</v>
      </c>
      <c r="F34" s="206">
        <v>29.495132564600013</v>
      </c>
      <c r="G34" s="207">
        <v>17.630889559999915</v>
      </c>
      <c r="H34" s="195"/>
      <c r="I34" s="196"/>
      <c r="J34" s="202"/>
    </row>
    <row r="35" spans="2:10">
      <c r="B35" s="195"/>
      <c r="C35" s="203" t="s">
        <v>164</v>
      </c>
      <c r="D35" s="204"/>
      <c r="E35" s="205">
        <v>33.042621928000131</v>
      </c>
      <c r="F35" s="206">
        <v>29.495132564600013</v>
      </c>
      <c r="G35" s="207">
        <v>29.495132564600013</v>
      </c>
      <c r="H35" s="208"/>
      <c r="I35" s="196"/>
      <c r="J35" s="202"/>
    </row>
    <row r="36" spans="2:10">
      <c r="B36" s="204"/>
      <c r="C36" s="203" t="s">
        <v>165</v>
      </c>
      <c r="D36" s="204"/>
      <c r="E36" s="205">
        <v>32.464222740000153</v>
      </c>
      <c r="F36" s="206">
        <v>29.495132564600013</v>
      </c>
      <c r="G36" s="207">
        <v>29.495132564600013</v>
      </c>
      <c r="H36" s="208"/>
      <c r="I36" s="196"/>
      <c r="J36" s="202"/>
    </row>
    <row r="37" spans="2:10">
      <c r="B37" s="195"/>
      <c r="C37" s="203" t="s">
        <v>166</v>
      </c>
      <c r="D37" s="195"/>
      <c r="E37" s="205">
        <v>22.375748725999607</v>
      </c>
      <c r="F37" s="205">
        <v>29.495132564600013</v>
      </c>
      <c r="G37" s="207">
        <v>22.375748725999607</v>
      </c>
      <c r="H37" s="208"/>
      <c r="I37" s="196"/>
      <c r="J37" s="202"/>
    </row>
    <row r="38" spans="2:10">
      <c r="B38" s="195"/>
      <c r="C38" s="203" t="s">
        <v>167</v>
      </c>
      <c r="D38" s="195"/>
      <c r="E38" s="205">
        <v>19.180821824000255</v>
      </c>
      <c r="F38" s="205">
        <v>29.495132564600013</v>
      </c>
      <c r="G38" s="207">
        <v>19.180821824000255</v>
      </c>
      <c r="H38" s="208"/>
      <c r="I38" s="196"/>
      <c r="J38" s="202"/>
    </row>
    <row r="39" spans="2:10">
      <c r="B39" s="195"/>
      <c r="C39" s="203" t="s">
        <v>168</v>
      </c>
      <c r="D39" s="195"/>
      <c r="E39" s="205">
        <v>20.96264235000011</v>
      </c>
      <c r="F39" s="205">
        <v>29.495132564600013</v>
      </c>
      <c r="G39" s="207">
        <v>20.96264235000011</v>
      </c>
      <c r="H39" s="208"/>
      <c r="I39" s="196"/>
      <c r="J39" s="202"/>
    </row>
    <row r="40" spans="2:10">
      <c r="B40" s="195"/>
      <c r="C40" s="203" t="s">
        <v>169</v>
      </c>
      <c r="D40" s="195"/>
      <c r="E40" s="205">
        <v>30.075392741999682</v>
      </c>
      <c r="F40" s="205">
        <v>29.495132564600013</v>
      </c>
      <c r="G40" s="207">
        <v>29.495132564600013</v>
      </c>
      <c r="H40" s="208"/>
      <c r="I40" s="196"/>
      <c r="J40" s="202"/>
    </row>
    <row r="41" spans="2:10">
      <c r="B41" s="195"/>
      <c r="C41" s="203" t="s">
        <v>170</v>
      </c>
      <c r="D41" s="195"/>
      <c r="E41" s="205">
        <v>39.072449470000123</v>
      </c>
      <c r="F41" s="205">
        <v>29.495132564600013</v>
      </c>
      <c r="G41" s="207">
        <v>29.495132564600013</v>
      </c>
      <c r="H41" s="208"/>
      <c r="I41" s="196"/>
      <c r="J41" s="202"/>
    </row>
    <row r="42" spans="2:10">
      <c r="B42" s="195"/>
      <c r="C42" s="203" t="s">
        <v>171</v>
      </c>
      <c r="D42" s="195"/>
      <c r="E42" s="205">
        <v>10.452418350000272</v>
      </c>
      <c r="F42" s="205">
        <v>29.495132564600013</v>
      </c>
      <c r="G42" s="207">
        <v>10.452418350000272</v>
      </c>
      <c r="H42" s="208"/>
      <c r="I42" s="196"/>
      <c r="J42" s="202"/>
    </row>
    <row r="43" spans="2:10">
      <c r="B43" s="195"/>
      <c r="C43" s="203" t="s">
        <v>172</v>
      </c>
      <c r="D43" s="195"/>
      <c r="E43" s="205">
        <v>49.714428229999889</v>
      </c>
      <c r="F43" s="205">
        <v>29.495132564600013</v>
      </c>
      <c r="G43" s="207">
        <v>29.495132564600013</v>
      </c>
      <c r="H43" s="208"/>
      <c r="I43" s="196"/>
      <c r="J43" s="202"/>
    </row>
    <row r="44" spans="2:10">
      <c r="B44" s="195"/>
      <c r="C44" s="203" t="s">
        <v>173</v>
      </c>
      <c r="D44" s="195"/>
      <c r="E44" s="205">
        <v>3.5974873880000224</v>
      </c>
      <c r="F44" s="205">
        <v>29.495132564600013</v>
      </c>
      <c r="G44" s="207">
        <v>3.5974873880000224</v>
      </c>
      <c r="H44" s="208"/>
      <c r="I44" s="196"/>
      <c r="J44" s="202"/>
    </row>
    <row r="45" spans="2:10">
      <c r="B45" s="195"/>
      <c r="C45" s="203" t="s">
        <v>174</v>
      </c>
      <c r="D45" s="195"/>
      <c r="E45" s="205">
        <v>25.262630490000021</v>
      </c>
      <c r="F45" s="205">
        <v>29.495132564600013</v>
      </c>
      <c r="G45" s="207">
        <v>25.262630490000021</v>
      </c>
      <c r="H45" s="208"/>
      <c r="I45" s="196"/>
      <c r="J45" s="202"/>
    </row>
    <row r="46" spans="2:10">
      <c r="B46" s="195"/>
      <c r="C46" s="203" t="s">
        <v>175</v>
      </c>
      <c r="D46" s="195"/>
      <c r="E46" s="205">
        <v>16.863148058000085</v>
      </c>
      <c r="F46" s="205">
        <v>29.495132564600013</v>
      </c>
      <c r="G46" s="207">
        <v>16.863148058000085</v>
      </c>
      <c r="H46" s="208"/>
      <c r="I46" s="196"/>
      <c r="J46" s="202"/>
    </row>
    <row r="47" spans="2:10">
      <c r="B47" s="195"/>
      <c r="C47" s="203" t="s">
        <v>176</v>
      </c>
      <c r="D47" s="195"/>
      <c r="E47" s="205">
        <v>12.64196985199958</v>
      </c>
      <c r="F47" s="205">
        <v>29.495132564600013</v>
      </c>
      <c r="G47" s="207">
        <v>12.64196985199958</v>
      </c>
      <c r="H47" s="208"/>
      <c r="I47" s="196"/>
      <c r="J47" s="202"/>
    </row>
    <row r="48" spans="2:10">
      <c r="B48" s="195"/>
      <c r="C48" s="203" t="s">
        <v>177</v>
      </c>
      <c r="D48" s="195"/>
      <c r="E48" s="205">
        <v>18.813900324000482</v>
      </c>
      <c r="F48" s="205">
        <v>29.495132564600013</v>
      </c>
      <c r="G48" s="207">
        <v>18.813900324000482</v>
      </c>
      <c r="H48" s="208"/>
      <c r="I48" s="196" t="s">
        <v>121</v>
      </c>
      <c r="J48" s="202">
        <v>29.495132564600013</v>
      </c>
    </row>
    <row r="49" spans="2:10">
      <c r="B49" s="195"/>
      <c r="C49" s="203" t="s">
        <v>178</v>
      </c>
      <c r="D49" s="195"/>
      <c r="E49" s="205">
        <v>44.375635526000131</v>
      </c>
      <c r="F49" s="205">
        <v>29.495132564600013</v>
      </c>
      <c r="G49" s="207">
        <v>29.495132564600013</v>
      </c>
      <c r="H49" s="208"/>
      <c r="I49" s="196"/>
      <c r="J49" s="202"/>
    </row>
    <row r="50" spans="2:10">
      <c r="B50" s="195"/>
      <c r="C50" s="203" t="s">
        <v>179</v>
      </c>
      <c r="D50" s="195"/>
      <c r="E50" s="205">
        <v>1.0058903679999991</v>
      </c>
      <c r="F50" s="205">
        <v>29.495132564600013</v>
      </c>
      <c r="G50" s="207">
        <v>1.0058903679999991</v>
      </c>
      <c r="H50" s="208"/>
      <c r="I50" s="196"/>
      <c r="J50" s="202"/>
    </row>
    <row r="51" spans="2:10">
      <c r="B51" s="195"/>
      <c r="C51" s="203" t="s">
        <v>180</v>
      </c>
      <c r="D51" s="195"/>
      <c r="E51" s="205">
        <v>4.4931087440001232</v>
      </c>
      <c r="F51" s="205">
        <v>29.495132564600013</v>
      </c>
      <c r="G51" s="207">
        <v>4.4931087440001232</v>
      </c>
      <c r="H51" s="208"/>
      <c r="I51" s="196"/>
      <c r="J51" s="202"/>
    </row>
    <row r="52" spans="2:10">
      <c r="B52" s="195"/>
      <c r="C52" s="203" t="s">
        <v>181</v>
      </c>
      <c r="D52" s="195"/>
      <c r="E52" s="205">
        <v>16.20269827999968</v>
      </c>
      <c r="F52" s="205">
        <v>29.495132564600013</v>
      </c>
      <c r="G52" s="207">
        <v>16.20269827999968</v>
      </c>
      <c r="H52" s="208"/>
      <c r="I52" s="196"/>
      <c r="J52" s="202"/>
    </row>
    <row r="53" spans="2:10">
      <c r="B53" s="195"/>
      <c r="C53" s="203" t="s">
        <v>182</v>
      </c>
      <c r="D53" s="195"/>
      <c r="E53" s="205">
        <v>8.5069737639999694</v>
      </c>
      <c r="F53" s="205">
        <v>29.495132564600013</v>
      </c>
      <c r="G53" s="207">
        <v>8.5069737639999694</v>
      </c>
      <c r="H53" s="208"/>
      <c r="I53" s="196"/>
      <c r="J53" s="202"/>
    </row>
    <row r="54" spans="2:10">
      <c r="B54" s="195"/>
      <c r="C54" s="203" t="s">
        <v>183</v>
      </c>
      <c r="D54" s="195"/>
      <c r="E54" s="205">
        <v>11.65973510600017</v>
      </c>
      <c r="F54" s="205">
        <v>29.495132564600013</v>
      </c>
      <c r="G54" s="207">
        <v>11.65973510600017</v>
      </c>
      <c r="H54" s="208"/>
      <c r="I54" s="196"/>
      <c r="J54" s="202"/>
    </row>
    <row r="55" spans="2:10">
      <c r="B55" s="195"/>
      <c r="C55" s="203" t="s">
        <v>184</v>
      </c>
      <c r="D55" s="195"/>
      <c r="E55" s="205">
        <v>3.5801353179997135</v>
      </c>
      <c r="F55" s="205">
        <v>29.495132564600013</v>
      </c>
      <c r="G55" s="207">
        <v>3.5801353179997135</v>
      </c>
      <c r="H55" s="208"/>
      <c r="I55" s="196"/>
      <c r="J55" s="202"/>
    </row>
    <row r="56" spans="2:10">
      <c r="B56" s="195"/>
      <c r="C56" s="203" t="s">
        <v>185</v>
      </c>
      <c r="D56" s="195"/>
      <c r="E56" s="205">
        <v>11.501396654000299</v>
      </c>
      <c r="F56" s="205">
        <v>29.495132564600013</v>
      </c>
      <c r="G56" s="207">
        <v>11.501396654000299</v>
      </c>
      <c r="H56" s="208"/>
      <c r="I56" s="196"/>
      <c r="J56" s="202"/>
    </row>
    <row r="57" spans="2:10">
      <c r="B57" s="195"/>
      <c r="C57" s="203" t="s">
        <v>186</v>
      </c>
      <c r="D57" s="195"/>
      <c r="E57" s="205">
        <v>29.826264983999629</v>
      </c>
      <c r="F57" s="205">
        <v>29.495132564600013</v>
      </c>
      <c r="G57" s="207">
        <v>29.495132564600013</v>
      </c>
      <c r="H57" s="208"/>
      <c r="I57" s="196"/>
      <c r="J57" s="202"/>
    </row>
    <row r="58" spans="2:10">
      <c r="B58" s="195"/>
      <c r="C58" s="203" t="s">
        <v>187</v>
      </c>
      <c r="D58" s="195"/>
      <c r="E58" s="205">
        <v>3.1561152319998356</v>
      </c>
      <c r="F58" s="205">
        <v>29.495132564600013</v>
      </c>
      <c r="G58" s="207">
        <v>3.1561152319998356</v>
      </c>
      <c r="H58" s="208"/>
      <c r="I58" s="196"/>
      <c r="J58" s="202"/>
    </row>
    <row r="59" spans="2:10">
      <c r="B59" s="195"/>
      <c r="C59" s="203" t="s">
        <v>188</v>
      </c>
      <c r="D59" s="195"/>
      <c r="E59" s="205">
        <v>8.6868206500006853</v>
      </c>
      <c r="F59" s="205">
        <v>29.495132564600013</v>
      </c>
      <c r="G59" s="207">
        <v>8.6868206500006853</v>
      </c>
      <c r="H59" s="208"/>
      <c r="I59" s="196"/>
      <c r="J59" s="202"/>
    </row>
    <row r="60" spans="2:10">
      <c r="B60" s="195"/>
      <c r="C60" s="203" t="s">
        <v>189</v>
      </c>
      <c r="D60" s="195"/>
      <c r="E60" s="205">
        <v>15.672003331999582</v>
      </c>
      <c r="F60" s="205">
        <v>29.495132564600013</v>
      </c>
      <c r="G60" s="207">
        <v>15.672003331999582</v>
      </c>
      <c r="H60" s="208"/>
      <c r="I60" s="196"/>
      <c r="J60" s="202"/>
    </row>
    <row r="61" spans="2:10">
      <c r="B61" s="195"/>
      <c r="C61" s="203" t="s">
        <v>190</v>
      </c>
      <c r="D61" s="195"/>
      <c r="E61" s="205">
        <v>13.390439215999722</v>
      </c>
      <c r="F61" s="205">
        <v>29.495132564600013</v>
      </c>
      <c r="G61" s="207">
        <v>13.390439215999722</v>
      </c>
      <c r="H61" s="208"/>
      <c r="I61" s="196"/>
      <c r="J61" s="202"/>
    </row>
    <row r="62" spans="2:10">
      <c r="B62" s="195"/>
      <c r="C62" s="203" t="s">
        <v>191</v>
      </c>
      <c r="D62" s="195"/>
      <c r="E62" s="205">
        <v>1.52724735000064</v>
      </c>
      <c r="F62" s="205">
        <v>29.495132564600013</v>
      </c>
      <c r="G62" s="207">
        <v>1.52724735000064</v>
      </c>
      <c r="H62" s="208"/>
      <c r="I62" s="196"/>
      <c r="J62" s="202"/>
    </row>
    <row r="63" spans="2:10">
      <c r="B63" s="195"/>
      <c r="C63" s="203" t="s">
        <v>192</v>
      </c>
      <c r="D63" s="195"/>
      <c r="E63" s="205">
        <v>7.6585041500001028</v>
      </c>
      <c r="F63" s="205">
        <v>29.495132564600013</v>
      </c>
      <c r="G63" s="207">
        <v>7.6585041500001028</v>
      </c>
      <c r="H63" s="195"/>
      <c r="I63" s="196"/>
      <c r="J63" s="202"/>
    </row>
    <row r="64" spans="2:10">
      <c r="B64" s="195"/>
      <c r="C64" s="203" t="s">
        <v>193</v>
      </c>
      <c r="D64" s="195"/>
      <c r="E64" s="205">
        <v>23.753820245999862</v>
      </c>
      <c r="F64" s="205">
        <v>29.495132564600013</v>
      </c>
      <c r="G64" s="207">
        <v>23.753820245999862</v>
      </c>
      <c r="H64" s="195"/>
      <c r="I64" s="196"/>
      <c r="J64" s="202"/>
    </row>
    <row r="65" spans="2:10">
      <c r="B65" s="195" t="s">
        <v>194</v>
      </c>
      <c r="C65" s="203" t="s">
        <v>195</v>
      </c>
      <c r="D65" s="204"/>
      <c r="E65" s="205">
        <v>3.8168256220002226</v>
      </c>
      <c r="F65" s="206">
        <v>18.209588883748388</v>
      </c>
      <c r="G65" s="207">
        <v>3.8168256220002226</v>
      </c>
      <c r="H65" s="208"/>
      <c r="I65" s="196"/>
      <c r="J65" s="202"/>
    </row>
    <row r="66" spans="2:10">
      <c r="B66" s="204"/>
      <c r="C66" s="203" t="s">
        <v>196</v>
      </c>
      <c r="D66" s="204"/>
      <c r="E66" s="205">
        <v>1.4380734259992314</v>
      </c>
      <c r="F66" s="206">
        <v>18.209588883748388</v>
      </c>
      <c r="G66" s="207">
        <v>1.4380734259992314</v>
      </c>
      <c r="H66" s="208"/>
      <c r="I66" s="196"/>
      <c r="J66" s="202"/>
    </row>
    <row r="67" spans="2:10">
      <c r="B67" s="195"/>
      <c r="C67" s="203" t="s">
        <v>197</v>
      </c>
      <c r="D67" s="195"/>
      <c r="E67" s="205">
        <v>2.975847520000082</v>
      </c>
      <c r="F67" s="205">
        <v>18.209588883748388</v>
      </c>
      <c r="G67" s="207">
        <v>2.975847520000082</v>
      </c>
      <c r="H67" s="208"/>
      <c r="I67" s="196"/>
      <c r="J67" s="202"/>
    </row>
    <row r="68" spans="2:10">
      <c r="B68" s="195"/>
      <c r="C68" s="203" t="s">
        <v>198</v>
      </c>
      <c r="D68" s="195"/>
      <c r="E68" s="205">
        <v>4.1446258560001583</v>
      </c>
      <c r="F68" s="205">
        <v>18.209588883748388</v>
      </c>
      <c r="G68" s="207">
        <v>4.1446258560001583</v>
      </c>
      <c r="H68" s="208"/>
      <c r="I68" s="196"/>
      <c r="J68" s="202"/>
    </row>
    <row r="69" spans="2:10">
      <c r="B69" s="195"/>
      <c r="C69" s="203" t="s">
        <v>199</v>
      </c>
      <c r="D69" s="195"/>
      <c r="E69" s="205">
        <v>14.927450494000192</v>
      </c>
      <c r="F69" s="205">
        <v>18.209588883748388</v>
      </c>
      <c r="G69" s="207">
        <v>14.927450494000192</v>
      </c>
      <c r="H69" s="208"/>
      <c r="I69" s="196"/>
      <c r="J69" s="202"/>
    </row>
    <row r="70" spans="2:10">
      <c r="B70" s="195"/>
      <c r="C70" s="203" t="s">
        <v>200</v>
      </c>
      <c r="D70" s="195"/>
      <c r="E70" s="205">
        <v>21.924414267999925</v>
      </c>
      <c r="F70" s="205">
        <v>18.209588883748388</v>
      </c>
      <c r="G70" s="207">
        <v>18.209588883748388</v>
      </c>
      <c r="H70" s="208"/>
      <c r="I70" s="196"/>
      <c r="J70" s="202"/>
    </row>
    <row r="71" spans="2:10">
      <c r="B71" s="195"/>
      <c r="C71" s="203" t="s">
        <v>201</v>
      </c>
      <c r="D71" s="195"/>
      <c r="E71" s="205">
        <v>4.3516992580000657</v>
      </c>
      <c r="F71" s="205">
        <v>18.209588883748388</v>
      </c>
      <c r="G71" s="207">
        <v>4.3516992580000657</v>
      </c>
      <c r="H71" s="208"/>
      <c r="I71" s="196"/>
      <c r="J71" s="202"/>
    </row>
    <row r="72" spans="2:10">
      <c r="B72" s="195"/>
      <c r="C72" s="203" t="s">
        <v>202</v>
      </c>
      <c r="D72" s="195"/>
      <c r="E72" s="205">
        <v>4.9573860239996579</v>
      </c>
      <c r="F72" s="205">
        <v>18.209588883748388</v>
      </c>
      <c r="G72" s="207">
        <v>4.9573860239996579</v>
      </c>
      <c r="H72" s="208"/>
      <c r="I72" s="196"/>
      <c r="J72" s="202"/>
    </row>
    <row r="73" spans="2:10">
      <c r="B73" s="195"/>
      <c r="C73" s="203" t="s">
        <v>203</v>
      </c>
      <c r="D73" s="195"/>
      <c r="E73" s="205">
        <v>7.6060317239999868</v>
      </c>
      <c r="F73" s="205">
        <v>18.209588883748388</v>
      </c>
      <c r="G73" s="207">
        <v>7.6060317239999868</v>
      </c>
      <c r="H73" s="208"/>
      <c r="I73" s="196"/>
      <c r="J73" s="202"/>
    </row>
    <row r="74" spans="2:10">
      <c r="B74" s="195"/>
      <c r="C74" s="203" t="s">
        <v>204</v>
      </c>
      <c r="D74" s="195"/>
      <c r="E74" s="205">
        <v>11.689617402</v>
      </c>
      <c r="F74" s="205">
        <v>18.209588883748388</v>
      </c>
      <c r="G74" s="207">
        <v>11.689617402</v>
      </c>
      <c r="H74" s="208"/>
      <c r="I74" s="196"/>
      <c r="J74" s="202"/>
    </row>
    <row r="75" spans="2:10">
      <c r="B75" s="195"/>
      <c r="C75" s="203" t="s">
        <v>205</v>
      </c>
      <c r="D75" s="195"/>
      <c r="E75" s="205">
        <v>5.4022796820006693</v>
      </c>
      <c r="F75" s="205">
        <v>18.209588883748388</v>
      </c>
      <c r="G75" s="207">
        <v>5.4022796820006693</v>
      </c>
      <c r="H75" s="208"/>
      <c r="I75" s="196"/>
      <c r="J75" s="202"/>
    </row>
    <row r="76" spans="2:10">
      <c r="B76" s="195"/>
      <c r="C76" s="203" t="s">
        <v>206</v>
      </c>
      <c r="D76" s="195"/>
      <c r="E76" s="205">
        <v>16.487690755999655</v>
      </c>
      <c r="F76" s="205">
        <v>18.209588883748388</v>
      </c>
      <c r="G76" s="207">
        <v>16.487690755999655</v>
      </c>
      <c r="H76" s="208"/>
      <c r="I76" s="196"/>
      <c r="J76" s="202"/>
    </row>
    <row r="77" spans="2:10">
      <c r="B77" s="195"/>
      <c r="C77" s="203" t="s">
        <v>207</v>
      </c>
      <c r="D77" s="195"/>
      <c r="E77" s="205">
        <v>7.0919091539998513</v>
      </c>
      <c r="F77" s="205">
        <v>18.209588883748388</v>
      </c>
      <c r="G77" s="207">
        <v>7.0919091539998513</v>
      </c>
      <c r="H77" s="208"/>
      <c r="I77" s="196"/>
      <c r="J77" s="202"/>
    </row>
    <row r="78" spans="2:10">
      <c r="B78" s="195"/>
      <c r="C78" s="203" t="s">
        <v>208</v>
      </c>
      <c r="D78" s="195"/>
      <c r="E78" s="205">
        <v>3.661566798000119</v>
      </c>
      <c r="F78" s="205">
        <v>18.209588883748388</v>
      </c>
      <c r="G78" s="207">
        <v>3.661566798000119</v>
      </c>
      <c r="H78" s="208"/>
      <c r="I78" s="196"/>
      <c r="J78" s="202"/>
    </row>
    <row r="79" spans="2:10">
      <c r="B79" s="195"/>
      <c r="C79" s="203" t="s">
        <v>209</v>
      </c>
      <c r="D79" s="195"/>
      <c r="E79" s="205">
        <v>10.475100337999793</v>
      </c>
      <c r="F79" s="205">
        <v>18.209588883748388</v>
      </c>
      <c r="G79" s="207">
        <v>10.475100337999793</v>
      </c>
      <c r="H79" s="208"/>
      <c r="I79" s="196" t="s">
        <v>122</v>
      </c>
      <c r="J79" s="202">
        <v>18.209588883748388</v>
      </c>
    </row>
    <row r="80" spans="2:10">
      <c r="B80" s="195"/>
      <c r="C80" s="203" t="s">
        <v>210</v>
      </c>
      <c r="D80" s="195"/>
      <c r="E80" s="205">
        <v>3.1593870580005476</v>
      </c>
      <c r="F80" s="205">
        <v>18.209588883748388</v>
      </c>
      <c r="G80" s="207">
        <v>3.1593870580005476</v>
      </c>
      <c r="H80" s="208"/>
      <c r="I80" s="196"/>
      <c r="J80" s="202"/>
    </row>
    <row r="81" spans="2:10">
      <c r="B81" s="195"/>
      <c r="C81" s="203" t="s">
        <v>211</v>
      </c>
      <c r="D81" s="195"/>
      <c r="E81" s="205">
        <v>0.45896479200006796</v>
      </c>
      <c r="F81" s="205">
        <v>18.209588883748388</v>
      </c>
      <c r="G81" s="207">
        <v>0.45896479200006796</v>
      </c>
      <c r="H81" s="208"/>
      <c r="I81" s="196"/>
      <c r="J81" s="202"/>
    </row>
    <row r="82" spans="2:10">
      <c r="B82" s="195"/>
      <c r="C82" s="203" t="s">
        <v>212</v>
      </c>
      <c r="D82" s="195"/>
      <c r="E82" s="205">
        <v>9.4797988639998785</v>
      </c>
      <c r="F82" s="205">
        <v>18.209588883748388</v>
      </c>
      <c r="G82" s="207">
        <v>9.4797988639998785</v>
      </c>
      <c r="H82" s="208"/>
      <c r="I82" s="196"/>
      <c r="J82" s="202"/>
    </row>
    <row r="83" spans="2:10">
      <c r="B83" s="195"/>
      <c r="C83" s="203" t="s">
        <v>213</v>
      </c>
      <c r="D83" s="195"/>
      <c r="E83" s="205">
        <v>7.8928468739995994</v>
      </c>
      <c r="F83" s="205">
        <v>18.209588883748388</v>
      </c>
      <c r="G83" s="207">
        <v>7.8928468739995994</v>
      </c>
      <c r="H83" s="208"/>
      <c r="I83" s="196"/>
      <c r="J83" s="202"/>
    </row>
    <row r="84" spans="2:10">
      <c r="B84" s="195"/>
      <c r="C84" s="203" t="s">
        <v>214</v>
      </c>
      <c r="D84" s="195"/>
      <c r="E84" s="205">
        <v>12.568396003999778</v>
      </c>
      <c r="F84" s="205">
        <v>18.209588883748388</v>
      </c>
      <c r="G84" s="207">
        <v>12.568396003999778</v>
      </c>
      <c r="H84" s="208"/>
      <c r="I84" s="196"/>
      <c r="J84" s="202"/>
    </row>
    <row r="85" spans="2:10">
      <c r="B85" s="195"/>
      <c r="C85" s="203" t="s">
        <v>215</v>
      </c>
      <c r="D85" s="195"/>
      <c r="E85" s="205">
        <v>5.658252427999896</v>
      </c>
      <c r="F85" s="205">
        <v>18.209588883748388</v>
      </c>
      <c r="G85" s="207">
        <v>5.658252427999896</v>
      </c>
      <c r="H85" s="208"/>
      <c r="I85" s="196"/>
      <c r="J85" s="202"/>
    </row>
    <row r="86" spans="2:10">
      <c r="B86" s="195"/>
      <c r="C86" s="203" t="s">
        <v>216</v>
      </c>
      <c r="D86" s="195"/>
      <c r="E86" s="205">
        <v>4.5894439959999778</v>
      </c>
      <c r="F86" s="205">
        <v>18.209588883748388</v>
      </c>
      <c r="G86" s="207">
        <v>4.5894439959999778</v>
      </c>
      <c r="H86" s="208"/>
      <c r="I86" s="196"/>
      <c r="J86" s="202"/>
    </row>
    <row r="87" spans="2:10">
      <c r="B87" s="195"/>
      <c r="C87" s="203" t="s">
        <v>217</v>
      </c>
      <c r="D87" s="195"/>
      <c r="E87" s="205">
        <v>2.9210418860007135</v>
      </c>
      <c r="F87" s="205">
        <v>18.209588883748388</v>
      </c>
      <c r="G87" s="207">
        <v>2.9210418860007135</v>
      </c>
      <c r="H87" s="208"/>
      <c r="I87" s="196"/>
      <c r="J87" s="202"/>
    </row>
    <row r="88" spans="2:10">
      <c r="B88" s="195"/>
      <c r="C88" s="203" t="s">
        <v>218</v>
      </c>
      <c r="D88" s="195"/>
      <c r="E88" s="205">
        <v>4.626087771999992</v>
      </c>
      <c r="F88" s="205">
        <v>18.209588883748388</v>
      </c>
      <c r="G88" s="207">
        <v>4.626087771999992</v>
      </c>
      <c r="H88" s="208"/>
      <c r="I88" s="196"/>
      <c r="J88" s="202"/>
    </row>
    <row r="89" spans="2:10">
      <c r="B89" s="195"/>
      <c r="C89" s="203" t="s">
        <v>219</v>
      </c>
      <c r="D89" s="195"/>
      <c r="E89" s="205">
        <v>6.1624998199996499</v>
      </c>
      <c r="F89" s="205">
        <v>18.209588883748388</v>
      </c>
      <c r="G89" s="207">
        <v>6.1624998199996499</v>
      </c>
      <c r="H89" s="208"/>
      <c r="I89" s="196"/>
      <c r="J89" s="202"/>
    </row>
    <row r="90" spans="2:10">
      <c r="B90" s="195"/>
      <c r="C90" s="203" t="s">
        <v>220</v>
      </c>
      <c r="D90" s="195"/>
      <c r="E90" s="205">
        <v>1.9062715880004926</v>
      </c>
      <c r="F90" s="205">
        <v>18.209588883748388</v>
      </c>
      <c r="G90" s="207">
        <v>1.9062715880004926</v>
      </c>
      <c r="H90" s="208"/>
      <c r="I90" s="196"/>
      <c r="J90" s="202"/>
    </row>
    <row r="91" spans="2:10">
      <c r="B91" s="195"/>
      <c r="C91" s="203" t="s">
        <v>221</v>
      </c>
      <c r="D91" s="195"/>
      <c r="E91" s="205">
        <v>21.763451713999657</v>
      </c>
      <c r="F91" s="205">
        <v>18.209588883748388</v>
      </c>
      <c r="G91" s="207">
        <v>18.209588883748388</v>
      </c>
      <c r="H91" s="208"/>
      <c r="I91" s="196"/>
      <c r="J91" s="202"/>
    </row>
    <row r="92" spans="2:10">
      <c r="B92" s="195"/>
      <c r="C92" s="203" t="s">
        <v>222</v>
      </c>
      <c r="D92" s="195"/>
      <c r="E92" s="205">
        <v>1.9350464739997406</v>
      </c>
      <c r="F92" s="205">
        <v>18.209588883748388</v>
      </c>
      <c r="G92" s="207">
        <v>1.9350464739997406</v>
      </c>
      <c r="H92" s="208"/>
      <c r="I92" s="196"/>
      <c r="J92" s="202"/>
    </row>
    <row r="93" spans="2:10">
      <c r="B93" s="195"/>
      <c r="C93" s="203" t="s">
        <v>223</v>
      </c>
      <c r="D93" s="195"/>
      <c r="E93" s="205">
        <v>20.435218976000037</v>
      </c>
      <c r="F93" s="205">
        <v>18.209588883748388</v>
      </c>
      <c r="G93" s="207">
        <v>18.209588883748388</v>
      </c>
      <c r="H93" s="208"/>
      <c r="I93" s="196"/>
      <c r="J93" s="202"/>
    </row>
    <row r="94" spans="2:10">
      <c r="B94" s="195"/>
      <c r="C94" s="203" t="s">
        <v>224</v>
      </c>
      <c r="D94" s="195"/>
      <c r="E94" s="205">
        <v>17.370576209999832</v>
      </c>
      <c r="F94" s="205">
        <v>18.209588883748388</v>
      </c>
      <c r="G94" s="207">
        <v>17.370576209999832</v>
      </c>
      <c r="H94" s="195"/>
      <c r="I94" s="196"/>
      <c r="J94" s="202"/>
    </row>
    <row r="95" spans="2:10">
      <c r="B95" s="204"/>
      <c r="C95" s="209" t="s">
        <v>225</v>
      </c>
      <c r="D95" s="204"/>
      <c r="E95" s="205">
        <v>10.939863956000016</v>
      </c>
      <c r="F95" s="206">
        <v>18.209588883748388</v>
      </c>
      <c r="G95" s="207">
        <v>10.939863956000016</v>
      </c>
      <c r="H95" s="195"/>
      <c r="I95" s="196"/>
      <c r="J95" s="202"/>
    </row>
    <row r="96" spans="2:10">
      <c r="B96" s="195" t="s">
        <v>226</v>
      </c>
      <c r="C96" s="203" t="s">
        <v>227</v>
      </c>
      <c r="D96" s="204"/>
      <c r="E96" s="205">
        <v>8.206970124000323</v>
      </c>
      <c r="F96" s="206">
        <v>23.816136999456674</v>
      </c>
      <c r="G96" s="207">
        <v>8.206970124000323</v>
      </c>
      <c r="H96" s="208"/>
      <c r="I96" s="196"/>
      <c r="J96" s="202"/>
    </row>
    <row r="97" spans="2:10">
      <c r="B97" s="204"/>
      <c r="C97" s="203" t="s">
        <v>228</v>
      </c>
      <c r="D97" s="204"/>
      <c r="E97" s="205">
        <v>18.052470175999915</v>
      </c>
      <c r="F97" s="206">
        <v>23.816136999456674</v>
      </c>
      <c r="G97" s="207">
        <v>18.052470175999915</v>
      </c>
      <c r="H97" s="208"/>
      <c r="I97" s="196"/>
      <c r="J97" s="202"/>
    </row>
    <row r="98" spans="2:10">
      <c r="B98" s="195"/>
      <c r="C98" s="203" t="s">
        <v>229</v>
      </c>
      <c r="D98" s="195"/>
      <c r="E98" s="205">
        <v>10.010554954000334</v>
      </c>
      <c r="F98" s="205">
        <v>23.816136999456674</v>
      </c>
      <c r="G98" s="207">
        <v>10.010554954000334</v>
      </c>
      <c r="H98" s="208"/>
      <c r="I98" s="196"/>
      <c r="J98" s="202"/>
    </row>
    <row r="99" spans="2:10">
      <c r="B99" s="195"/>
      <c r="C99" s="203" t="s">
        <v>230</v>
      </c>
      <c r="D99" s="195"/>
      <c r="E99" s="205">
        <v>12.942998063999433</v>
      </c>
      <c r="F99" s="205">
        <v>23.816136999456674</v>
      </c>
      <c r="G99" s="207">
        <v>12.942998063999433</v>
      </c>
      <c r="H99" s="208"/>
      <c r="I99" s="196"/>
      <c r="J99" s="202"/>
    </row>
    <row r="100" spans="2:10">
      <c r="B100" s="195"/>
      <c r="C100" s="203" t="s">
        <v>231</v>
      </c>
      <c r="D100" s="195"/>
      <c r="E100" s="205">
        <v>9.2383161040006758</v>
      </c>
      <c r="F100" s="205">
        <v>23.816136999456674</v>
      </c>
      <c r="G100" s="207">
        <v>9.2383161040006758</v>
      </c>
      <c r="H100" s="208"/>
      <c r="I100" s="196"/>
      <c r="J100" s="202"/>
    </row>
    <row r="101" spans="2:10">
      <c r="B101" s="195"/>
      <c r="C101" s="203" t="s">
        <v>232</v>
      </c>
      <c r="D101" s="195"/>
      <c r="E101" s="205">
        <v>5.956177771999533</v>
      </c>
      <c r="F101" s="205">
        <v>23.816136999456674</v>
      </c>
      <c r="G101" s="207">
        <v>5.956177771999533</v>
      </c>
      <c r="H101" s="208"/>
      <c r="I101" s="196"/>
      <c r="J101" s="202"/>
    </row>
    <row r="102" spans="2:10">
      <c r="B102" s="195"/>
      <c r="C102" s="203" t="s">
        <v>233</v>
      </c>
      <c r="D102" s="195"/>
      <c r="E102" s="205">
        <v>8.1167387440001608</v>
      </c>
      <c r="F102" s="205">
        <v>23.816136999456674</v>
      </c>
      <c r="G102" s="207">
        <v>8.1167387440001608</v>
      </c>
      <c r="H102" s="208"/>
      <c r="I102" s="196"/>
      <c r="J102" s="202"/>
    </row>
    <row r="103" spans="2:10">
      <c r="B103" s="195"/>
      <c r="C103" s="203" t="s">
        <v>234</v>
      </c>
      <c r="D103" s="195"/>
      <c r="E103" s="205">
        <v>12.103987826000184</v>
      </c>
      <c r="F103" s="205">
        <v>23.816136999456674</v>
      </c>
      <c r="G103" s="207">
        <v>12.103987826000184</v>
      </c>
      <c r="H103" s="208"/>
      <c r="I103" s="196"/>
      <c r="J103" s="202"/>
    </row>
    <row r="104" spans="2:10">
      <c r="B104" s="195"/>
      <c r="C104" s="203" t="s">
        <v>235</v>
      </c>
      <c r="D104" s="195"/>
      <c r="E104" s="205">
        <v>16.91100437399945</v>
      </c>
      <c r="F104" s="205">
        <v>23.816136999456674</v>
      </c>
      <c r="G104" s="207">
        <v>16.91100437399945</v>
      </c>
      <c r="H104" s="208"/>
      <c r="I104" s="196"/>
      <c r="J104" s="202"/>
    </row>
    <row r="105" spans="2:10">
      <c r="B105" s="195"/>
      <c r="C105" s="203" t="s">
        <v>236</v>
      </c>
      <c r="D105" s="195"/>
      <c r="E105" s="205">
        <v>30.780945924000033</v>
      </c>
      <c r="F105" s="205">
        <v>23.816136999456674</v>
      </c>
      <c r="G105" s="207">
        <v>23.816136999456674</v>
      </c>
      <c r="H105" s="208"/>
      <c r="I105" s="196"/>
      <c r="J105" s="202"/>
    </row>
    <row r="106" spans="2:10">
      <c r="B106" s="195"/>
      <c r="C106" s="203" t="s">
        <v>237</v>
      </c>
      <c r="D106" s="195"/>
      <c r="E106" s="205">
        <v>9.2367546279999591</v>
      </c>
      <c r="F106" s="205">
        <v>23.816136999456674</v>
      </c>
      <c r="G106" s="207">
        <v>9.2367546279999591</v>
      </c>
      <c r="H106" s="208"/>
      <c r="I106" s="196"/>
      <c r="J106" s="202"/>
    </row>
    <row r="107" spans="2:10">
      <c r="B107" s="195"/>
      <c r="C107" s="203" t="s">
        <v>238</v>
      </c>
      <c r="D107" s="195"/>
      <c r="E107" s="205">
        <v>2.1625062840003837</v>
      </c>
      <c r="F107" s="205">
        <v>23.816136999456674</v>
      </c>
      <c r="G107" s="207">
        <v>2.1625062840003837</v>
      </c>
      <c r="H107" s="208"/>
      <c r="I107" s="196"/>
      <c r="J107" s="202"/>
    </row>
    <row r="108" spans="2:10">
      <c r="B108" s="195"/>
      <c r="C108" s="203" t="s">
        <v>239</v>
      </c>
      <c r="D108" s="195"/>
      <c r="E108" s="205">
        <v>1.5955005419996415</v>
      </c>
      <c r="F108" s="205">
        <v>23.816136999456674</v>
      </c>
      <c r="G108" s="207">
        <v>1.5955005419996415</v>
      </c>
      <c r="H108" s="208"/>
      <c r="I108" s="196"/>
      <c r="J108" s="202"/>
    </row>
    <row r="109" spans="2:10">
      <c r="B109" s="195"/>
      <c r="C109" s="203" t="s">
        <v>240</v>
      </c>
      <c r="D109" s="195"/>
      <c r="E109" s="205">
        <v>1.929082758000388</v>
      </c>
      <c r="F109" s="205">
        <v>23.816136999456674</v>
      </c>
      <c r="G109" s="207">
        <v>1.929082758000388</v>
      </c>
      <c r="H109" s="208"/>
      <c r="I109" s="196"/>
      <c r="J109" s="202"/>
    </row>
    <row r="110" spans="2:10">
      <c r="B110" s="195"/>
      <c r="C110" s="203" t="s">
        <v>241</v>
      </c>
      <c r="D110" s="195"/>
      <c r="E110" s="205">
        <v>1.4055502099996002</v>
      </c>
      <c r="F110" s="205">
        <v>23.816136999456674</v>
      </c>
      <c r="G110" s="207">
        <v>1.4055502099996002</v>
      </c>
      <c r="H110" s="208"/>
      <c r="I110" s="196" t="s">
        <v>123</v>
      </c>
      <c r="J110" s="202">
        <v>23.816136999456674</v>
      </c>
    </row>
    <row r="111" spans="2:10">
      <c r="B111" s="195"/>
      <c r="C111" s="203" t="s">
        <v>242</v>
      </c>
      <c r="D111" s="195"/>
      <c r="E111" s="205">
        <v>0.36852824000048984</v>
      </c>
      <c r="F111" s="205">
        <v>23.816136999456674</v>
      </c>
      <c r="G111" s="207">
        <v>0.36852824000048984</v>
      </c>
      <c r="H111" s="208"/>
      <c r="I111" s="196"/>
      <c r="J111" s="202"/>
    </row>
    <row r="112" spans="2:10">
      <c r="B112" s="195"/>
      <c r="C112" s="203" t="s">
        <v>243</v>
      </c>
      <c r="D112" s="195"/>
      <c r="E112" s="205">
        <v>12.750772416000249</v>
      </c>
      <c r="F112" s="205">
        <v>23.816136999456674</v>
      </c>
      <c r="G112" s="207">
        <v>12.750772416000249</v>
      </c>
      <c r="H112" s="208"/>
      <c r="I112" s="196"/>
      <c r="J112" s="202"/>
    </row>
    <row r="113" spans="2:10">
      <c r="B113" s="195"/>
      <c r="C113" s="203" t="s">
        <v>244</v>
      </c>
      <c r="D113" s="195"/>
      <c r="E113" s="205">
        <v>13.657197353999779</v>
      </c>
      <c r="F113" s="205">
        <v>23.816136999456674</v>
      </c>
      <c r="G113" s="207">
        <v>13.657197353999779</v>
      </c>
      <c r="H113" s="208"/>
      <c r="I113" s="196"/>
      <c r="J113" s="202"/>
    </row>
    <row r="114" spans="2:10">
      <c r="B114" s="195"/>
      <c r="C114" s="203" t="s">
        <v>245</v>
      </c>
      <c r="D114" s="195"/>
      <c r="E114" s="205">
        <v>7.8491512639997936</v>
      </c>
      <c r="F114" s="205">
        <v>23.816136999456674</v>
      </c>
      <c r="G114" s="207">
        <v>7.8491512639997936</v>
      </c>
      <c r="H114" s="208"/>
      <c r="I114" s="196"/>
      <c r="J114" s="202"/>
    </row>
    <row r="115" spans="2:10">
      <c r="B115" s="195"/>
      <c r="C115" s="203" t="s">
        <v>246</v>
      </c>
      <c r="D115" s="195"/>
      <c r="E115" s="205">
        <v>5.1132767800000929</v>
      </c>
      <c r="F115" s="205">
        <v>23.816136999456674</v>
      </c>
      <c r="G115" s="207">
        <v>5.1132767800000929</v>
      </c>
      <c r="H115" s="208"/>
      <c r="I115" s="196"/>
      <c r="J115" s="202"/>
    </row>
    <row r="116" spans="2:10">
      <c r="B116" s="195"/>
      <c r="C116" s="203" t="s">
        <v>247</v>
      </c>
      <c r="D116" s="195"/>
      <c r="E116" s="205">
        <v>9.2812838220002014</v>
      </c>
      <c r="F116" s="205">
        <v>23.816136999456674</v>
      </c>
      <c r="G116" s="207">
        <v>9.2812838220002014</v>
      </c>
      <c r="H116" s="208"/>
      <c r="I116" s="196"/>
      <c r="J116" s="202"/>
    </row>
    <row r="117" spans="2:10">
      <c r="B117" s="195"/>
      <c r="C117" s="203" t="s">
        <v>248</v>
      </c>
      <c r="D117" s="195"/>
      <c r="E117" s="205">
        <v>16.838750676000075</v>
      </c>
      <c r="F117" s="205">
        <v>23.816136999456674</v>
      </c>
      <c r="G117" s="207">
        <v>16.838750676000075</v>
      </c>
      <c r="H117" s="208"/>
      <c r="I117" s="196"/>
      <c r="J117" s="202"/>
    </row>
    <row r="118" spans="2:10">
      <c r="B118" s="195"/>
      <c r="C118" s="203" t="s">
        <v>249</v>
      </c>
      <c r="D118" s="195"/>
      <c r="E118" s="205">
        <v>9.4011935739992651</v>
      </c>
      <c r="F118" s="205">
        <v>23.816136999456674</v>
      </c>
      <c r="G118" s="207">
        <v>9.4011935739992651</v>
      </c>
      <c r="H118" s="208"/>
      <c r="I118" s="196"/>
      <c r="J118" s="202"/>
    </row>
    <row r="119" spans="2:10">
      <c r="B119" s="195"/>
      <c r="C119" s="203" t="s">
        <v>250</v>
      </c>
      <c r="D119" s="195"/>
      <c r="E119" s="205">
        <v>14.334016136000541</v>
      </c>
      <c r="F119" s="205">
        <v>23.816136999456674</v>
      </c>
      <c r="G119" s="207">
        <v>14.334016136000541</v>
      </c>
      <c r="H119" s="208"/>
      <c r="I119" s="196"/>
      <c r="J119" s="202"/>
    </row>
    <row r="120" spans="2:10">
      <c r="B120" s="195"/>
      <c r="C120" s="203" t="s">
        <v>251</v>
      </c>
      <c r="D120" s="195"/>
      <c r="E120" s="205">
        <v>6.2679970279997912</v>
      </c>
      <c r="F120" s="205">
        <v>23.816136999456674</v>
      </c>
      <c r="G120" s="207">
        <v>6.2679970279997912</v>
      </c>
      <c r="H120" s="208"/>
      <c r="I120" s="196"/>
      <c r="J120" s="202"/>
    </row>
    <row r="121" spans="2:10">
      <c r="B121" s="195"/>
      <c r="C121" s="203" t="s">
        <v>252</v>
      </c>
      <c r="D121" s="195"/>
      <c r="E121" s="205">
        <v>6.1972966640001896</v>
      </c>
      <c r="F121" s="205">
        <v>23.816136999456674</v>
      </c>
      <c r="G121" s="207">
        <v>6.1972966640001896</v>
      </c>
      <c r="H121" s="208"/>
      <c r="I121" s="196"/>
      <c r="J121" s="202"/>
    </row>
    <row r="122" spans="2:10">
      <c r="B122" s="195"/>
      <c r="C122" s="203" t="s">
        <v>253</v>
      </c>
      <c r="D122" s="195"/>
      <c r="E122" s="205">
        <v>2.0169837979996506</v>
      </c>
      <c r="F122" s="205">
        <v>23.816136999456674</v>
      </c>
      <c r="G122" s="207">
        <v>2.0169837979996506</v>
      </c>
      <c r="H122" s="208"/>
      <c r="I122" s="196"/>
      <c r="J122" s="202"/>
    </row>
    <row r="123" spans="2:10">
      <c r="B123" s="195"/>
      <c r="C123" s="203" t="s">
        <v>254</v>
      </c>
      <c r="D123" s="195"/>
      <c r="E123" s="205">
        <v>12.939576510000126</v>
      </c>
      <c r="F123" s="205">
        <v>23.816136999456674</v>
      </c>
      <c r="G123" s="207">
        <v>12.939576510000126</v>
      </c>
      <c r="H123" s="208"/>
      <c r="I123" s="196"/>
      <c r="J123" s="202"/>
    </row>
    <row r="124" spans="2:10">
      <c r="B124" s="195"/>
      <c r="C124" s="203" t="s">
        <v>255</v>
      </c>
      <c r="D124" s="195"/>
      <c r="E124" s="205">
        <v>4.2383000019998347</v>
      </c>
      <c r="F124" s="205">
        <v>23.816136999456674</v>
      </c>
      <c r="G124" s="207">
        <v>4.2383000019998347</v>
      </c>
      <c r="H124" s="208"/>
      <c r="I124" s="196"/>
      <c r="J124" s="202"/>
    </row>
    <row r="125" spans="2:10">
      <c r="B125" s="195"/>
      <c r="C125" s="203" t="s">
        <v>256</v>
      </c>
      <c r="D125" s="195"/>
      <c r="E125" s="205">
        <v>17.541421690000611</v>
      </c>
      <c r="F125" s="205">
        <v>23.816136999456674</v>
      </c>
      <c r="G125" s="207">
        <v>17.541421690000611</v>
      </c>
      <c r="H125" s="195"/>
      <c r="I125" s="196"/>
      <c r="J125" s="202"/>
    </row>
    <row r="126" spans="2:10">
      <c r="B126" s="204" t="s">
        <v>257</v>
      </c>
      <c r="C126" s="209" t="s">
        <v>258</v>
      </c>
      <c r="D126" s="204"/>
      <c r="E126" s="205">
        <v>18.704515311999913</v>
      </c>
      <c r="F126" s="206">
        <v>46.965055529077411</v>
      </c>
      <c r="G126" s="207">
        <v>18.704515311999913</v>
      </c>
      <c r="H126" s="195"/>
      <c r="I126" s="196"/>
      <c r="J126" s="202"/>
    </row>
    <row r="127" spans="2:10">
      <c r="B127" s="195"/>
      <c r="C127" s="203" t="s">
        <v>259</v>
      </c>
      <c r="D127" s="204"/>
      <c r="E127" s="205">
        <v>7.9476282499992852</v>
      </c>
      <c r="F127" s="206">
        <v>46.965055529077411</v>
      </c>
      <c r="G127" s="207">
        <v>7.9476282499992852</v>
      </c>
      <c r="H127" s="208"/>
      <c r="I127" s="196"/>
      <c r="J127" s="202"/>
    </row>
    <row r="128" spans="2:10">
      <c r="B128" s="204"/>
      <c r="C128" s="203" t="s">
        <v>260</v>
      </c>
      <c r="D128" s="204"/>
      <c r="E128" s="205">
        <v>20.167072540000685</v>
      </c>
      <c r="F128" s="206">
        <v>46.965055529077411</v>
      </c>
      <c r="G128" s="207">
        <v>20.167072540000685</v>
      </c>
      <c r="H128" s="208"/>
      <c r="I128" s="196"/>
      <c r="J128" s="202"/>
    </row>
    <row r="129" spans="2:10">
      <c r="B129" s="195"/>
      <c r="C129" s="203" t="s">
        <v>261</v>
      </c>
      <c r="D129" s="195"/>
      <c r="E129" s="205">
        <v>8.2272621300000424</v>
      </c>
      <c r="F129" s="205">
        <v>46.965055529077411</v>
      </c>
      <c r="G129" s="207">
        <v>8.2272621300000424</v>
      </c>
      <c r="H129" s="208"/>
      <c r="I129" s="196"/>
      <c r="J129" s="202"/>
    </row>
    <row r="130" spans="2:10">
      <c r="B130" s="195"/>
      <c r="C130" s="203" t="s">
        <v>262</v>
      </c>
      <c r="D130" s="195"/>
      <c r="E130" s="205">
        <v>4.618792947999232</v>
      </c>
      <c r="F130" s="205">
        <v>46.965055529077411</v>
      </c>
      <c r="G130" s="207">
        <v>4.618792947999232</v>
      </c>
      <c r="H130" s="208"/>
      <c r="I130" s="196"/>
      <c r="J130" s="202"/>
    </row>
    <row r="131" spans="2:10">
      <c r="B131" s="195"/>
      <c r="C131" s="203" t="s">
        <v>263</v>
      </c>
      <c r="D131" s="195"/>
      <c r="E131" s="205">
        <v>23.979947690000003</v>
      </c>
      <c r="F131" s="205">
        <v>46.965055529077411</v>
      </c>
      <c r="G131" s="207">
        <v>23.979947690000003</v>
      </c>
      <c r="H131" s="208"/>
      <c r="I131" s="196"/>
      <c r="J131" s="202"/>
    </row>
    <row r="132" spans="2:10">
      <c r="B132" s="195"/>
      <c r="C132" s="203" t="s">
        <v>264</v>
      </c>
      <c r="D132" s="195"/>
      <c r="E132" s="205">
        <v>8.6178349180003195</v>
      </c>
      <c r="F132" s="205">
        <v>46.965055529077411</v>
      </c>
      <c r="G132" s="207">
        <v>8.6178349180003195</v>
      </c>
      <c r="H132" s="208"/>
      <c r="I132" s="196"/>
      <c r="J132" s="202"/>
    </row>
    <row r="133" spans="2:10">
      <c r="B133" s="195"/>
      <c r="C133" s="203" t="s">
        <v>265</v>
      </c>
      <c r="D133" s="195"/>
      <c r="E133" s="205">
        <v>11.772894552000514</v>
      </c>
      <c r="F133" s="205">
        <v>46.965055529077411</v>
      </c>
      <c r="G133" s="207">
        <v>11.772894552000514</v>
      </c>
      <c r="H133" s="208"/>
      <c r="I133" s="196"/>
      <c r="J133" s="202"/>
    </row>
    <row r="134" spans="2:10">
      <c r="B134" s="195"/>
      <c r="C134" s="203" t="s">
        <v>266</v>
      </c>
      <c r="D134" s="195"/>
      <c r="E134" s="205">
        <v>7.8747849579994647</v>
      </c>
      <c r="F134" s="205">
        <v>46.965055529077411</v>
      </c>
      <c r="G134" s="207">
        <v>7.8747849579994647</v>
      </c>
      <c r="H134" s="208"/>
      <c r="I134" s="196"/>
      <c r="J134" s="202"/>
    </row>
    <row r="135" spans="2:10">
      <c r="B135" s="195"/>
      <c r="C135" s="203" t="s">
        <v>267</v>
      </c>
      <c r="D135" s="195"/>
      <c r="E135" s="205">
        <v>13.134850287999672</v>
      </c>
      <c r="F135" s="205">
        <v>46.965055529077411</v>
      </c>
      <c r="G135" s="207">
        <v>13.134850287999672</v>
      </c>
      <c r="H135" s="208"/>
      <c r="I135" s="196"/>
      <c r="J135" s="202"/>
    </row>
    <row r="136" spans="2:10">
      <c r="B136" s="195"/>
      <c r="C136" s="203" t="s">
        <v>268</v>
      </c>
      <c r="D136" s="195"/>
      <c r="E136" s="205">
        <v>3.1997314180002765</v>
      </c>
      <c r="F136" s="205">
        <v>46.965055529077411</v>
      </c>
      <c r="G136" s="207">
        <v>3.1997314180002765</v>
      </c>
      <c r="H136" s="208"/>
      <c r="I136" s="196"/>
      <c r="J136" s="202"/>
    </row>
    <row r="137" spans="2:10">
      <c r="B137" s="195"/>
      <c r="C137" s="203" t="s">
        <v>269</v>
      </c>
      <c r="D137" s="195"/>
      <c r="E137" s="205">
        <v>7.489909994000441</v>
      </c>
      <c r="F137" s="205">
        <v>46.965055529077411</v>
      </c>
      <c r="G137" s="207">
        <v>7.489909994000441</v>
      </c>
      <c r="H137" s="208"/>
      <c r="I137" s="196"/>
      <c r="J137" s="202"/>
    </row>
    <row r="138" spans="2:10">
      <c r="B138" s="195"/>
      <c r="C138" s="203" t="s">
        <v>270</v>
      </c>
      <c r="D138" s="195"/>
      <c r="E138" s="205">
        <v>7.0782381979996591</v>
      </c>
      <c r="F138" s="205">
        <v>46.965055529077411</v>
      </c>
      <c r="G138" s="207">
        <v>7.0782381979996591</v>
      </c>
      <c r="H138" s="208"/>
      <c r="I138" s="196"/>
      <c r="J138" s="202"/>
    </row>
    <row r="139" spans="2:10">
      <c r="B139" s="195"/>
      <c r="C139" s="203" t="s">
        <v>271</v>
      </c>
      <c r="D139" s="195"/>
      <c r="E139" s="205">
        <v>6.2584046580004333</v>
      </c>
      <c r="F139" s="205">
        <v>46.965055529077411</v>
      </c>
      <c r="G139" s="207">
        <v>6.2584046580004333</v>
      </c>
      <c r="H139" s="208"/>
      <c r="I139" s="196"/>
      <c r="J139" s="202"/>
    </row>
    <row r="140" spans="2:10">
      <c r="B140" s="195"/>
      <c r="C140" s="203" t="s">
        <v>272</v>
      </c>
      <c r="D140" s="195"/>
      <c r="E140" s="205">
        <v>16.927156399999777</v>
      </c>
      <c r="F140" s="205">
        <v>46.965055529077411</v>
      </c>
      <c r="G140" s="207">
        <v>16.927156399999777</v>
      </c>
      <c r="H140" s="208"/>
      <c r="I140" s="196" t="s">
        <v>124</v>
      </c>
      <c r="J140" s="202">
        <v>46.965055529077411</v>
      </c>
    </row>
    <row r="141" spans="2:10">
      <c r="B141" s="195"/>
      <c r="C141" s="203" t="s">
        <v>273</v>
      </c>
      <c r="D141" s="195"/>
      <c r="E141" s="205">
        <v>8.1017168120000012</v>
      </c>
      <c r="F141" s="205">
        <v>46.965055529077411</v>
      </c>
      <c r="G141" s="207">
        <v>8.1017168120000012</v>
      </c>
      <c r="H141" s="208"/>
      <c r="I141" s="196"/>
      <c r="J141" s="202"/>
    </row>
    <row r="142" spans="2:10">
      <c r="B142" s="195"/>
      <c r="C142" s="203" t="s">
        <v>274</v>
      </c>
      <c r="D142" s="195"/>
      <c r="E142" s="205">
        <v>5.3093006480000877</v>
      </c>
      <c r="F142" s="205">
        <v>46.965055529077411</v>
      </c>
      <c r="G142" s="207">
        <v>5.3093006480000877</v>
      </c>
      <c r="H142" s="208"/>
      <c r="I142" s="196"/>
      <c r="J142" s="202"/>
    </row>
    <row r="143" spans="2:10">
      <c r="B143" s="195"/>
      <c r="C143" s="203" t="s">
        <v>275</v>
      </c>
      <c r="D143" s="195"/>
      <c r="E143" s="205">
        <v>9.2630509999999404</v>
      </c>
      <c r="F143" s="205">
        <v>46.965055529077411</v>
      </c>
      <c r="G143" s="207">
        <v>9.2630509999999404</v>
      </c>
      <c r="H143" s="208"/>
      <c r="I143" s="196"/>
      <c r="J143" s="202"/>
    </row>
    <row r="144" spans="2:10">
      <c r="B144" s="195"/>
      <c r="C144" s="203" t="s">
        <v>276</v>
      </c>
      <c r="D144" s="195"/>
      <c r="E144" s="205">
        <v>13.121949748000079</v>
      </c>
      <c r="F144" s="205">
        <v>46.965055529077411</v>
      </c>
      <c r="G144" s="207">
        <v>13.121949748000079</v>
      </c>
      <c r="H144" s="208"/>
      <c r="I144" s="196"/>
      <c r="J144" s="202"/>
    </row>
    <row r="145" spans="2:10">
      <c r="B145" s="195"/>
      <c r="C145" s="203" t="s">
        <v>277</v>
      </c>
      <c r="D145" s="195"/>
      <c r="E145" s="205">
        <v>31.441332551999668</v>
      </c>
      <c r="F145" s="205">
        <v>46.965055529077411</v>
      </c>
      <c r="G145" s="207">
        <v>31.441332551999668</v>
      </c>
      <c r="H145" s="208"/>
      <c r="I145" s="196"/>
      <c r="J145" s="202"/>
    </row>
    <row r="146" spans="2:10">
      <c r="B146" s="195"/>
      <c r="C146" s="203" t="s">
        <v>278</v>
      </c>
      <c r="D146" s="195"/>
      <c r="E146" s="205">
        <v>28.556591200000469</v>
      </c>
      <c r="F146" s="205">
        <v>46.965055529077411</v>
      </c>
      <c r="G146" s="207">
        <v>28.556591200000469</v>
      </c>
      <c r="H146" s="208"/>
      <c r="I146" s="196"/>
      <c r="J146" s="202"/>
    </row>
    <row r="147" spans="2:10">
      <c r="B147" s="195"/>
      <c r="C147" s="203" t="s">
        <v>279</v>
      </c>
      <c r="D147" s="195"/>
      <c r="E147" s="205">
        <v>21.152104345999373</v>
      </c>
      <c r="F147" s="205">
        <v>46.965055529077411</v>
      </c>
      <c r="G147" s="207">
        <v>21.152104345999373</v>
      </c>
      <c r="H147" s="208"/>
      <c r="I147" s="196"/>
      <c r="J147" s="202"/>
    </row>
    <row r="148" spans="2:10">
      <c r="B148" s="195"/>
      <c r="C148" s="203" t="s">
        <v>280</v>
      </c>
      <c r="D148" s="195"/>
      <c r="E148" s="205">
        <v>13.914616522000234</v>
      </c>
      <c r="F148" s="205">
        <v>46.965055529077411</v>
      </c>
      <c r="G148" s="207">
        <v>13.914616522000234</v>
      </c>
      <c r="H148" s="208"/>
      <c r="I148" s="196"/>
      <c r="J148" s="202"/>
    </row>
    <row r="149" spans="2:10">
      <c r="B149" s="195"/>
      <c r="C149" s="203" t="s">
        <v>281</v>
      </c>
      <c r="D149" s="195"/>
      <c r="E149" s="205">
        <v>16.208384197999635</v>
      </c>
      <c r="F149" s="205">
        <v>46.965055529077411</v>
      </c>
      <c r="G149" s="207">
        <v>16.208384197999635</v>
      </c>
      <c r="H149" s="208"/>
      <c r="I149" s="196"/>
      <c r="J149" s="202"/>
    </row>
    <row r="150" spans="2:10">
      <c r="B150" s="195"/>
      <c r="C150" s="203" t="s">
        <v>282</v>
      </c>
      <c r="D150" s="195"/>
      <c r="E150" s="205">
        <v>15.650725930000466</v>
      </c>
      <c r="F150" s="205">
        <v>46.965055529077411</v>
      </c>
      <c r="G150" s="207">
        <v>15.650725930000466</v>
      </c>
      <c r="H150" s="208"/>
      <c r="I150" s="196"/>
      <c r="J150" s="202"/>
    </row>
    <row r="151" spans="2:10">
      <c r="B151" s="195"/>
      <c r="C151" s="203" t="s">
        <v>283</v>
      </c>
      <c r="D151" s="195"/>
      <c r="E151" s="205">
        <v>11.03848122400008</v>
      </c>
      <c r="F151" s="205">
        <v>46.965055529077411</v>
      </c>
      <c r="G151" s="207">
        <v>11.03848122400008</v>
      </c>
      <c r="H151" s="208"/>
      <c r="I151" s="196"/>
      <c r="J151" s="202"/>
    </row>
    <row r="152" spans="2:10">
      <c r="B152" s="195"/>
      <c r="C152" s="203" t="s">
        <v>284</v>
      </c>
      <c r="D152" s="195"/>
      <c r="E152" s="205">
        <v>13.911933183999464</v>
      </c>
      <c r="F152" s="205">
        <v>46.965055529077411</v>
      </c>
      <c r="G152" s="207">
        <v>13.911933183999464</v>
      </c>
      <c r="H152" s="208"/>
      <c r="I152" s="196"/>
      <c r="J152" s="202"/>
    </row>
    <row r="153" spans="2:10">
      <c r="B153" s="195"/>
      <c r="C153" s="203" t="s">
        <v>285</v>
      </c>
      <c r="D153" s="195"/>
      <c r="E153" s="205">
        <v>7.4580657020006473</v>
      </c>
      <c r="F153" s="205">
        <v>46.965055529077411</v>
      </c>
      <c r="G153" s="207">
        <v>7.4580657020006473</v>
      </c>
      <c r="H153" s="208"/>
      <c r="I153" s="196"/>
      <c r="J153" s="202"/>
    </row>
    <row r="154" spans="2:10">
      <c r="B154" s="195"/>
      <c r="C154" s="203" t="s">
        <v>286</v>
      </c>
      <c r="D154" s="195"/>
      <c r="E154" s="205">
        <v>31.727150849999934</v>
      </c>
      <c r="F154" s="205">
        <v>46.965055529077411</v>
      </c>
      <c r="G154" s="207">
        <v>31.727150849999934</v>
      </c>
      <c r="H154" s="208"/>
      <c r="I154" s="196"/>
      <c r="J154" s="202"/>
    </row>
    <row r="155" spans="2:10">
      <c r="B155" s="195"/>
      <c r="C155" s="203" t="s">
        <v>287</v>
      </c>
      <c r="D155" s="195"/>
      <c r="E155" s="205">
        <v>9.2012166319993884</v>
      </c>
      <c r="F155" s="205">
        <v>46.965055529077411</v>
      </c>
      <c r="G155" s="207">
        <v>9.2012166319993884</v>
      </c>
      <c r="H155" s="208"/>
      <c r="I155" s="196"/>
      <c r="J155" s="202"/>
    </row>
    <row r="156" spans="2:10">
      <c r="B156" s="204"/>
      <c r="C156" s="209" t="s">
        <v>288</v>
      </c>
      <c r="D156" s="204"/>
      <c r="E156" s="205">
        <v>8.7855625760004763</v>
      </c>
      <c r="F156" s="206">
        <v>46.965055529077411</v>
      </c>
      <c r="G156" s="207">
        <v>8.7855625760004763</v>
      </c>
      <c r="H156" s="195"/>
      <c r="I156" s="196"/>
      <c r="J156" s="202"/>
    </row>
    <row r="157" spans="2:10">
      <c r="B157" s="195" t="s">
        <v>289</v>
      </c>
      <c r="C157" s="203" t="s">
        <v>290</v>
      </c>
      <c r="D157" s="204"/>
      <c r="E157" s="205">
        <v>8.2103473059999565</v>
      </c>
      <c r="F157" s="206">
        <v>89.734800765303333</v>
      </c>
      <c r="G157" s="207">
        <v>8.2103473059999565</v>
      </c>
      <c r="H157" s="208"/>
      <c r="I157" s="196"/>
      <c r="J157" s="202"/>
    </row>
    <row r="158" spans="2:10">
      <c r="B158" s="204"/>
      <c r="C158" s="203" t="s">
        <v>291</v>
      </c>
      <c r="D158" s="204"/>
      <c r="E158" s="205">
        <v>9.3651794860003115</v>
      </c>
      <c r="F158" s="206">
        <v>89.734800765303333</v>
      </c>
      <c r="G158" s="207">
        <v>9.3651794860003115</v>
      </c>
      <c r="H158" s="208"/>
      <c r="I158" s="196"/>
      <c r="J158" s="202"/>
    </row>
    <row r="159" spans="2:10">
      <c r="B159" s="195"/>
      <c r="C159" s="203" t="s">
        <v>292</v>
      </c>
      <c r="D159" s="195"/>
      <c r="E159" s="205">
        <v>14.113379666000116</v>
      </c>
      <c r="F159" s="205">
        <v>89.734800765303333</v>
      </c>
      <c r="G159" s="207">
        <v>14.113379666000116</v>
      </c>
      <c r="H159" s="208"/>
      <c r="I159" s="196"/>
      <c r="J159" s="202"/>
    </row>
    <row r="160" spans="2:10">
      <c r="B160" s="195"/>
      <c r="C160" s="203" t="s">
        <v>293</v>
      </c>
      <c r="D160" s="195"/>
      <c r="E160" s="205">
        <v>9.9491037799998292</v>
      </c>
      <c r="F160" s="205">
        <v>89.734800765303333</v>
      </c>
      <c r="G160" s="207">
        <v>9.9491037799998292</v>
      </c>
      <c r="H160" s="208"/>
      <c r="I160" s="196"/>
      <c r="J160" s="202"/>
    </row>
    <row r="161" spans="2:10">
      <c r="B161" s="195"/>
      <c r="C161" s="203" t="s">
        <v>294</v>
      </c>
      <c r="D161" s="195"/>
      <c r="E161" s="205">
        <v>28.843987403999993</v>
      </c>
      <c r="F161" s="205">
        <v>89.734800765303333</v>
      </c>
      <c r="G161" s="207">
        <v>28.843987403999993</v>
      </c>
      <c r="H161" s="208"/>
      <c r="I161" s="196"/>
      <c r="J161" s="202"/>
    </row>
    <row r="162" spans="2:10">
      <c r="B162" s="195"/>
      <c r="C162" s="203" t="s">
        <v>295</v>
      </c>
      <c r="D162" s="195"/>
      <c r="E162" s="205">
        <v>25.576473809999584</v>
      </c>
      <c r="F162" s="205">
        <v>89.734800765303333</v>
      </c>
      <c r="G162" s="207">
        <v>25.576473809999584</v>
      </c>
      <c r="H162" s="208"/>
      <c r="I162" s="196"/>
      <c r="J162" s="202"/>
    </row>
    <row r="163" spans="2:10">
      <c r="B163" s="195"/>
      <c r="C163" s="203" t="s">
        <v>296</v>
      </c>
      <c r="D163" s="195"/>
      <c r="E163" s="205">
        <v>15.436841493999896</v>
      </c>
      <c r="F163" s="205">
        <v>89.734800765303333</v>
      </c>
      <c r="G163" s="207">
        <v>15.436841493999896</v>
      </c>
      <c r="H163" s="208"/>
      <c r="I163" s="196"/>
      <c r="J163" s="202"/>
    </row>
    <row r="164" spans="2:10">
      <c r="B164" s="195"/>
      <c r="C164" s="203" t="s">
        <v>297</v>
      </c>
      <c r="D164" s="195"/>
      <c r="E164" s="205">
        <v>2.1950885600001566</v>
      </c>
      <c r="F164" s="205">
        <v>89.734800765303333</v>
      </c>
      <c r="G164" s="207">
        <v>2.1950885600001566</v>
      </c>
      <c r="H164" s="208"/>
      <c r="I164" s="196"/>
      <c r="J164" s="202"/>
    </row>
    <row r="165" spans="2:10">
      <c r="B165" s="195"/>
      <c r="C165" s="203" t="s">
        <v>298</v>
      </c>
      <c r="D165" s="195"/>
      <c r="E165" s="205">
        <v>10.758405394000391</v>
      </c>
      <c r="F165" s="205">
        <v>89.734800765303333</v>
      </c>
      <c r="G165" s="207">
        <v>10.758405394000391</v>
      </c>
      <c r="H165" s="208"/>
      <c r="I165" s="196"/>
      <c r="J165" s="202"/>
    </row>
    <row r="166" spans="2:10">
      <c r="B166" s="195"/>
      <c r="C166" s="203" t="s">
        <v>299</v>
      </c>
      <c r="D166" s="195"/>
      <c r="E166" s="205">
        <v>27.18471618199926</v>
      </c>
      <c r="F166" s="205">
        <v>89.734800765303333</v>
      </c>
      <c r="G166" s="207">
        <v>27.18471618199926</v>
      </c>
      <c r="H166" s="208"/>
      <c r="I166" s="196"/>
      <c r="J166" s="202"/>
    </row>
    <row r="167" spans="2:10">
      <c r="B167" s="195"/>
      <c r="C167" s="203" t="s">
        <v>300</v>
      </c>
      <c r="D167" s="195"/>
      <c r="E167" s="205">
        <v>21.372766288000523</v>
      </c>
      <c r="F167" s="205">
        <v>89.734800765303333</v>
      </c>
      <c r="G167" s="207">
        <v>21.372766288000523</v>
      </c>
      <c r="H167" s="208"/>
      <c r="I167" s="196"/>
      <c r="J167" s="202"/>
    </row>
    <row r="168" spans="2:10">
      <c r="B168" s="195"/>
      <c r="C168" s="203" t="s">
        <v>301</v>
      </c>
      <c r="D168" s="195"/>
      <c r="E168" s="205">
        <v>33.457879177999544</v>
      </c>
      <c r="F168" s="205">
        <v>89.734800765303333</v>
      </c>
      <c r="G168" s="207">
        <v>33.457879177999544</v>
      </c>
      <c r="H168" s="208"/>
      <c r="I168" s="196"/>
      <c r="J168" s="202"/>
    </row>
    <row r="169" spans="2:10">
      <c r="B169" s="195"/>
      <c r="C169" s="203" t="s">
        <v>302</v>
      </c>
      <c r="D169" s="195"/>
      <c r="E169" s="205">
        <v>32.093920494000201</v>
      </c>
      <c r="F169" s="205">
        <v>89.734800765303333</v>
      </c>
      <c r="G169" s="207">
        <v>32.093920494000201</v>
      </c>
      <c r="H169" s="208"/>
      <c r="I169" s="196"/>
      <c r="J169" s="202"/>
    </row>
    <row r="170" spans="2:10">
      <c r="B170" s="195"/>
      <c r="C170" s="203" t="s">
        <v>303</v>
      </c>
      <c r="D170" s="195"/>
      <c r="E170" s="205">
        <v>18.139776781999796</v>
      </c>
      <c r="F170" s="205">
        <v>89.734800765303333</v>
      </c>
      <c r="G170" s="207">
        <v>18.139776781999796</v>
      </c>
      <c r="H170" s="208"/>
      <c r="I170" s="196"/>
      <c r="J170" s="202"/>
    </row>
    <row r="171" spans="2:10">
      <c r="B171" s="195"/>
      <c r="C171" s="203" t="s">
        <v>304</v>
      </c>
      <c r="D171" s="195"/>
      <c r="E171" s="205">
        <v>7.7859623420007376</v>
      </c>
      <c r="F171" s="205">
        <v>89.734800765303333</v>
      </c>
      <c r="G171" s="207">
        <v>7.7859623420007376</v>
      </c>
      <c r="H171" s="208"/>
      <c r="I171" s="196" t="s">
        <v>125</v>
      </c>
      <c r="J171" s="202">
        <v>89.734800765303333</v>
      </c>
    </row>
    <row r="172" spans="2:10">
      <c r="B172" s="195"/>
      <c r="C172" s="203" t="s">
        <v>305</v>
      </c>
      <c r="D172" s="195"/>
      <c r="E172" s="205">
        <v>14.535573775999961</v>
      </c>
      <c r="F172" s="205">
        <v>89.734800765303333</v>
      </c>
      <c r="G172" s="207">
        <v>14.535573775999961</v>
      </c>
      <c r="H172" s="208"/>
      <c r="I172" s="196"/>
      <c r="J172" s="202"/>
    </row>
    <row r="173" spans="2:10">
      <c r="B173" s="195"/>
      <c r="C173" s="203" t="s">
        <v>306</v>
      </c>
      <c r="D173" s="195"/>
      <c r="E173" s="205">
        <v>12.580275401999382</v>
      </c>
      <c r="F173" s="205">
        <v>89.734800765303333</v>
      </c>
      <c r="G173" s="207">
        <v>12.580275401999382</v>
      </c>
      <c r="H173" s="208"/>
      <c r="I173" s="196"/>
      <c r="J173" s="202"/>
    </row>
    <row r="174" spans="2:10">
      <c r="B174" s="195"/>
      <c r="C174" s="203" t="s">
        <v>307</v>
      </c>
      <c r="D174" s="195"/>
      <c r="E174" s="205">
        <v>33.068154081999971</v>
      </c>
      <c r="F174" s="205">
        <v>89.734800765303333</v>
      </c>
      <c r="G174" s="207">
        <v>33.068154081999971</v>
      </c>
      <c r="H174" s="208"/>
      <c r="I174" s="196"/>
      <c r="J174" s="202"/>
    </row>
    <row r="175" spans="2:10">
      <c r="B175" s="195"/>
      <c r="C175" s="203" t="s">
        <v>308</v>
      </c>
      <c r="D175" s="195"/>
      <c r="E175" s="205">
        <v>22.931885048000126</v>
      </c>
      <c r="F175" s="205">
        <v>89.734800765303333</v>
      </c>
      <c r="G175" s="207">
        <v>22.931885048000126</v>
      </c>
      <c r="H175" s="208"/>
      <c r="I175" s="196"/>
      <c r="J175" s="202"/>
    </row>
    <row r="176" spans="2:10">
      <c r="B176" s="195"/>
      <c r="C176" s="203" t="s">
        <v>309</v>
      </c>
      <c r="D176" s="195"/>
      <c r="E176" s="205">
        <v>15.904532910000347</v>
      </c>
      <c r="F176" s="205">
        <v>89.734800765303333</v>
      </c>
      <c r="G176" s="207">
        <v>15.904532910000347</v>
      </c>
      <c r="H176" s="208"/>
      <c r="I176" s="196"/>
      <c r="J176" s="202"/>
    </row>
    <row r="177" spans="2:10">
      <c r="B177" s="195"/>
      <c r="C177" s="203" t="s">
        <v>310</v>
      </c>
      <c r="D177" s="195"/>
      <c r="E177" s="205">
        <v>13.025878311999739</v>
      </c>
      <c r="F177" s="205">
        <v>89.734800765303333</v>
      </c>
      <c r="G177" s="207">
        <v>13.025878311999739</v>
      </c>
      <c r="H177" s="208"/>
      <c r="I177" s="196"/>
      <c r="J177" s="202"/>
    </row>
    <row r="178" spans="2:10">
      <c r="B178" s="195"/>
      <c r="C178" s="203" t="s">
        <v>311</v>
      </c>
      <c r="D178" s="195"/>
      <c r="E178" s="205">
        <v>10.57376741600031</v>
      </c>
      <c r="F178" s="205">
        <v>89.734800765303333</v>
      </c>
      <c r="G178" s="207">
        <v>10.57376741600031</v>
      </c>
      <c r="H178" s="208"/>
      <c r="I178" s="196"/>
      <c r="J178" s="202"/>
    </row>
    <row r="179" spans="2:10">
      <c r="B179" s="195"/>
      <c r="C179" s="203" t="s">
        <v>312</v>
      </c>
      <c r="D179" s="195"/>
      <c r="E179" s="205">
        <v>17.985621332000253</v>
      </c>
      <c r="F179" s="205">
        <v>89.734800765303333</v>
      </c>
      <c r="G179" s="207">
        <v>17.985621332000253</v>
      </c>
      <c r="H179" s="208"/>
      <c r="I179" s="196"/>
      <c r="J179" s="202"/>
    </row>
    <row r="180" spans="2:10">
      <c r="B180" s="195"/>
      <c r="C180" s="203" t="s">
        <v>313</v>
      </c>
      <c r="D180" s="195"/>
      <c r="E180" s="205">
        <v>17.956019549999681</v>
      </c>
      <c r="F180" s="205">
        <v>89.734800765303333</v>
      </c>
      <c r="G180" s="207">
        <v>17.956019549999681</v>
      </c>
      <c r="H180" s="208"/>
      <c r="I180" s="196"/>
      <c r="J180" s="202"/>
    </row>
    <row r="181" spans="2:10">
      <c r="B181" s="195"/>
      <c r="C181" s="203" t="s">
        <v>314</v>
      </c>
      <c r="D181" s="195"/>
      <c r="E181" s="205">
        <v>23.836756611999604</v>
      </c>
      <c r="F181" s="205">
        <v>89.734800765303333</v>
      </c>
      <c r="G181" s="207">
        <v>23.836756611999604</v>
      </c>
      <c r="H181" s="208"/>
      <c r="I181" s="196"/>
      <c r="J181" s="202"/>
    </row>
    <row r="182" spans="2:10">
      <c r="B182" s="195"/>
      <c r="C182" s="203" t="s">
        <v>315</v>
      </c>
      <c r="D182" s="195"/>
      <c r="E182" s="205">
        <v>26.105798189999813</v>
      </c>
      <c r="F182" s="205">
        <v>89.734800765303333</v>
      </c>
      <c r="G182" s="207">
        <v>26.105798189999813</v>
      </c>
      <c r="H182" s="208"/>
      <c r="I182" s="196"/>
      <c r="J182" s="202"/>
    </row>
    <row r="183" spans="2:10">
      <c r="B183" s="195"/>
      <c r="C183" s="203" t="s">
        <v>316</v>
      </c>
      <c r="D183" s="195"/>
      <c r="E183" s="205">
        <v>8.1135639680006904</v>
      </c>
      <c r="F183" s="205">
        <v>89.734800765303333</v>
      </c>
      <c r="G183" s="207">
        <v>8.1135639680006904</v>
      </c>
      <c r="H183" s="208"/>
      <c r="I183" s="196"/>
      <c r="J183" s="202"/>
    </row>
    <row r="184" spans="2:10">
      <c r="B184" s="195"/>
      <c r="C184" s="203" t="s">
        <v>317</v>
      </c>
      <c r="D184" s="195"/>
      <c r="E184" s="205">
        <v>3.4256280719995829</v>
      </c>
      <c r="F184" s="205">
        <v>89.734800765303333</v>
      </c>
      <c r="G184" s="207">
        <v>3.4256280719995829</v>
      </c>
      <c r="H184" s="208"/>
      <c r="I184" s="196"/>
      <c r="J184" s="202"/>
    </row>
    <row r="185" spans="2:10">
      <c r="B185" s="195"/>
      <c r="C185" s="203" t="s">
        <v>318</v>
      </c>
      <c r="D185" s="195"/>
      <c r="E185" s="205">
        <v>26.152670303999869</v>
      </c>
      <c r="F185" s="205">
        <v>89.734800765303333</v>
      </c>
      <c r="G185" s="207">
        <v>26.152670303999869</v>
      </c>
      <c r="H185" s="208"/>
      <c r="I185" s="196"/>
      <c r="J185" s="202"/>
    </row>
    <row r="186" spans="2:10">
      <c r="B186" s="195"/>
      <c r="C186" s="203" t="s">
        <v>319</v>
      </c>
      <c r="D186" s="195"/>
      <c r="E186" s="205">
        <v>17.432545392000581</v>
      </c>
      <c r="F186" s="205">
        <v>89.734800765303333</v>
      </c>
      <c r="G186" s="207">
        <v>17.432545392000581</v>
      </c>
      <c r="H186" s="208"/>
      <c r="I186" s="196"/>
      <c r="J186" s="202"/>
    </row>
    <row r="187" spans="2:10">
      <c r="B187" s="204" t="s">
        <v>320</v>
      </c>
      <c r="C187" s="209" t="s">
        <v>321</v>
      </c>
      <c r="D187" s="204"/>
      <c r="E187" s="205">
        <v>8.8544509540000451</v>
      </c>
      <c r="F187" s="206">
        <v>112.02604617689678</v>
      </c>
      <c r="G187" s="207">
        <v>8.8544509540000451</v>
      </c>
      <c r="H187" s="195"/>
      <c r="I187" s="196"/>
      <c r="J187" s="202"/>
    </row>
    <row r="188" spans="2:10">
      <c r="B188" s="195"/>
      <c r="C188" s="203" t="s">
        <v>322</v>
      </c>
      <c r="D188" s="204"/>
      <c r="E188" s="205">
        <v>31.234745385999865</v>
      </c>
      <c r="F188" s="206">
        <v>112.02604617689678</v>
      </c>
      <c r="G188" s="207">
        <v>31.234745385999865</v>
      </c>
      <c r="H188" s="208"/>
      <c r="I188" s="196"/>
      <c r="J188" s="202"/>
    </row>
    <row r="189" spans="2:10">
      <c r="B189" s="204"/>
      <c r="C189" s="203" t="s">
        <v>323</v>
      </c>
      <c r="D189" s="204"/>
      <c r="E189" s="205">
        <v>27.489775494000138</v>
      </c>
      <c r="F189" s="206">
        <v>112.02604617689678</v>
      </c>
      <c r="G189" s="207">
        <v>27.489775494000138</v>
      </c>
      <c r="H189" s="208"/>
      <c r="I189" s="196"/>
      <c r="J189" s="202"/>
    </row>
    <row r="190" spans="2:10">
      <c r="B190" s="195"/>
      <c r="C190" s="203" t="s">
        <v>324</v>
      </c>
      <c r="D190" s="195"/>
      <c r="E190" s="205">
        <v>6.640168649999687</v>
      </c>
      <c r="F190" s="205">
        <v>112.02604617689678</v>
      </c>
      <c r="G190" s="207">
        <v>6.640168649999687</v>
      </c>
      <c r="H190" s="208"/>
      <c r="I190" s="196"/>
      <c r="J190" s="202"/>
    </row>
    <row r="191" spans="2:10">
      <c r="B191" s="195"/>
      <c r="C191" s="203" t="s">
        <v>325</v>
      </c>
      <c r="D191" s="195"/>
      <c r="E191" s="205">
        <v>14.456189891999545</v>
      </c>
      <c r="F191" s="205">
        <v>112.02604617689678</v>
      </c>
      <c r="G191" s="207">
        <v>14.456189891999545</v>
      </c>
      <c r="H191" s="208"/>
      <c r="I191" s="196"/>
      <c r="J191" s="202"/>
    </row>
    <row r="192" spans="2:10">
      <c r="B192" s="195"/>
      <c r="C192" s="203" t="s">
        <v>326</v>
      </c>
      <c r="D192" s="195"/>
      <c r="E192" s="205">
        <v>14.707701754000245</v>
      </c>
      <c r="F192" s="205">
        <v>112.02604617689678</v>
      </c>
      <c r="G192" s="207">
        <v>14.707701754000245</v>
      </c>
      <c r="H192" s="208"/>
      <c r="I192" s="196"/>
      <c r="J192" s="202"/>
    </row>
    <row r="193" spans="2:10">
      <c r="B193" s="195"/>
      <c r="C193" s="203" t="s">
        <v>327</v>
      </c>
      <c r="D193" s="195"/>
      <c r="E193" s="205">
        <v>28.234186062000102</v>
      </c>
      <c r="F193" s="205">
        <v>112.02604617689678</v>
      </c>
      <c r="G193" s="207">
        <v>28.234186062000102</v>
      </c>
      <c r="H193" s="208"/>
      <c r="I193" s="196"/>
      <c r="J193" s="202"/>
    </row>
    <row r="194" spans="2:10">
      <c r="B194" s="195"/>
      <c r="C194" s="203" t="s">
        <v>328</v>
      </c>
      <c r="D194" s="195"/>
      <c r="E194" s="205">
        <v>24.086839598000438</v>
      </c>
      <c r="F194" s="205">
        <v>112.02604617689678</v>
      </c>
      <c r="G194" s="207">
        <v>24.086839598000438</v>
      </c>
      <c r="H194" s="208"/>
      <c r="I194" s="196"/>
      <c r="J194" s="202"/>
    </row>
    <row r="195" spans="2:10">
      <c r="B195" s="195"/>
      <c r="C195" s="203" t="s">
        <v>329</v>
      </c>
      <c r="D195" s="195"/>
      <c r="E195" s="205">
        <v>37.908427159999526</v>
      </c>
      <c r="F195" s="205">
        <v>112.02604617689678</v>
      </c>
      <c r="G195" s="207">
        <v>37.908427159999526</v>
      </c>
      <c r="H195" s="208"/>
      <c r="I195" s="196"/>
      <c r="J195" s="202"/>
    </row>
    <row r="196" spans="2:10">
      <c r="B196" s="195"/>
      <c r="C196" s="203" t="s">
        <v>330</v>
      </c>
      <c r="D196" s="195"/>
      <c r="E196" s="205">
        <v>75.787528893999863</v>
      </c>
      <c r="F196" s="205">
        <v>112.02604617689678</v>
      </c>
      <c r="G196" s="207">
        <v>75.787528893999863</v>
      </c>
      <c r="H196" s="208"/>
      <c r="I196" s="196"/>
      <c r="J196" s="202"/>
    </row>
    <row r="197" spans="2:10">
      <c r="B197" s="195"/>
      <c r="C197" s="203" t="s">
        <v>331</v>
      </c>
      <c r="D197" s="195"/>
      <c r="E197" s="205">
        <v>133.71425564600011</v>
      </c>
      <c r="F197" s="205">
        <v>112.02604617689678</v>
      </c>
      <c r="G197" s="207">
        <v>112.02604617689678</v>
      </c>
      <c r="H197" s="208"/>
      <c r="I197" s="196"/>
      <c r="J197" s="202"/>
    </row>
    <row r="198" spans="2:10">
      <c r="B198" s="195"/>
      <c r="C198" s="203" t="s">
        <v>332</v>
      </c>
      <c r="D198" s="195"/>
      <c r="E198" s="205">
        <v>106.06486796800039</v>
      </c>
      <c r="F198" s="205">
        <v>112.02604617689678</v>
      </c>
      <c r="G198" s="207">
        <v>106.06486796800039</v>
      </c>
      <c r="H198" s="208"/>
      <c r="I198" s="196"/>
      <c r="J198" s="202"/>
    </row>
    <row r="199" spans="2:10">
      <c r="B199" s="195"/>
      <c r="C199" s="203" t="s">
        <v>333</v>
      </c>
      <c r="D199" s="195"/>
      <c r="E199" s="205">
        <v>61.569184114000187</v>
      </c>
      <c r="F199" s="205">
        <v>112.02604617689678</v>
      </c>
      <c r="G199" s="207">
        <v>61.569184114000187</v>
      </c>
      <c r="H199" s="208"/>
      <c r="I199" s="196"/>
      <c r="J199" s="202"/>
    </row>
    <row r="200" spans="2:10">
      <c r="B200" s="195"/>
      <c r="C200" s="203" t="s">
        <v>334</v>
      </c>
      <c r="D200" s="195"/>
      <c r="E200" s="205">
        <v>98.005116379999322</v>
      </c>
      <c r="F200" s="205">
        <v>112.02604617689678</v>
      </c>
      <c r="G200" s="207">
        <v>98.005116379999322</v>
      </c>
      <c r="H200" s="208"/>
      <c r="I200" s="196"/>
      <c r="J200" s="202"/>
    </row>
    <row r="201" spans="2:10">
      <c r="B201" s="195"/>
      <c r="C201" s="203" t="s">
        <v>335</v>
      </c>
      <c r="D201" s="195"/>
      <c r="E201" s="205">
        <v>101.76139547400032</v>
      </c>
      <c r="F201" s="205">
        <v>112.02604617689678</v>
      </c>
      <c r="G201" s="207">
        <v>101.76139547400032</v>
      </c>
      <c r="H201" s="208"/>
      <c r="I201" s="196" t="s">
        <v>126</v>
      </c>
      <c r="J201" s="202">
        <v>112.02604617689678</v>
      </c>
    </row>
    <row r="202" spans="2:10">
      <c r="B202" s="195"/>
      <c r="C202" s="203" t="s">
        <v>336</v>
      </c>
      <c r="D202" s="195"/>
      <c r="E202" s="205">
        <v>74.413492190000255</v>
      </c>
      <c r="F202" s="205">
        <v>112.02604617689678</v>
      </c>
      <c r="G202" s="207">
        <v>74.413492190000255</v>
      </c>
      <c r="H202" s="208"/>
      <c r="I202" s="196"/>
      <c r="J202" s="202"/>
    </row>
    <row r="203" spans="2:10">
      <c r="B203" s="195"/>
      <c r="C203" s="203" t="s">
        <v>337</v>
      </c>
      <c r="D203" s="195"/>
      <c r="E203" s="205">
        <v>49.984638545999779</v>
      </c>
      <c r="F203" s="205">
        <v>112.02604617689678</v>
      </c>
      <c r="G203" s="207">
        <v>49.984638545999779</v>
      </c>
      <c r="H203" s="208"/>
      <c r="I203" s="196"/>
      <c r="J203" s="202"/>
    </row>
    <row r="204" spans="2:10">
      <c r="B204" s="195"/>
      <c r="C204" s="203" t="s">
        <v>338</v>
      </c>
      <c r="D204" s="195"/>
      <c r="E204" s="205">
        <v>61.124411660000057</v>
      </c>
      <c r="F204" s="205">
        <v>112.02604617689678</v>
      </c>
      <c r="G204" s="207">
        <v>61.124411660000057</v>
      </c>
      <c r="H204" s="208"/>
      <c r="I204" s="196"/>
      <c r="J204" s="202"/>
    </row>
    <row r="205" spans="2:10">
      <c r="B205" s="195"/>
      <c r="C205" s="203" t="s">
        <v>339</v>
      </c>
      <c r="D205" s="195"/>
      <c r="E205" s="205">
        <v>55.687786108000267</v>
      </c>
      <c r="F205" s="205">
        <v>112.02604617689678</v>
      </c>
      <c r="G205" s="207">
        <v>55.687786108000267</v>
      </c>
      <c r="H205" s="208"/>
      <c r="I205" s="196"/>
      <c r="J205" s="202"/>
    </row>
    <row r="206" spans="2:10">
      <c r="B206" s="195"/>
      <c r="C206" s="203" t="s">
        <v>340</v>
      </c>
      <c r="D206" s="195"/>
      <c r="E206" s="205">
        <v>60.014038807999576</v>
      </c>
      <c r="F206" s="205">
        <v>112.02604617689678</v>
      </c>
      <c r="G206" s="207">
        <v>60.014038807999576</v>
      </c>
      <c r="H206" s="208"/>
      <c r="I206" s="196"/>
      <c r="J206" s="202"/>
    </row>
    <row r="207" spans="2:10">
      <c r="B207" s="195"/>
      <c r="C207" s="203" t="s">
        <v>341</v>
      </c>
      <c r="D207" s="195"/>
      <c r="E207" s="205">
        <v>43.888313440000069</v>
      </c>
      <c r="F207" s="205">
        <v>112.02604617689678</v>
      </c>
      <c r="G207" s="207">
        <v>43.888313440000069</v>
      </c>
      <c r="H207" s="208"/>
      <c r="I207" s="196"/>
      <c r="J207" s="202"/>
    </row>
    <row r="208" spans="2:10">
      <c r="B208" s="195"/>
      <c r="C208" s="203" t="s">
        <v>342</v>
      </c>
      <c r="D208" s="195"/>
      <c r="E208" s="205">
        <v>45.149051252000262</v>
      </c>
      <c r="F208" s="205">
        <v>112.02604617689678</v>
      </c>
      <c r="G208" s="207">
        <v>45.149051252000262</v>
      </c>
      <c r="H208" s="208"/>
      <c r="I208" s="196"/>
      <c r="J208" s="202"/>
    </row>
    <row r="209" spans="2:10">
      <c r="B209" s="195"/>
      <c r="C209" s="203" t="s">
        <v>343</v>
      </c>
      <c r="D209" s="195"/>
      <c r="E209" s="205">
        <v>116.80852258400007</v>
      </c>
      <c r="F209" s="205">
        <v>112.02604617689678</v>
      </c>
      <c r="G209" s="207">
        <v>112.02604617689678</v>
      </c>
      <c r="H209" s="208"/>
      <c r="I209" s="196"/>
      <c r="J209" s="202"/>
    </row>
    <row r="210" spans="2:10">
      <c r="B210" s="195"/>
      <c r="C210" s="203" t="s">
        <v>344</v>
      </c>
      <c r="D210" s="195"/>
      <c r="E210" s="205">
        <v>36.160617945999505</v>
      </c>
      <c r="F210" s="205">
        <v>112.02604617689678</v>
      </c>
      <c r="G210" s="207">
        <v>36.160617945999505</v>
      </c>
      <c r="H210" s="208"/>
      <c r="I210" s="196"/>
      <c r="J210" s="202"/>
    </row>
    <row r="211" spans="2:10">
      <c r="B211" s="195"/>
      <c r="C211" s="203" t="s">
        <v>345</v>
      </c>
      <c r="D211" s="195"/>
      <c r="E211" s="205">
        <v>36.19546463200053</v>
      </c>
      <c r="F211" s="205">
        <v>112.02604617689678</v>
      </c>
      <c r="G211" s="207">
        <v>36.19546463200053</v>
      </c>
      <c r="H211" s="208"/>
      <c r="I211" s="196"/>
      <c r="J211" s="202"/>
    </row>
    <row r="212" spans="2:10">
      <c r="B212" s="195"/>
      <c r="C212" s="203" t="s">
        <v>346</v>
      </c>
      <c r="D212" s="195"/>
      <c r="E212" s="205">
        <v>60.816156899999754</v>
      </c>
      <c r="F212" s="205">
        <v>112.02604617689678</v>
      </c>
      <c r="G212" s="207">
        <v>60.816156899999754</v>
      </c>
      <c r="H212" s="208"/>
      <c r="I212" s="196"/>
      <c r="J212" s="202"/>
    </row>
    <row r="213" spans="2:10">
      <c r="B213" s="195"/>
      <c r="C213" s="203" t="s">
        <v>347</v>
      </c>
      <c r="D213" s="195"/>
      <c r="E213" s="205">
        <v>66.296639185999865</v>
      </c>
      <c r="F213" s="205">
        <v>112.02604617689678</v>
      </c>
      <c r="G213" s="207">
        <v>66.296639185999865</v>
      </c>
      <c r="H213" s="208"/>
      <c r="I213" s="196"/>
      <c r="J213" s="202"/>
    </row>
    <row r="214" spans="2:10">
      <c r="B214" s="195"/>
      <c r="C214" s="203" t="s">
        <v>348</v>
      </c>
      <c r="D214" s="195"/>
      <c r="E214" s="205">
        <v>41.25654523999993</v>
      </c>
      <c r="F214" s="205">
        <v>112.02604617689678</v>
      </c>
      <c r="G214" s="207">
        <v>41.25654523999993</v>
      </c>
      <c r="H214" s="208"/>
      <c r="I214" s="196"/>
      <c r="J214" s="202"/>
    </row>
    <row r="215" spans="2:10">
      <c r="B215" s="195"/>
      <c r="C215" s="203" t="s">
        <v>349</v>
      </c>
      <c r="D215" s="195"/>
      <c r="E215" s="205">
        <v>45.083249121999515</v>
      </c>
      <c r="F215" s="205">
        <v>112.02604617689678</v>
      </c>
      <c r="G215" s="207">
        <v>45.083249121999515</v>
      </c>
      <c r="H215" s="208"/>
      <c r="I215" s="196"/>
      <c r="J215" s="202"/>
    </row>
    <row r="216" spans="2:10">
      <c r="B216" s="195"/>
      <c r="C216" s="203" t="s">
        <v>350</v>
      </c>
      <c r="D216" s="195"/>
      <c r="E216" s="205">
        <v>89.630860876000924</v>
      </c>
      <c r="F216" s="205">
        <v>112.02604617689678</v>
      </c>
      <c r="G216" s="207">
        <v>89.630860876000924</v>
      </c>
      <c r="H216" s="208"/>
      <c r="I216" s="196"/>
      <c r="J216" s="202"/>
    </row>
    <row r="217" spans="2:10">
      <c r="B217" s="204"/>
      <c r="C217" s="209" t="s">
        <v>351</v>
      </c>
      <c r="D217" s="204"/>
      <c r="E217" s="205">
        <v>80.858669753999109</v>
      </c>
      <c r="F217" s="206">
        <v>112.02604617689678</v>
      </c>
      <c r="G217" s="207">
        <v>80.858669753999109</v>
      </c>
      <c r="H217" s="195"/>
      <c r="I217" s="196"/>
      <c r="J217" s="202"/>
    </row>
    <row r="218" spans="2:10">
      <c r="B218" s="204" t="s">
        <v>352</v>
      </c>
      <c r="C218" s="209" t="s">
        <v>353</v>
      </c>
      <c r="D218" s="204"/>
      <c r="E218" s="205">
        <v>107.01719805200038</v>
      </c>
      <c r="F218" s="206">
        <v>124.98280708097418</v>
      </c>
      <c r="G218" s="207">
        <v>107.01719805200038</v>
      </c>
      <c r="H218" s="195"/>
      <c r="I218" s="196"/>
      <c r="J218" s="202"/>
    </row>
    <row r="219" spans="2:10">
      <c r="B219" s="195"/>
      <c r="C219" s="203" t="s">
        <v>354</v>
      </c>
      <c r="D219" s="204"/>
      <c r="E219" s="206">
        <v>106.73138875999985</v>
      </c>
      <c r="F219" s="206">
        <v>124.98280708097418</v>
      </c>
      <c r="G219" s="207">
        <v>106.73138875999985</v>
      </c>
      <c r="H219" s="208"/>
      <c r="I219" s="196"/>
      <c r="J219" s="202"/>
    </row>
    <row r="220" spans="2:10">
      <c r="B220" s="204"/>
      <c r="C220" s="203" t="s">
        <v>355</v>
      </c>
      <c r="D220" s="204"/>
      <c r="E220" s="206">
        <v>124.19056760000058</v>
      </c>
      <c r="F220" s="206">
        <v>124.98280708097418</v>
      </c>
      <c r="G220" s="207">
        <v>124.19056760000058</v>
      </c>
      <c r="H220" s="208"/>
      <c r="I220" s="196"/>
      <c r="J220" s="202"/>
    </row>
    <row r="221" spans="2:10">
      <c r="B221" s="195"/>
      <c r="C221" s="203" t="s">
        <v>356</v>
      </c>
      <c r="D221" s="195"/>
      <c r="E221" s="206">
        <v>119.25147284599919</v>
      </c>
      <c r="F221" s="205">
        <v>124.98280708097418</v>
      </c>
      <c r="G221" s="207">
        <v>119.25147284599919</v>
      </c>
      <c r="H221" s="208"/>
      <c r="I221" s="196"/>
      <c r="J221" s="202"/>
    </row>
    <row r="222" spans="2:10">
      <c r="B222" s="195"/>
      <c r="C222" s="203" t="s">
        <v>357</v>
      </c>
      <c r="D222" s="195"/>
      <c r="E222" s="206">
        <v>120.05119129400025</v>
      </c>
      <c r="F222" s="205">
        <v>124.98280708097418</v>
      </c>
      <c r="G222" s="207">
        <v>120.05119129400025</v>
      </c>
      <c r="H222" s="208"/>
      <c r="I222" s="196"/>
      <c r="J222" s="202"/>
    </row>
    <row r="223" spans="2:10">
      <c r="B223" s="195"/>
      <c r="C223" s="203" t="s">
        <v>358</v>
      </c>
      <c r="D223" s="195"/>
      <c r="E223" s="206">
        <v>105.57671850599999</v>
      </c>
      <c r="F223" s="205">
        <v>124.98280708097418</v>
      </c>
      <c r="G223" s="207">
        <v>105.57671850599999</v>
      </c>
      <c r="H223" s="208"/>
      <c r="I223" s="196"/>
      <c r="J223" s="202"/>
    </row>
    <row r="224" spans="2:10">
      <c r="B224" s="195"/>
      <c r="C224" s="203" t="s">
        <v>359</v>
      </c>
      <c r="D224" s="195"/>
      <c r="E224" s="206">
        <v>98.755893232000162</v>
      </c>
      <c r="F224" s="205">
        <v>124.98280708097418</v>
      </c>
      <c r="G224" s="207">
        <v>98.755893232000162</v>
      </c>
      <c r="H224" s="208"/>
      <c r="I224" s="196"/>
      <c r="J224" s="202"/>
    </row>
    <row r="225" spans="2:10">
      <c r="B225" s="195"/>
      <c r="C225" s="203" t="s">
        <v>360</v>
      </c>
      <c r="D225" s="195"/>
      <c r="E225" s="206">
        <v>99.806716161999802</v>
      </c>
      <c r="F225" s="205">
        <v>124.98280708097418</v>
      </c>
      <c r="G225" s="207">
        <v>99.806716161999802</v>
      </c>
      <c r="H225" s="208"/>
      <c r="I225" s="196"/>
      <c r="J225" s="202"/>
    </row>
    <row r="226" spans="2:10">
      <c r="B226" s="195"/>
      <c r="C226" s="203" t="s">
        <v>361</v>
      </c>
      <c r="D226" s="195"/>
      <c r="E226" s="206">
        <v>89.057788776000649</v>
      </c>
      <c r="F226" s="205">
        <v>124.98280708097418</v>
      </c>
      <c r="G226" s="207">
        <v>89.057788776000649</v>
      </c>
      <c r="H226" s="208"/>
      <c r="I226" s="196"/>
      <c r="J226" s="202"/>
    </row>
    <row r="227" spans="2:10">
      <c r="B227" s="195"/>
      <c r="C227" s="203" t="s">
        <v>362</v>
      </c>
      <c r="D227" s="195"/>
      <c r="E227" s="206">
        <v>97.746319657999436</v>
      </c>
      <c r="F227" s="205">
        <v>124.98280708097418</v>
      </c>
      <c r="G227" s="207">
        <v>97.746319657999436</v>
      </c>
      <c r="H227" s="208"/>
      <c r="I227" s="196"/>
      <c r="J227" s="202"/>
    </row>
    <row r="228" spans="2:10">
      <c r="B228" s="195"/>
      <c r="C228" s="203" t="s">
        <v>363</v>
      </c>
      <c r="D228" s="195"/>
      <c r="E228" s="206">
        <v>91.451193731999965</v>
      </c>
      <c r="F228" s="205">
        <v>124.98280708097418</v>
      </c>
      <c r="G228" s="207">
        <v>91.451193731999965</v>
      </c>
      <c r="H228" s="208"/>
      <c r="I228" s="196"/>
      <c r="J228" s="202"/>
    </row>
    <row r="229" spans="2:10">
      <c r="B229" s="195"/>
      <c r="C229" s="203" t="s">
        <v>364</v>
      </c>
      <c r="D229" s="195"/>
      <c r="E229" s="206">
        <v>99.354976072000142</v>
      </c>
      <c r="F229" s="205">
        <v>124.98280708097418</v>
      </c>
      <c r="G229" s="207">
        <v>99.354976072000142</v>
      </c>
      <c r="H229" s="208"/>
      <c r="I229" s="196"/>
      <c r="J229" s="202"/>
    </row>
    <row r="230" spans="2:10">
      <c r="B230" s="195"/>
      <c r="C230" s="203" t="s">
        <v>365</v>
      </c>
      <c r="D230" s="195"/>
      <c r="E230" s="206">
        <v>81.710791740000388</v>
      </c>
      <c r="F230" s="205">
        <v>124.98280708097418</v>
      </c>
      <c r="G230" s="207">
        <v>81.710791740000388</v>
      </c>
      <c r="H230" s="208"/>
      <c r="I230" s="196"/>
      <c r="J230" s="202"/>
    </row>
    <row r="231" spans="2:10">
      <c r="B231" s="195"/>
      <c r="C231" s="203" t="s">
        <v>366</v>
      </c>
      <c r="D231" s="195"/>
      <c r="E231" s="206">
        <v>77.973660599999278</v>
      </c>
      <c r="F231" s="205">
        <v>124.98280708097418</v>
      </c>
      <c r="G231" s="207">
        <v>77.973660599999278</v>
      </c>
      <c r="H231" s="208"/>
      <c r="I231" s="196"/>
      <c r="J231" s="202"/>
    </row>
    <row r="232" spans="2:10">
      <c r="B232" s="195"/>
      <c r="C232" s="203" t="s">
        <v>367</v>
      </c>
      <c r="D232" s="195"/>
      <c r="E232" s="206">
        <v>81.400291526000757</v>
      </c>
      <c r="F232" s="205">
        <v>124.98280708097418</v>
      </c>
      <c r="G232" s="207">
        <v>81.400291526000757</v>
      </c>
      <c r="H232" s="208"/>
      <c r="I232" s="196" t="s">
        <v>127</v>
      </c>
      <c r="J232" s="202">
        <v>124.98280708097418</v>
      </c>
    </row>
    <row r="233" spans="2:10">
      <c r="B233" s="195"/>
      <c r="C233" s="203" t="s">
        <v>368</v>
      </c>
      <c r="D233" s="195"/>
      <c r="E233" s="206">
        <v>81.138783311999532</v>
      </c>
      <c r="F233" s="205">
        <v>124.98280708097418</v>
      </c>
      <c r="G233" s="207">
        <v>81.138783311999532</v>
      </c>
      <c r="H233" s="208"/>
      <c r="I233" s="196"/>
      <c r="J233" s="202"/>
    </row>
    <row r="234" spans="2:10">
      <c r="B234" s="195"/>
      <c r="C234" s="203" t="s">
        <v>369</v>
      </c>
      <c r="D234" s="195"/>
      <c r="E234" s="206">
        <v>93.616283954000266</v>
      </c>
      <c r="F234" s="205">
        <v>124.98280708097418</v>
      </c>
      <c r="G234" s="207">
        <v>93.616283954000266</v>
      </c>
      <c r="H234" s="208"/>
      <c r="I234" s="196"/>
      <c r="J234" s="202"/>
    </row>
    <row r="235" spans="2:10">
      <c r="B235" s="195"/>
      <c r="C235" s="203" t="s">
        <v>370</v>
      </c>
      <c r="D235" s="195"/>
      <c r="E235" s="206">
        <v>74.600712667999915</v>
      </c>
      <c r="F235" s="205">
        <v>124.98280708097418</v>
      </c>
      <c r="G235" s="207">
        <v>74.600712667999915</v>
      </c>
      <c r="H235" s="208"/>
      <c r="I235" s="196"/>
      <c r="J235" s="202"/>
    </row>
    <row r="236" spans="2:10">
      <c r="B236" s="195"/>
      <c r="C236" s="203" t="s">
        <v>371</v>
      </c>
      <c r="D236" s="195"/>
      <c r="E236" s="206">
        <v>60.50250124600025</v>
      </c>
      <c r="F236" s="205">
        <v>124.98280708097418</v>
      </c>
      <c r="G236" s="207">
        <v>60.50250124600025</v>
      </c>
      <c r="H236" s="208"/>
      <c r="I236" s="196"/>
      <c r="J236" s="202"/>
    </row>
    <row r="237" spans="2:10">
      <c r="B237" s="195"/>
      <c r="C237" s="203" t="s">
        <v>372</v>
      </c>
      <c r="D237" s="195"/>
      <c r="E237" s="206">
        <v>56.853155999999871</v>
      </c>
      <c r="F237" s="205">
        <v>124.98280708097418</v>
      </c>
      <c r="G237" s="207">
        <v>56.853155999999871</v>
      </c>
      <c r="H237" s="208"/>
      <c r="I237" s="196"/>
      <c r="J237" s="202"/>
    </row>
    <row r="238" spans="2:10">
      <c r="B238" s="195"/>
      <c r="C238" s="203" t="s">
        <v>373</v>
      </c>
      <c r="D238" s="195"/>
      <c r="E238" s="206">
        <v>86.302323279999484</v>
      </c>
      <c r="F238" s="205">
        <v>124.98280708097418</v>
      </c>
      <c r="G238" s="207">
        <v>86.302323279999484</v>
      </c>
      <c r="H238" s="208"/>
      <c r="I238" s="196"/>
      <c r="J238" s="202"/>
    </row>
    <row r="239" spans="2:10">
      <c r="B239" s="195"/>
      <c r="C239" s="203" t="s">
        <v>374</v>
      </c>
      <c r="D239" s="195"/>
      <c r="E239" s="206">
        <v>93.464488322000363</v>
      </c>
      <c r="F239" s="205">
        <v>124.98280708097418</v>
      </c>
      <c r="G239" s="207">
        <v>93.464488322000363</v>
      </c>
      <c r="H239" s="208"/>
      <c r="I239" s="196"/>
      <c r="J239" s="202"/>
    </row>
    <row r="240" spans="2:10">
      <c r="B240" s="195"/>
      <c r="C240" s="203" t="s">
        <v>375</v>
      </c>
      <c r="D240" s="195"/>
      <c r="E240" s="206">
        <v>71.189762038000012</v>
      </c>
      <c r="F240" s="205">
        <v>124.98280708097418</v>
      </c>
      <c r="G240" s="207">
        <v>71.189762038000012</v>
      </c>
      <c r="H240" s="208"/>
      <c r="I240" s="196"/>
      <c r="J240" s="202"/>
    </row>
    <row r="241" spans="2:10">
      <c r="B241" s="195"/>
      <c r="C241" s="203" t="s">
        <v>376</v>
      </c>
      <c r="D241" s="195"/>
      <c r="E241" s="206">
        <v>75.819592997999592</v>
      </c>
      <c r="F241" s="205">
        <v>124.98280708097418</v>
      </c>
      <c r="G241" s="207">
        <v>75.819592997999592</v>
      </c>
      <c r="H241" s="208"/>
      <c r="I241" s="196"/>
      <c r="J241" s="202"/>
    </row>
    <row r="242" spans="2:10">
      <c r="B242" s="195"/>
      <c r="C242" s="203" t="s">
        <v>377</v>
      </c>
      <c r="D242" s="195"/>
      <c r="E242" s="206">
        <v>73.803920154000323</v>
      </c>
      <c r="F242" s="205">
        <v>124.98280708097418</v>
      </c>
      <c r="G242" s="207">
        <v>73.803920154000323</v>
      </c>
      <c r="H242" s="208"/>
      <c r="I242" s="196"/>
      <c r="J242" s="202"/>
    </row>
    <row r="243" spans="2:10">
      <c r="B243" s="195"/>
      <c r="C243" s="203" t="s">
        <v>378</v>
      </c>
      <c r="D243" s="195"/>
      <c r="E243" s="206">
        <v>88.085838406000491</v>
      </c>
      <c r="F243" s="205">
        <v>124.98280708097418</v>
      </c>
      <c r="G243" s="207">
        <v>88.085838406000491</v>
      </c>
      <c r="H243" s="208"/>
      <c r="I243" s="196"/>
      <c r="J243" s="202"/>
    </row>
    <row r="244" spans="2:10">
      <c r="B244" s="195"/>
      <c r="C244" s="203" t="s">
        <v>379</v>
      </c>
      <c r="D244" s="195"/>
      <c r="E244" s="206">
        <v>76.303520011999368</v>
      </c>
      <c r="F244" s="205">
        <v>124.98280708097418</v>
      </c>
      <c r="G244" s="207">
        <v>76.303520011999368</v>
      </c>
      <c r="H244" s="208"/>
      <c r="I244" s="196"/>
      <c r="J244" s="202"/>
    </row>
    <row r="245" spans="2:10">
      <c r="B245" s="195"/>
      <c r="C245" s="203" t="s">
        <v>380</v>
      </c>
      <c r="D245" s="195"/>
      <c r="E245" s="206">
        <v>74.452592027999998</v>
      </c>
      <c r="F245" s="205">
        <v>124.98280708097418</v>
      </c>
      <c r="G245" s="207">
        <v>74.452592027999998</v>
      </c>
      <c r="H245" s="208"/>
      <c r="I245" s="196"/>
      <c r="J245" s="202"/>
    </row>
    <row r="246" spans="2:10">
      <c r="B246" s="195"/>
      <c r="C246" s="203" t="s">
        <v>381</v>
      </c>
      <c r="D246" s="195"/>
      <c r="E246" s="206">
        <v>75.976408010000327</v>
      </c>
      <c r="F246" s="205">
        <v>124.98280708097418</v>
      </c>
      <c r="G246" s="207">
        <v>75.976408010000327</v>
      </c>
      <c r="H246" s="208"/>
      <c r="I246" s="196"/>
      <c r="J246" s="202"/>
    </row>
    <row r="247" spans="2:10">
      <c r="B247" s="195"/>
      <c r="C247" s="203" t="s">
        <v>382</v>
      </c>
      <c r="D247" s="195"/>
      <c r="E247" s="206">
        <v>62.36761392399977</v>
      </c>
      <c r="F247" s="205">
        <v>124.98280708097418</v>
      </c>
      <c r="G247" s="207">
        <v>62.36761392399977</v>
      </c>
      <c r="H247" s="208"/>
      <c r="I247" s="196"/>
      <c r="J247" s="202"/>
    </row>
    <row r="248" spans="2:10">
      <c r="B248" s="204"/>
      <c r="C248" s="209" t="s">
        <v>383</v>
      </c>
      <c r="D248" s="204"/>
      <c r="E248" s="206">
        <v>65.397373878000082</v>
      </c>
      <c r="F248" s="206">
        <v>124.98280708097418</v>
      </c>
      <c r="G248" s="207">
        <v>65.397373878000082</v>
      </c>
      <c r="H248" s="195"/>
      <c r="I248" s="196"/>
      <c r="J248" s="202"/>
    </row>
    <row r="249" spans="2:10">
      <c r="B249" s="204" t="s">
        <v>384</v>
      </c>
      <c r="C249" s="209" t="s">
        <v>385</v>
      </c>
      <c r="D249" s="204"/>
      <c r="E249" s="206">
        <v>61.320107000000412</v>
      </c>
      <c r="F249" s="206">
        <v>122.23474632144273</v>
      </c>
      <c r="G249" s="207">
        <v>61.320107000000412</v>
      </c>
      <c r="H249" s="195"/>
      <c r="I249" s="196"/>
      <c r="J249" s="202"/>
    </row>
    <row r="250" spans="2:10">
      <c r="B250" s="195"/>
      <c r="C250" s="203" t="s">
        <v>386</v>
      </c>
      <c r="D250" s="204"/>
      <c r="E250" s="206">
        <v>70.408047835999724</v>
      </c>
      <c r="F250" s="206">
        <v>122.23474632144273</v>
      </c>
      <c r="G250" s="207">
        <v>70.408047835999724</v>
      </c>
      <c r="H250" s="208"/>
      <c r="I250" s="196"/>
      <c r="J250" s="202"/>
    </row>
    <row r="251" spans="2:10">
      <c r="B251" s="204"/>
      <c r="C251" s="203" t="s">
        <v>387</v>
      </c>
      <c r="D251" s="204"/>
      <c r="E251" s="206">
        <v>60.044947275999668</v>
      </c>
      <c r="F251" s="206">
        <v>122.23474632144273</v>
      </c>
      <c r="G251" s="207">
        <v>60.044947275999668</v>
      </c>
      <c r="H251" s="208"/>
      <c r="I251" s="196"/>
      <c r="J251" s="202"/>
    </row>
    <row r="252" spans="2:10">
      <c r="B252" s="195"/>
      <c r="C252" s="203" t="s">
        <v>388</v>
      </c>
      <c r="D252" s="195"/>
      <c r="E252" s="206">
        <v>82.093600379999714</v>
      </c>
      <c r="F252" s="205">
        <v>122.23474632144273</v>
      </c>
      <c r="G252" s="207">
        <v>82.093600379999714</v>
      </c>
      <c r="H252" s="208"/>
      <c r="I252" s="196"/>
      <c r="J252" s="202"/>
    </row>
    <row r="253" spans="2:10">
      <c r="B253" s="195"/>
      <c r="C253" s="203" t="s">
        <v>389</v>
      </c>
      <c r="D253" s="195"/>
      <c r="E253" s="206">
        <v>79.307979846000663</v>
      </c>
      <c r="F253" s="205">
        <v>122.23474632144273</v>
      </c>
      <c r="G253" s="207">
        <v>79.307979846000663</v>
      </c>
      <c r="H253" s="208"/>
      <c r="I253" s="196"/>
      <c r="J253" s="202"/>
    </row>
    <row r="254" spans="2:10">
      <c r="B254" s="195"/>
      <c r="C254" s="203" t="s">
        <v>390</v>
      </c>
      <c r="D254" s="195"/>
      <c r="E254" s="206">
        <v>78.384310319999443</v>
      </c>
      <c r="F254" s="205">
        <v>122.23474632144273</v>
      </c>
      <c r="G254" s="207">
        <v>78.384310319999443</v>
      </c>
      <c r="H254" s="208"/>
      <c r="I254" s="196"/>
      <c r="J254" s="202"/>
    </row>
    <row r="255" spans="2:10">
      <c r="B255" s="195"/>
      <c r="C255" s="203" t="s">
        <v>391</v>
      </c>
      <c r="D255" s="195"/>
      <c r="E255" s="206">
        <v>63.714278916000666</v>
      </c>
      <c r="F255" s="205">
        <v>122.23474632144273</v>
      </c>
      <c r="G255" s="207">
        <v>63.714278916000666</v>
      </c>
      <c r="H255" s="208"/>
      <c r="I255" s="196"/>
      <c r="J255" s="202"/>
    </row>
    <row r="256" spans="2:10">
      <c r="B256" s="195"/>
      <c r="C256" s="203" t="s">
        <v>392</v>
      </c>
      <c r="D256" s="195"/>
      <c r="E256" s="206">
        <v>63.773546533999586</v>
      </c>
      <c r="F256" s="205">
        <v>122.23474632144273</v>
      </c>
      <c r="G256" s="207">
        <v>63.773546533999586</v>
      </c>
      <c r="H256" s="208"/>
      <c r="I256" s="196"/>
      <c r="J256" s="202"/>
    </row>
    <row r="257" spans="2:10">
      <c r="B257" s="195"/>
      <c r="C257" s="203" t="s">
        <v>393</v>
      </c>
      <c r="D257" s="195"/>
      <c r="E257" s="206">
        <v>69.168721578000103</v>
      </c>
      <c r="F257" s="205">
        <v>122.23474632144273</v>
      </c>
      <c r="G257" s="207">
        <v>69.168721578000103</v>
      </c>
      <c r="H257" s="208"/>
      <c r="I257" s="196"/>
      <c r="J257" s="202"/>
    </row>
    <row r="258" spans="2:10">
      <c r="B258" s="195"/>
      <c r="C258" s="203" t="s">
        <v>394</v>
      </c>
      <c r="D258" s="195"/>
      <c r="E258" s="206">
        <v>68.617211094000126</v>
      </c>
      <c r="F258" s="205">
        <v>122.23474632144273</v>
      </c>
      <c r="G258" s="207">
        <v>68.617211094000126</v>
      </c>
      <c r="H258" s="208"/>
      <c r="I258" s="196"/>
      <c r="J258" s="202"/>
    </row>
    <row r="259" spans="2:10">
      <c r="B259" s="195"/>
      <c r="C259" s="203" t="s">
        <v>395</v>
      </c>
      <c r="D259" s="195"/>
      <c r="E259" s="206">
        <v>96.284544532000254</v>
      </c>
      <c r="F259" s="205">
        <v>122.23474632144273</v>
      </c>
      <c r="G259" s="207">
        <v>96.284544532000254</v>
      </c>
      <c r="H259" s="208"/>
      <c r="I259" s="196"/>
      <c r="J259" s="202"/>
    </row>
    <row r="260" spans="2:10">
      <c r="B260" s="195"/>
      <c r="C260" s="203" t="s">
        <v>396</v>
      </c>
      <c r="D260" s="195"/>
      <c r="E260" s="206">
        <v>69.455795871999698</v>
      </c>
      <c r="F260" s="205">
        <v>122.23474632144273</v>
      </c>
      <c r="G260" s="207">
        <v>69.455795871999698</v>
      </c>
      <c r="H260" s="208"/>
      <c r="I260" s="196"/>
      <c r="J260" s="202"/>
    </row>
    <row r="261" spans="2:10">
      <c r="B261" s="195"/>
      <c r="C261" s="203" t="s">
        <v>397</v>
      </c>
      <c r="D261" s="195"/>
      <c r="E261" s="206">
        <v>93.814750927999995</v>
      </c>
      <c r="F261" s="205">
        <v>122.23474632144273</v>
      </c>
      <c r="G261" s="207">
        <v>93.814750927999995</v>
      </c>
      <c r="H261" s="208"/>
      <c r="I261" s="196"/>
      <c r="J261" s="202"/>
    </row>
    <row r="262" spans="2:10">
      <c r="B262" s="195"/>
      <c r="C262" s="203" t="s">
        <v>398</v>
      </c>
      <c r="D262" s="195"/>
      <c r="E262" s="206">
        <v>113.11947389800008</v>
      </c>
      <c r="F262" s="205">
        <v>122.23474632144273</v>
      </c>
      <c r="G262" s="207">
        <v>113.11947389800008</v>
      </c>
      <c r="H262" s="208"/>
      <c r="I262" s="196"/>
      <c r="J262" s="202"/>
    </row>
    <row r="263" spans="2:10">
      <c r="B263" s="195"/>
      <c r="C263" s="203" t="s">
        <v>399</v>
      </c>
      <c r="D263" s="195"/>
      <c r="E263" s="206">
        <v>132.86094856600002</v>
      </c>
      <c r="F263" s="205">
        <v>122.23474632144273</v>
      </c>
      <c r="G263" s="207">
        <v>122.23474632144273</v>
      </c>
      <c r="H263" s="208"/>
      <c r="I263" s="196" t="s">
        <v>128</v>
      </c>
      <c r="J263" s="202">
        <v>122.23474632144273</v>
      </c>
    </row>
    <row r="264" spans="2:10">
      <c r="B264" s="195"/>
      <c r="C264" s="203" t="s">
        <v>400</v>
      </c>
      <c r="D264" s="195"/>
      <c r="E264" s="206">
        <v>127.98583556600002</v>
      </c>
      <c r="F264" s="205">
        <v>122.23474632144273</v>
      </c>
      <c r="G264" s="207">
        <v>122.23474632144273</v>
      </c>
      <c r="H264" s="208"/>
      <c r="I264" s="196"/>
      <c r="J264" s="202"/>
    </row>
    <row r="265" spans="2:10">
      <c r="B265" s="195"/>
      <c r="C265" s="203" t="s">
        <v>401</v>
      </c>
      <c r="D265" s="195"/>
      <c r="E265" s="206">
        <v>137.88671529399974</v>
      </c>
      <c r="F265" s="205">
        <v>122.23474632144273</v>
      </c>
      <c r="G265" s="207">
        <v>122.23474632144273</v>
      </c>
      <c r="H265" s="208"/>
      <c r="I265" s="196"/>
      <c r="J265" s="202"/>
    </row>
    <row r="266" spans="2:10">
      <c r="B266" s="195"/>
      <c r="C266" s="203" t="s">
        <v>402</v>
      </c>
      <c r="D266" s="195"/>
      <c r="E266" s="206">
        <v>132.59916086599983</v>
      </c>
      <c r="F266" s="205">
        <v>122.23474632144273</v>
      </c>
      <c r="G266" s="207">
        <v>122.23474632144273</v>
      </c>
      <c r="H266" s="208"/>
      <c r="I266" s="196"/>
      <c r="J266" s="202"/>
    </row>
    <row r="267" spans="2:10">
      <c r="B267" s="195"/>
      <c r="C267" s="203" t="s">
        <v>403</v>
      </c>
      <c r="D267" s="195"/>
      <c r="E267" s="206">
        <v>134.07246881600045</v>
      </c>
      <c r="F267" s="205">
        <v>122.23474632144273</v>
      </c>
      <c r="G267" s="207">
        <v>122.23474632144273</v>
      </c>
      <c r="H267" s="208"/>
      <c r="I267" s="196"/>
      <c r="J267" s="202"/>
    </row>
    <row r="268" spans="2:10">
      <c r="B268" s="195"/>
      <c r="C268" s="203" t="s">
        <v>404</v>
      </c>
      <c r="D268" s="195"/>
      <c r="E268" s="206">
        <v>133.95991540599948</v>
      </c>
      <c r="F268" s="205">
        <v>122.23474632144273</v>
      </c>
      <c r="G268" s="207">
        <v>122.23474632144273</v>
      </c>
      <c r="H268" s="208"/>
      <c r="I268" s="196"/>
      <c r="J268" s="202"/>
    </row>
    <row r="269" spans="2:10">
      <c r="B269" s="195"/>
      <c r="C269" s="203" t="s">
        <v>405</v>
      </c>
      <c r="D269" s="195"/>
      <c r="E269" s="206">
        <v>117.93145274400037</v>
      </c>
      <c r="F269" s="205">
        <v>122.23474632144273</v>
      </c>
      <c r="G269" s="207">
        <v>117.93145274400037</v>
      </c>
      <c r="H269" s="208"/>
      <c r="I269" s="196"/>
      <c r="J269" s="202"/>
    </row>
    <row r="270" spans="2:10">
      <c r="B270" s="195"/>
      <c r="C270" s="203" t="s">
        <v>406</v>
      </c>
      <c r="D270" s="195"/>
      <c r="E270" s="206">
        <v>100.07782309400037</v>
      </c>
      <c r="F270" s="205">
        <v>122.23474632144273</v>
      </c>
      <c r="G270" s="207">
        <v>100.07782309400037</v>
      </c>
      <c r="H270" s="208"/>
      <c r="I270" s="196"/>
      <c r="J270" s="202"/>
    </row>
    <row r="271" spans="2:10">
      <c r="B271" s="195"/>
      <c r="C271" s="203" t="s">
        <v>407</v>
      </c>
      <c r="D271" s="195"/>
      <c r="E271" s="206">
        <v>63.076357363999243</v>
      </c>
      <c r="F271" s="205">
        <v>122.23474632144273</v>
      </c>
      <c r="G271" s="207">
        <v>63.076357363999243</v>
      </c>
      <c r="H271" s="208"/>
      <c r="I271" s="196"/>
      <c r="J271" s="202"/>
    </row>
    <row r="272" spans="2:10">
      <c r="B272" s="195"/>
      <c r="C272" s="203" t="s">
        <v>408</v>
      </c>
      <c r="D272" s="195"/>
      <c r="E272" s="206">
        <v>95.794510968000537</v>
      </c>
      <c r="F272" s="205">
        <v>122.23474632144273</v>
      </c>
      <c r="G272" s="207">
        <v>95.794510968000537</v>
      </c>
      <c r="H272" s="208"/>
      <c r="I272" s="196"/>
      <c r="J272" s="202"/>
    </row>
    <row r="273" spans="2:10">
      <c r="B273" s="195"/>
      <c r="C273" s="203" t="s">
        <v>409</v>
      </c>
      <c r="D273" s="195"/>
      <c r="E273" s="206">
        <v>87.302452556000148</v>
      </c>
      <c r="F273" s="205">
        <v>122.23474632144273</v>
      </c>
      <c r="G273" s="207">
        <v>87.302452556000148</v>
      </c>
      <c r="H273" s="208"/>
      <c r="I273" s="196"/>
      <c r="J273" s="202"/>
    </row>
    <row r="274" spans="2:10">
      <c r="B274" s="195"/>
      <c r="C274" s="203" t="s">
        <v>410</v>
      </c>
      <c r="D274" s="195"/>
      <c r="E274" s="206">
        <v>94.367169517999599</v>
      </c>
      <c r="F274" s="205">
        <v>122.23474632144273</v>
      </c>
      <c r="G274" s="207">
        <v>94.367169517999599</v>
      </c>
      <c r="H274" s="208"/>
      <c r="I274" s="196"/>
      <c r="J274" s="202"/>
    </row>
    <row r="275" spans="2:10">
      <c r="B275" s="195"/>
      <c r="C275" s="203" t="s">
        <v>411</v>
      </c>
      <c r="D275" s="195"/>
      <c r="E275" s="206">
        <v>72.189071089999842</v>
      </c>
      <c r="F275" s="205">
        <v>122.23474632144273</v>
      </c>
      <c r="G275" s="207">
        <v>72.189071089999842</v>
      </c>
      <c r="H275" s="208"/>
      <c r="I275" s="196"/>
      <c r="J275" s="202"/>
    </row>
    <row r="276" spans="2:10">
      <c r="B276" s="195"/>
      <c r="C276" s="203" t="s">
        <v>412</v>
      </c>
      <c r="D276" s="195"/>
      <c r="E276" s="206">
        <v>105.34451449199975</v>
      </c>
      <c r="F276" s="205">
        <v>122.23474632144273</v>
      </c>
      <c r="G276" s="207">
        <v>105.34451449199975</v>
      </c>
      <c r="H276" s="208"/>
      <c r="I276" s="196"/>
      <c r="J276" s="202"/>
    </row>
    <row r="277" spans="2:10">
      <c r="B277" s="195" t="s">
        <v>413</v>
      </c>
      <c r="C277" s="203" t="s">
        <v>414</v>
      </c>
      <c r="D277" s="195"/>
      <c r="E277" s="206">
        <v>177.84236484800084</v>
      </c>
      <c r="F277" s="205">
        <v>123.04544911502903</v>
      </c>
      <c r="G277" s="207">
        <v>123.04544911502903</v>
      </c>
      <c r="H277" s="208"/>
      <c r="I277" s="196"/>
      <c r="J277" s="202"/>
    </row>
    <row r="278" spans="2:10">
      <c r="B278" s="204"/>
      <c r="C278" s="209" t="s">
        <v>415</v>
      </c>
      <c r="D278" s="204"/>
      <c r="E278" s="206">
        <v>201.21331654199966</v>
      </c>
      <c r="F278" s="206">
        <v>123.04544911502903</v>
      </c>
      <c r="G278" s="207">
        <v>123.04544911502903</v>
      </c>
      <c r="H278" s="195"/>
      <c r="I278" s="196"/>
      <c r="J278" s="202"/>
    </row>
    <row r="279" spans="2:10">
      <c r="B279" s="195"/>
      <c r="C279" s="203" t="s">
        <v>416</v>
      </c>
      <c r="D279" s="204"/>
      <c r="E279" s="206">
        <v>231.2695520580003</v>
      </c>
      <c r="F279" s="206">
        <v>123.04544911502903</v>
      </c>
      <c r="G279" s="207">
        <v>123.04544911502903</v>
      </c>
      <c r="H279" s="208"/>
      <c r="I279" s="196"/>
      <c r="J279" s="202"/>
    </row>
    <row r="280" spans="2:10">
      <c r="B280" s="195"/>
      <c r="C280" s="203" t="s">
        <v>417</v>
      </c>
      <c r="D280" s="195"/>
      <c r="E280" s="206">
        <v>266.24853154999954</v>
      </c>
      <c r="F280" s="205">
        <v>123.04544911502903</v>
      </c>
      <c r="G280" s="207">
        <v>123.04544911502903</v>
      </c>
      <c r="H280" s="208"/>
      <c r="I280" s="196"/>
      <c r="J280" s="202"/>
    </row>
    <row r="281" spans="2:10">
      <c r="B281" s="195"/>
      <c r="C281" s="203" t="s">
        <v>418</v>
      </c>
      <c r="D281" s="195"/>
      <c r="E281" s="206">
        <v>280.92749480800012</v>
      </c>
      <c r="F281" s="205">
        <v>123.04544911502903</v>
      </c>
      <c r="G281" s="207">
        <v>123.04544911502903</v>
      </c>
      <c r="H281" s="208"/>
      <c r="I281" s="196"/>
      <c r="J281" s="202"/>
    </row>
    <row r="282" spans="2:10">
      <c r="B282" s="195"/>
      <c r="C282" s="203" t="s">
        <v>419</v>
      </c>
      <c r="D282" s="195"/>
      <c r="E282" s="206">
        <v>238.41332341399979</v>
      </c>
      <c r="F282" s="205">
        <v>123.04544911502903</v>
      </c>
      <c r="G282" s="207">
        <v>123.04544911502903</v>
      </c>
      <c r="H282" s="208"/>
      <c r="I282" s="196"/>
      <c r="J282" s="202"/>
    </row>
    <row r="283" spans="2:10">
      <c r="B283" s="195"/>
      <c r="C283" s="203" t="s">
        <v>420</v>
      </c>
      <c r="D283" s="195"/>
      <c r="E283" s="206">
        <v>215.94878561599978</v>
      </c>
      <c r="F283" s="205">
        <v>123.04544911502903</v>
      </c>
      <c r="G283" s="207">
        <v>123.04544911502903</v>
      </c>
      <c r="H283" s="208"/>
      <c r="I283" s="196"/>
      <c r="J283" s="202"/>
    </row>
    <row r="284" spans="2:10">
      <c r="B284" s="195"/>
      <c r="C284" s="203" t="s">
        <v>421</v>
      </c>
      <c r="D284" s="195"/>
      <c r="E284" s="206">
        <v>181.87081796600015</v>
      </c>
      <c r="F284" s="205">
        <v>123.04544911502903</v>
      </c>
      <c r="G284" s="207">
        <v>123.04544911502903</v>
      </c>
      <c r="H284" s="208"/>
      <c r="I284" s="196"/>
      <c r="J284" s="202"/>
    </row>
    <row r="285" spans="2:10">
      <c r="B285" s="195"/>
      <c r="C285" s="203" t="s">
        <v>422</v>
      </c>
      <c r="D285" s="195"/>
      <c r="E285" s="206">
        <v>259.52632841599979</v>
      </c>
      <c r="F285" s="205">
        <v>123.04544911502903</v>
      </c>
      <c r="G285" s="207">
        <v>123.04544911502903</v>
      </c>
      <c r="H285" s="208"/>
      <c r="I285" s="196"/>
      <c r="J285" s="202"/>
    </row>
    <row r="286" spans="2:10">
      <c r="B286" s="195"/>
      <c r="C286" s="203" t="s">
        <v>423</v>
      </c>
      <c r="D286" s="195"/>
      <c r="E286" s="206">
        <v>508.30870281800009</v>
      </c>
      <c r="F286" s="205">
        <v>123.04544911502903</v>
      </c>
      <c r="G286" s="207">
        <v>123.04544911502903</v>
      </c>
      <c r="H286" s="208"/>
      <c r="I286" s="196"/>
      <c r="J286" s="202"/>
    </row>
    <row r="287" spans="2:10">
      <c r="B287" s="195"/>
      <c r="C287" s="203" t="s">
        <v>424</v>
      </c>
      <c r="D287" s="195"/>
      <c r="E287" s="206">
        <v>449.3443916520007</v>
      </c>
      <c r="F287" s="205">
        <v>123.04544911502903</v>
      </c>
      <c r="G287" s="207">
        <v>123.04544911502903</v>
      </c>
      <c r="H287" s="208"/>
      <c r="I287" s="196"/>
      <c r="J287" s="202"/>
    </row>
    <row r="288" spans="2:10">
      <c r="B288" s="195"/>
      <c r="C288" s="203" t="s">
        <v>425</v>
      </c>
      <c r="D288" s="195"/>
      <c r="E288" s="206">
        <v>403.96196181799945</v>
      </c>
      <c r="F288" s="205">
        <v>123.04544911502903</v>
      </c>
      <c r="G288" s="207">
        <v>123.04544911502903</v>
      </c>
      <c r="H288" s="208"/>
      <c r="I288" s="196"/>
      <c r="J288" s="202"/>
    </row>
    <row r="289" spans="2:10">
      <c r="B289" s="195"/>
      <c r="C289" s="203" t="s">
        <v>426</v>
      </c>
      <c r="D289" s="195"/>
      <c r="E289" s="206">
        <v>296.94879119600023</v>
      </c>
      <c r="F289" s="205">
        <v>123.04544911502903</v>
      </c>
      <c r="G289" s="207">
        <v>123.04544911502903</v>
      </c>
      <c r="H289" s="208"/>
      <c r="I289" s="196"/>
      <c r="J289" s="202"/>
    </row>
    <row r="290" spans="2:10">
      <c r="B290" s="195"/>
      <c r="C290" s="203" t="s">
        <v>427</v>
      </c>
      <c r="D290" s="195"/>
      <c r="E290" s="206">
        <v>477.20425982599983</v>
      </c>
      <c r="F290" s="205">
        <v>123.04544911502903</v>
      </c>
      <c r="G290" s="207">
        <v>123.04544911502903</v>
      </c>
      <c r="H290" s="208"/>
      <c r="I290" s="196"/>
      <c r="J290" s="202"/>
    </row>
    <row r="291" spans="2:10">
      <c r="B291" s="195"/>
      <c r="C291" s="203" t="s">
        <v>428</v>
      </c>
      <c r="D291" s="195"/>
      <c r="E291" s="206">
        <v>391.25128665199975</v>
      </c>
      <c r="F291" s="205">
        <v>123.04544911502903</v>
      </c>
      <c r="G291" s="207">
        <v>123.04544911502903</v>
      </c>
      <c r="H291" s="208"/>
      <c r="I291" s="196" t="s">
        <v>129</v>
      </c>
      <c r="J291" s="202">
        <v>123.04544911502903</v>
      </c>
    </row>
    <row r="292" spans="2:10">
      <c r="B292" s="195"/>
      <c r="C292" s="203" t="s">
        <v>429</v>
      </c>
      <c r="D292" s="195"/>
      <c r="E292" s="206">
        <v>371.4945364660008</v>
      </c>
      <c r="F292" s="205">
        <v>123.04544911502903</v>
      </c>
      <c r="G292" s="207">
        <v>123.04544911502903</v>
      </c>
      <c r="H292" s="208"/>
      <c r="I292" s="196"/>
      <c r="J292" s="202"/>
    </row>
    <row r="293" spans="2:10">
      <c r="B293" s="195"/>
      <c r="C293" s="203" t="s">
        <v>430</v>
      </c>
      <c r="D293" s="195"/>
      <c r="E293" s="206">
        <v>365.9887692500003</v>
      </c>
      <c r="F293" s="205">
        <v>123.04544911502903</v>
      </c>
      <c r="G293" s="207">
        <v>123.04544911502903</v>
      </c>
      <c r="H293" s="208"/>
      <c r="I293" s="196"/>
      <c r="J293" s="202"/>
    </row>
    <row r="294" spans="2:10">
      <c r="B294" s="195"/>
      <c r="C294" s="203" t="s">
        <v>431</v>
      </c>
      <c r="D294" s="195"/>
      <c r="E294" s="206">
        <v>320.52866902999887</v>
      </c>
      <c r="F294" s="205">
        <v>123.04544911502903</v>
      </c>
      <c r="G294" s="207">
        <v>123.04544911502903</v>
      </c>
      <c r="H294" s="208"/>
      <c r="I294" s="196"/>
      <c r="J294" s="202"/>
    </row>
    <row r="295" spans="2:10">
      <c r="B295" s="195"/>
      <c r="C295" s="203" t="s">
        <v>432</v>
      </c>
      <c r="D295" s="195"/>
      <c r="E295" s="206">
        <v>319.05099580199982</v>
      </c>
      <c r="F295" s="205">
        <v>123.04544911502903</v>
      </c>
      <c r="G295" s="207">
        <v>123.04544911502903</v>
      </c>
      <c r="H295" s="208"/>
      <c r="I295" s="196"/>
      <c r="J295" s="202"/>
    </row>
    <row r="296" spans="2:10">
      <c r="B296" s="195"/>
      <c r="C296" s="203" t="s">
        <v>433</v>
      </c>
      <c r="D296" s="195"/>
      <c r="E296" s="206">
        <v>243.51388871799972</v>
      </c>
      <c r="F296" s="205">
        <v>123.04544911502903</v>
      </c>
      <c r="G296" s="207">
        <v>123.04544911502903</v>
      </c>
      <c r="H296" s="208"/>
      <c r="I296" s="196"/>
      <c r="J296" s="202"/>
    </row>
    <row r="297" spans="2:10">
      <c r="B297" s="195"/>
      <c r="C297" s="203" t="s">
        <v>434</v>
      </c>
      <c r="D297" s="195"/>
      <c r="E297" s="206">
        <v>212.09023434800108</v>
      </c>
      <c r="F297" s="205">
        <v>123.04544911502903</v>
      </c>
      <c r="G297" s="207">
        <v>123.04544911502903</v>
      </c>
      <c r="H297" s="208"/>
      <c r="I297" s="196"/>
      <c r="J297" s="202"/>
    </row>
    <row r="298" spans="2:10">
      <c r="B298" s="195"/>
      <c r="C298" s="203" t="s">
        <v>435</v>
      </c>
      <c r="D298" s="195"/>
      <c r="E298" s="206">
        <v>258.98466436999956</v>
      </c>
      <c r="F298" s="205">
        <v>123.04544911502903</v>
      </c>
      <c r="G298" s="207">
        <v>123.04544911502903</v>
      </c>
      <c r="H298" s="208"/>
      <c r="I298" s="196"/>
      <c r="J298" s="202"/>
    </row>
    <row r="299" spans="2:10">
      <c r="B299" s="195"/>
      <c r="C299" s="203" t="s">
        <v>436</v>
      </c>
      <c r="D299" s="195"/>
      <c r="E299" s="206">
        <v>223.58447867200002</v>
      </c>
      <c r="F299" s="205">
        <v>123.04544911502903</v>
      </c>
      <c r="G299" s="207">
        <v>123.04544911502903</v>
      </c>
      <c r="H299" s="208"/>
      <c r="I299" s="196"/>
      <c r="J299" s="202"/>
    </row>
    <row r="300" spans="2:10">
      <c r="B300" s="195"/>
      <c r="C300" s="203" t="s">
        <v>437</v>
      </c>
      <c r="D300" s="195"/>
      <c r="E300" s="206">
        <v>227.46795467600012</v>
      </c>
      <c r="F300" s="205">
        <v>123.04544911502903</v>
      </c>
      <c r="G300" s="207">
        <v>123.04544911502903</v>
      </c>
      <c r="H300" s="208"/>
      <c r="I300" s="196"/>
      <c r="J300" s="202"/>
    </row>
    <row r="301" spans="2:10">
      <c r="B301" s="195"/>
      <c r="C301" s="203" t="s">
        <v>438</v>
      </c>
      <c r="D301" s="195"/>
      <c r="E301" s="206">
        <v>197.46003954999972</v>
      </c>
      <c r="F301" s="205">
        <v>123.04544911502903</v>
      </c>
      <c r="G301" s="207">
        <v>123.04544911502903</v>
      </c>
      <c r="H301" s="208"/>
      <c r="I301" s="196"/>
      <c r="J301" s="202"/>
    </row>
    <row r="302" spans="2:10">
      <c r="B302" s="195"/>
      <c r="C302" s="203" t="s">
        <v>439</v>
      </c>
      <c r="D302" s="195"/>
      <c r="E302" s="206">
        <v>175.2711053020009</v>
      </c>
      <c r="F302" s="205">
        <v>123.04544911502903</v>
      </c>
      <c r="G302" s="207">
        <v>123.04544911502903</v>
      </c>
      <c r="H302" s="208"/>
      <c r="I302" s="196"/>
      <c r="J302" s="202"/>
    </row>
    <row r="303" spans="2:10">
      <c r="B303" s="195"/>
      <c r="C303" s="203" t="s">
        <v>440</v>
      </c>
      <c r="D303" s="195"/>
      <c r="E303" s="206">
        <v>197.21633737199971</v>
      </c>
      <c r="F303" s="205">
        <v>123.04544911502903</v>
      </c>
      <c r="G303" s="207">
        <v>123.04544911502903</v>
      </c>
      <c r="H303" s="208"/>
      <c r="I303" s="196"/>
      <c r="J303" s="202"/>
    </row>
    <row r="304" spans="2:10">
      <c r="B304" s="195"/>
      <c r="C304" s="203" t="s">
        <v>441</v>
      </c>
      <c r="D304" s="195"/>
      <c r="E304" s="206">
        <v>183.23074393400037</v>
      </c>
      <c r="F304" s="205">
        <v>123.04544911502903</v>
      </c>
      <c r="G304" s="207">
        <v>123.04544911502903</v>
      </c>
      <c r="H304" s="208"/>
      <c r="I304" s="196"/>
      <c r="J304" s="202"/>
    </row>
    <row r="305" spans="2:10">
      <c r="B305" s="195"/>
      <c r="C305" s="203" t="s">
        <v>442</v>
      </c>
      <c r="D305" s="195"/>
      <c r="E305" s="206">
        <v>190.70274734999958</v>
      </c>
      <c r="F305" s="205">
        <v>123.04544911502903</v>
      </c>
      <c r="G305" s="207">
        <v>123.04544911502903</v>
      </c>
      <c r="H305" s="208"/>
      <c r="I305" s="196"/>
      <c r="J305" s="202"/>
    </row>
    <row r="306" spans="2:10">
      <c r="B306" s="195"/>
      <c r="C306" s="203" t="s">
        <v>443</v>
      </c>
      <c r="D306" s="195"/>
      <c r="E306" s="206">
        <v>202.95921934199893</v>
      </c>
      <c r="F306" s="205">
        <v>123.04544911502903</v>
      </c>
      <c r="G306" s="207">
        <v>123.04544911502903</v>
      </c>
      <c r="H306" s="208"/>
      <c r="I306" s="196"/>
      <c r="J306" s="202"/>
    </row>
    <row r="307" spans="2:10">
      <c r="B307" s="195"/>
      <c r="C307" s="203" t="s">
        <v>444</v>
      </c>
      <c r="D307" s="195"/>
      <c r="E307" s="206">
        <v>207.65022919400008</v>
      </c>
      <c r="F307" s="205">
        <v>123.04544911502903</v>
      </c>
      <c r="G307" s="207">
        <v>123.04544911502903</v>
      </c>
      <c r="H307" s="208"/>
      <c r="I307" s="196"/>
      <c r="J307" s="202"/>
    </row>
    <row r="308" spans="2:10">
      <c r="B308" s="195" t="s">
        <v>445</v>
      </c>
      <c r="C308" s="203" t="s">
        <v>446</v>
      </c>
      <c r="D308" s="195"/>
      <c r="E308" s="206">
        <v>180.1779771360001</v>
      </c>
      <c r="F308" s="205">
        <v>124.98173132994</v>
      </c>
      <c r="G308" s="207">
        <v>124.98173132994</v>
      </c>
      <c r="H308" s="208"/>
      <c r="I308" s="196"/>
      <c r="J308" s="202"/>
    </row>
    <row r="309" spans="2:10">
      <c r="B309" s="204"/>
      <c r="C309" s="209" t="s">
        <v>447</v>
      </c>
      <c r="D309" s="204"/>
      <c r="E309" s="206">
        <v>206.09566746400034</v>
      </c>
      <c r="F309" s="206">
        <v>124.98173132994</v>
      </c>
      <c r="G309" s="207">
        <v>124.98173132994</v>
      </c>
      <c r="H309" s="195"/>
      <c r="I309" s="196"/>
      <c r="J309" s="202"/>
    </row>
    <row r="310" spans="2:10">
      <c r="B310" s="195"/>
      <c r="C310" s="203" t="s">
        <v>448</v>
      </c>
      <c r="D310" s="204"/>
      <c r="E310" s="206">
        <v>216.60406777199995</v>
      </c>
      <c r="F310" s="206">
        <v>124.98173132994</v>
      </c>
      <c r="G310" s="207">
        <v>124.98173132994</v>
      </c>
      <c r="H310" s="208"/>
      <c r="I310" s="196"/>
      <c r="J310" s="202"/>
    </row>
    <row r="311" spans="2:10">
      <c r="B311" s="195"/>
      <c r="C311" s="203" t="s">
        <v>449</v>
      </c>
      <c r="D311" s="195"/>
      <c r="E311" s="206">
        <v>250.18848915600012</v>
      </c>
      <c r="F311" s="205">
        <v>124.98173132994</v>
      </c>
      <c r="G311" s="207">
        <v>124.98173132994</v>
      </c>
      <c r="H311" s="208"/>
      <c r="I311" s="196"/>
      <c r="J311" s="202"/>
    </row>
    <row r="312" spans="2:10">
      <c r="B312" s="195"/>
      <c r="C312" s="203" t="s">
        <v>450</v>
      </c>
      <c r="D312" s="195"/>
      <c r="E312" s="206">
        <v>195.87765150199959</v>
      </c>
      <c r="F312" s="205">
        <v>124.98173132994</v>
      </c>
      <c r="G312" s="207">
        <v>124.98173132994</v>
      </c>
      <c r="H312" s="208"/>
      <c r="I312" s="196"/>
      <c r="J312" s="202"/>
    </row>
    <row r="313" spans="2:10">
      <c r="B313" s="195"/>
      <c r="C313" s="203" t="s">
        <v>451</v>
      </c>
      <c r="D313" s="195"/>
      <c r="E313" s="206">
        <v>212.39436045800008</v>
      </c>
      <c r="F313" s="205">
        <v>124.98173132994</v>
      </c>
      <c r="G313" s="207">
        <v>124.98173132994</v>
      </c>
      <c r="H313" s="208"/>
      <c r="I313" s="196"/>
      <c r="J313" s="202"/>
    </row>
    <row r="314" spans="2:10">
      <c r="B314" s="195"/>
      <c r="C314" s="203" t="s">
        <v>452</v>
      </c>
      <c r="D314" s="195"/>
      <c r="E314" s="206">
        <v>220.86361666800002</v>
      </c>
      <c r="F314" s="205">
        <v>124.98173132994</v>
      </c>
      <c r="G314" s="207">
        <v>124.98173132994</v>
      </c>
      <c r="H314" s="208"/>
      <c r="I314" s="196"/>
      <c r="J314" s="202"/>
    </row>
    <row r="315" spans="2:10">
      <c r="B315" s="195"/>
      <c r="C315" s="203" t="s">
        <v>453</v>
      </c>
      <c r="D315" s="195"/>
      <c r="E315" s="206">
        <v>216.13327302600061</v>
      </c>
      <c r="F315" s="205">
        <v>124.98173132994</v>
      </c>
      <c r="G315" s="207">
        <v>124.98173132994</v>
      </c>
      <c r="H315" s="208"/>
      <c r="I315" s="196"/>
      <c r="J315" s="202"/>
    </row>
    <row r="316" spans="2:10">
      <c r="B316" s="195"/>
      <c r="C316" s="203" t="s">
        <v>454</v>
      </c>
      <c r="D316" s="195"/>
      <c r="E316" s="206">
        <v>334.93295785799927</v>
      </c>
      <c r="F316" s="205">
        <v>124.98173132994</v>
      </c>
      <c r="G316" s="207">
        <v>124.98173132994</v>
      </c>
      <c r="H316" s="208"/>
      <c r="I316" s="196"/>
      <c r="J316" s="202"/>
    </row>
    <row r="317" spans="2:10">
      <c r="B317" s="195"/>
      <c r="C317" s="203" t="s">
        <v>455</v>
      </c>
      <c r="D317" s="195"/>
      <c r="E317" s="206">
        <v>294.37602051600055</v>
      </c>
      <c r="F317" s="205">
        <v>124.98173132994</v>
      </c>
      <c r="G317" s="207">
        <v>124.98173132994</v>
      </c>
      <c r="H317" s="208"/>
      <c r="I317" s="196"/>
      <c r="J317" s="202"/>
    </row>
    <row r="318" spans="2:10">
      <c r="B318" s="195"/>
      <c r="C318" s="203" t="s">
        <v>456</v>
      </c>
      <c r="D318" s="195"/>
      <c r="E318" s="206">
        <v>235.15734599800001</v>
      </c>
      <c r="F318" s="205">
        <v>124.98173132994</v>
      </c>
      <c r="G318" s="207">
        <v>124.98173132994</v>
      </c>
      <c r="H318" s="208"/>
      <c r="I318" s="196"/>
      <c r="J318" s="202"/>
    </row>
    <row r="319" spans="2:10">
      <c r="B319" s="195"/>
      <c r="C319" s="203" t="s">
        <v>457</v>
      </c>
      <c r="D319" s="195"/>
      <c r="E319" s="206">
        <v>308.46663389200057</v>
      </c>
      <c r="F319" s="205">
        <v>124.98173132994</v>
      </c>
      <c r="G319" s="207">
        <v>124.98173132994</v>
      </c>
      <c r="H319" s="208"/>
      <c r="I319" s="196"/>
      <c r="J319" s="202"/>
    </row>
    <row r="320" spans="2:10">
      <c r="B320" s="195"/>
      <c r="C320" s="203" t="s">
        <v>458</v>
      </c>
      <c r="D320" s="195"/>
      <c r="E320" s="206">
        <v>282.15263153599909</v>
      </c>
      <c r="F320" s="205">
        <v>124.98173132994</v>
      </c>
      <c r="G320" s="207">
        <v>124.98173132994</v>
      </c>
      <c r="H320" s="208"/>
      <c r="I320" s="196"/>
      <c r="J320" s="202"/>
    </row>
    <row r="321" spans="2:10">
      <c r="B321" s="195"/>
      <c r="C321" s="203" t="s">
        <v>459</v>
      </c>
      <c r="D321" s="195"/>
      <c r="E321" s="206">
        <v>249.16407000800029</v>
      </c>
      <c r="F321" s="205">
        <v>124.98173132994</v>
      </c>
      <c r="G321" s="207">
        <v>124.98173132994</v>
      </c>
      <c r="H321" s="208"/>
      <c r="I321" s="196"/>
      <c r="J321" s="202"/>
    </row>
    <row r="322" spans="2:10">
      <c r="B322" s="195"/>
      <c r="C322" s="203" t="s">
        <v>460</v>
      </c>
      <c r="D322" s="195"/>
      <c r="E322" s="206">
        <v>240.53084356599945</v>
      </c>
      <c r="F322" s="205">
        <v>124.98173132994</v>
      </c>
      <c r="G322" s="207">
        <v>124.98173132994</v>
      </c>
      <c r="H322" s="208"/>
      <c r="I322" s="196" t="s">
        <v>122</v>
      </c>
      <c r="J322" s="202">
        <v>124.98173132994</v>
      </c>
    </row>
    <row r="323" spans="2:10">
      <c r="B323" s="195"/>
      <c r="C323" s="203" t="s">
        <v>461</v>
      </c>
      <c r="D323" s="195"/>
      <c r="E323" s="206">
        <v>294.79101259800137</v>
      </c>
      <c r="F323" s="205">
        <v>124.98173132994</v>
      </c>
      <c r="G323" s="207">
        <v>124.98173132994</v>
      </c>
      <c r="H323" s="208"/>
      <c r="I323" s="196"/>
      <c r="J323" s="202"/>
    </row>
    <row r="324" spans="2:10">
      <c r="B324" s="195"/>
      <c r="C324" s="203" t="s">
        <v>462</v>
      </c>
      <c r="D324" s="195"/>
      <c r="E324" s="206">
        <v>272.17601526600009</v>
      </c>
      <c r="F324" s="205">
        <v>124.98173132994</v>
      </c>
      <c r="G324" s="207">
        <v>124.98173132994</v>
      </c>
      <c r="H324" s="208"/>
      <c r="I324" s="196"/>
      <c r="J324" s="202"/>
    </row>
    <row r="325" spans="2:10">
      <c r="B325" s="195"/>
      <c r="C325" s="203" t="s">
        <v>463</v>
      </c>
      <c r="D325" s="195"/>
      <c r="E325" s="206">
        <v>249.62302130199927</v>
      </c>
      <c r="F325" s="205">
        <v>124.98173132994</v>
      </c>
      <c r="G325" s="207">
        <v>124.98173132994</v>
      </c>
      <c r="H325" s="208"/>
      <c r="I325" s="196"/>
      <c r="J325" s="202"/>
    </row>
    <row r="326" spans="2:10">
      <c r="B326" s="195"/>
      <c r="C326" s="203" t="s">
        <v>464</v>
      </c>
      <c r="D326" s="195"/>
      <c r="E326" s="206">
        <v>265.68243051200056</v>
      </c>
      <c r="F326" s="205">
        <v>124.98173132994</v>
      </c>
      <c r="G326" s="207">
        <v>124.98173132994</v>
      </c>
      <c r="H326" s="208"/>
      <c r="I326" s="196"/>
      <c r="J326" s="202"/>
    </row>
    <row r="327" spans="2:10">
      <c r="B327" s="195"/>
      <c r="C327" s="203" t="s">
        <v>465</v>
      </c>
      <c r="D327" s="195"/>
      <c r="E327" s="206">
        <v>247.99493344799862</v>
      </c>
      <c r="F327" s="205">
        <v>124.98173132994</v>
      </c>
      <c r="G327" s="207">
        <v>124.98173132994</v>
      </c>
      <c r="H327" s="208"/>
      <c r="I327" s="196"/>
      <c r="J327" s="202"/>
    </row>
    <row r="328" spans="2:10">
      <c r="B328" s="195"/>
      <c r="C328" s="203" t="s">
        <v>466</v>
      </c>
      <c r="D328" s="195"/>
      <c r="E328" s="206">
        <v>221.08185609600059</v>
      </c>
      <c r="F328" s="205">
        <v>124.98173132994</v>
      </c>
      <c r="G328" s="207">
        <v>124.98173132994</v>
      </c>
      <c r="H328" s="208"/>
      <c r="I328" s="196"/>
      <c r="J328" s="202"/>
    </row>
    <row r="329" spans="2:10">
      <c r="B329" s="195"/>
      <c r="C329" s="203" t="s">
        <v>467</v>
      </c>
      <c r="D329" s="195"/>
      <c r="E329" s="206">
        <v>211.49666788000064</v>
      </c>
      <c r="F329" s="205">
        <v>124.98173132994</v>
      </c>
      <c r="G329" s="207">
        <v>124.98173132994</v>
      </c>
      <c r="H329" s="208"/>
      <c r="I329" s="196"/>
      <c r="J329" s="202"/>
    </row>
    <row r="330" spans="2:10">
      <c r="B330" s="195"/>
      <c r="C330" s="203" t="s">
        <v>468</v>
      </c>
      <c r="D330" s="195"/>
      <c r="E330" s="206">
        <v>195.82711338799999</v>
      </c>
      <c r="F330" s="205">
        <v>124.98173132994</v>
      </c>
      <c r="G330" s="207">
        <v>124.98173132994</v>
      </c>
      <c r="H330" s="208"/>
      <c r="I330" s="196"/>
      <c r="J330" s="202"/>
    </row>
    <row r="331" spans="2:10">
      <c r="B331" s="195"/>
      <c r="C331" s="203" t="s">
        <v>469</v>
      </c>
      <c r="D331" s="195"/>
      <c r="E331" s="206">
        <v>189.65950698399868</v>
      </c>
      <c r="F331" s="205">
        <v>124.98173132994</v>
      </c>
      <c r="G331" s="207">
        <v>124.98173132994</v>
      </c>
      <c r="H331" s="208"/>
      <c r="I331" s="196"/>
      <c r="J331" s="202"/>
    </row>
    <row r="332" spans="2:10">
      <c r="B332" s="195"/>
      <c r="C332" s="203" t="s">
        <v>470</v>
      </c>
      <c r="D332" s="195"/>
      <c r="E332" s="206">
        <v>188.47121192400013</v>
      </c>
      <c r="F332" s="205">
        <v>124.98173132994</v>
      </c>
      <c r="G332" s="207">
        <v>124.98173132994</v>
      </c>
      <c r="H332" s="208"/>
      <c r="I332" s="196"/>
      <c r="J332" s="202"/>
    </row>
    <row r="333" spans="2:10">
      <c r="B333" s="195"/>
      <c r="C333" s="203" t="s">
        <v>471</v>
      </c>
      <c r="D333" s="195"/>
      <c r="E333" s="206">
        <v>206.04346000400139</v>
      </c>
      <c r="F333" s="205">
        <v>124.98173132994</v>
      </c>
      <c r="G333" s="207">
        <v>124.98173132994</v>
      </c>
      <c r="H333" s="208"/>
      <c r="I333" s="196"/>
      <c r="J333" s="202"/>
    </row>
    <row r="334" spans="2:10">
      <c r="B334" s="195"/>
      <c r="C334" s="203" t="s">
        <v>472</v>
      </c>
      <c r="D334" s="195"/>
      <c r="E334" s="206">
        <v>187.73323937799853</v>
      </c>
      <c r="F334" s="205">
        <v>124.98173132994</v>
      </c>
      <c r="G334" s="207">
        <v>124.98173132994</v>
      </c>
      <c r="H334" s="208"/>
      <c r="I334" s="196"/>
      <c r="J334" s="202"/>
    </row>
    <row r="335" spans="2:10">
      <c r="B335" s="195"/>
      <c r="C335" s="203" t="s">
        <v>473</v>
      </c>
      <c r="D335" s="195"/>
      <c r="E335" s="206">
        <v>172.92096333800154</v>
      </c>
      <c r="F335" s="205">
        <v>124.98173132994</v>
      </c>
      <c r="G335" s="207">
        <v>124.98173132994</v>
      </c>
      <c r="H335" s="208"/>
      <c r="I335" s="196"/>
      <c r="J335" s="202"/>
    </row>
    <row r="336" spans="2:10">
      <c r="B336" s="195"/>
      <c r="C336" s="203" t="s">
        <v>474</v>
      </c>
      <c r="D336" s="195"/>
      <c r="E336" s="206">
        <v>178.40271254399872</v>
      </c>
      <c r="F336" s="205">
        <v>124.98173132994</v>
      </c>
      <c r="G336" s="207">
        <v>124.98173132994</v>
      </c>
      <c r="H336" s="208"/>
      <c r="I336" s="196"/>
      <c r="J336" s="202"/>
    </row>
    <row r="337" spans="2:10">
      <c r="B337" s="195"/>
      <c r="C337" s="203" t="s">
        <v>475</v>
      </c>
      <c r="D337" s="195"/>
      <c r="E337" s="206">
        <v>184.24671902800131</v>
      </c>
      <c r="F337" s="205">
        <v>124.98173132994</v>
      </c>
      <c r="G337" s="207">
        <v>124.98173132994</v>
      </c>
      <c r="H337" s="208"/>
      <c r="I337" s="196"/>
      <c r="J337" s="202"/>
    </row>
    <row r="338" spans="2:10">
      <c r="B338" s="195" t="s">
        <v>476</v>
      </c>
      <c r="C338" s="203" t="s">
        <v>477</v>
      </c>
      <c r="D338" s="195"/>
      <c r="E338" s="206">
        <v>162.62139220799986</v>
      </c>
      <c r="F338" s="205">
        <v>106.79032108965163</v>
      </c>
      <c r="G338" s="207">
        <v>106.79032108965163</v>
      </c>
      <c r="H338" s="208"/>
      <c r="I338" s="196"/>
      <c r="J338" s="202"/>
    </row>
    <row r="339" spans="2:10">
      <c r="B339" s="204"/>
      <c r="C339" s="209" t="s">
        <v>478</v>
      </c>
      <c r="D339" s="204"/>
      <c r="E339" s="206">
        <v>129.33470725199848</v>
      </c>
      <c r="F339" s="206">
        <v>106.79032108965163</v>
      </c>
      <c r="G339" s="207">
        <v>106.79032108965163</v>
      </c>
      <c r="H339" s="195"/>
      <c r="I339" s="196"/>
      <c r="J339" s="202"/>
    </row>
    <row r="340" spans="2:10">
      <c r="B340" s="195"/>
      <c r="C340" s="203" t="s">
        <v>479</v>
      </c>
      <c r="D340" s="204"/>
      <c r="E340" s="206">
        <v>130.67415226000128</v>
      </c>
      <c r="F340" s="207">
        <v>106.79032108965163</v>
      </c>
      <c r="G340" s="207">
        <v>106.79032108965163</v>
      </c>
      <c r="H340" s="208"/>
      <c r="I340" s="196"/>
      <c r="J340" s="202"/>
    </row>
    <row r="341" spans="2:10">
      <c r="B341" s="195"/>
      <c r="C341" s="203" t="s">
        <v>480</v>
      </c>
      <c r="D341" s="195"/>
      <c r="E341" s="206">
        <v>133.53077605199883</v>
      </c>
      <c r="F341" s="207">
        <v>106.79032108965163</v>
      </c>
      <c r="G341" s="207">
        <v>106.79032108965163</v>
      </c>
      <c r="H341" s="208"/>
      <c r="I341" s="196"/>
      <c r="J341" s="202"/>
    </row>
    <row r="342" spans="2:10">
      <c r="B342" s="195"/>
      <c r="C342" s="203" t="s">
        <v>481</v>
      </c>
      <c r="D342" s="195"/>
      <c r="E342" s="206">
        <v>122.01502003200133</v>
      </c>
      <c r="F342" s="207">
        <v>106.79032108965163</v>
      </c>
      <c r="G342" s="207">
        <v>106.79032108965163</v>
      </c>
      <c r="H342" s="208"/>
      <c r="I342" s="196"/>
      <c r="J342" s="202"/>
    </row>
    <row r="343" spans="2:10">
      <c r="B343" s="195"/>
      <c r="C343" s="203" t="s">
        <v>482</v>
      </c>
      <c r="D343" s="195"/>
      <c r="E343" s="206">
        <v>137.70207570200012</v>
      </c>
      <c r="F343" s="207">
        <v>106.79032108965163</v>
      </c>
      <c r="G343" s="207">
        <v>106.79032108965163</v>
      </c>
      <c r="H343" s="208"/>
      <c r="I343" s="196"/>
      <c r="J343" s="202"/>
    </row>
    <row r="344" spans="2:10">
      <c r="B344" s="195"/>
      <c r="C344" s="203" t="s">
        <v>483</v>
      </c>
      <c r="D344" s="195"/>
      <c r="E344" s="206">
        <v>104.67893061999892</v>
      </c>
      <c r="F344" s="207">
        <v>106.79032108965163</v>
      </c>
      <c r="G344" s="207">
        <v>104.67893061999892</v>
      </c>
      <c r="H344" s="208"/>
      <c r="I344" s="196"/>
      <c r="J344" s="202"/>
    </row>
    <row r="345" spans="2:10">
      <c r="B345" s="195"/>
      <c r="C345" s="203" t="s">
        <v>484</v>
      </c>
      <c r="D345" s="195"/>
      <c r="E345" s="206">
        <v>144.64593666000002</v>
      </c>
      <c r="F345" s="207">
        <v>106.79032108965163</v>
      </c>
      <c r="G345" s="207">
        <v>106.79032108965163</v>
      </c>
      <c r="H345" s="208"/>
      <c r="I345" s="196"/>
      <c r="J345" s="202"/>
    </row>
    <row r="346" spans="2:10">
      <c r="B346" s="195"/>
      <c r="C346" s="203" t="s">
        <v>485</v>
      </c>
      <c r="D346" s="195"/>
      <c r="E346" s="206">
        <v>131.46211709399992</v>
      </c>
      <c r="F346" s="207">
        <v>106.79032108965163</v>
      </c>
      <c r="G346" s="207">
        <v>106.79032108965163</v>
      </c>
      <c r="H346" s="208"/>
      <c r="I346" s="196"/>
      <c r="J346" s="202"/>
    </row>
    <row r="347" spans="2:10">
      <c r="B347" s="195"/>
      <c r="C347" s="203" t="s">
        <v>486</v>
      </c>
      <c r="D347" s="195"/>
      <c r="E347" s="206">
        <v>120.06027501200124</v>
      </c>
      <c r="F347" s="207">
        <v>106.79032108965163</v>
      </c>
      <c r="G347" s="207">
        <v>106.79032108965163</v>
      </c>
      <c r="H347" s="208"/>
      <c r="I347" s="196"/>
      <c r="J347" s="202"/>
    </row>
    <row r="348" spans="2:10">
      <c r="B348" s="195"/>
      <c r="C348" s="203" t="s">
        <v>487</v>
      </c>
      <c r="D348" s="195"/>
      <c r="E348" s="206">
        <v>101.69412799999904</v>
      </c>
      <c r="F348" s="207">
        <v>106.79032108965163</v>
      </c>
      <c r="G348" s="207">
        <v>101.69412799999904</v>
      </c>
      <c r="H348" s="208"/>
      <c r="I348" s="196"/>
      <c r="J348" s="202"/>
    </row>
    <row r="349" spans="2:10">
      <c r="B349" s="195"/>
      <c r="C349" s="203" t="s">
        <v>488</v>
      </c>
      <c r="D349" s="195"/>
      <c r="E349" s="206">
        <v>136.71276595999944</v>
      </c>
      <c r="F349" s="207">
        <v>106.79032108965163</v>
      </c>
      <c r="G349" s="207">
        <v>106.79032108965163</v>
      </c>
      <c r="H349" s="208"/>
      <c r="I349" s="196"/>
      <c r="J349" s="202"/>
    </row>
    <row r="350" spans="2:10">
      <c r="B350" s="195"/>
      <c r="C350" s="203" t="s">
        <v>489</v>
      </c>
      <c r="D350" s="195"/>
      <c r="E350" s="206">
        <v>128.57641445799976</v>
      </c>
      <c r="F350" s="207">
        <v>106.79032108965163</v>
      </c>
      <c r="G350" s="207">
        <v>106.79032108965163</v>
      </c>
      <c r="H350" s="208"/>
      <c r="I350" s="196"/>
      <c r="J350" s="202"/>
    </row>
    <row r="351" spans="2:10">
      <c r="B351" s="195"/>
      <c r="C351" s="203" t="s">
        <v>490</v>
      </c>
      <c r="D351" s="195"/>
      <c r="E351" s="206">
        <v>129.40926332800001</v>
      </c>
      <c r="F351" s="207">
        <v>106.79032108965163</v>
      </c>
      <c r="G351" s="207">
        <v>106.79032108965163</v>
      </c>
      <c r="H351" s="208"/>
      <c r="I351" s="196"/>
      <c r="J351" s="202"/>
    </row>
    <row r="352" spans="2:10">
      <c r="B352" s="195"/>
      <c r="C352" s="203" t="s">
        <v>491</v>
      </c>
      <c r="D352" s="195"/>
      <c r="E352" s="206">
        <v>99.633403692001764</v>
      </c>
      <c r="F352" s="207">
        <v>106.79032108965163</v>
      </c>
      <c r="G352" s="207">
        <v>99.633403692001764</v>
      </c>
      <c r="H352" s="208"/>
      <c r="I352" s="196" t="s">
        <v>129</v>
      </c>
      <c r="J352" s="202">
        <v>106.79032108965163</v>
      </c>
    </row>
    <row r="353" spans="2:10">
      <c r="B353" s="195"/>
      <c r="C353" s="203" t="s">
        <v>492</v>
      </c>
      <c r="D353" s="195"/>
      <c r="E353" s="206">
        <v>89.53252367199832</v>
      </c>
      <c r="F353" s="207">
        <v>106.79032108965163</v>
      </c>
      <c r="G353" s="207">
        <v>89.53252367199832</v>
      </c>
      <c r="H353" s="208"/>
      <c r="I353" s="196"/>
      <c r="J353" s="202"/>
    </row>
    <row r="354" spans="2:10">
      <c r="B354" s="195"/>
      <c r="C354" s="203" t="s">
        <v>493</v>
      </c>
      <c r="D354" s="195"/>
      <c r="E354" s="206">
        <v>87.690675502001014</v>
      </c>
      <c r="F354" s="207">
        <v>106.79032108965163</v>
      </c>
      <c r="G354" s="207">
        <v>87.690675502001014</v>
      </c>
      <c r="H354" s="208"/>
      <c r="I354" s="196"/>
      <c r="J354" s="202"/>
    </row>
    <row r="355" spans="2:10">
      <c r="B355" s="195"/>
      <c r="C355" s="203" t="s">
        <v>494</v>
      </c>
      <c r="D355" s="195"/>
      <c r="E355" s="206">
        <v>85.365028687999157</v>
      </c>
      <c r="F355" s="207">
        <v>106.79032108965163</v>
      </c>
      <c r="G355" s="207">
        <v>85.365028687999157</v>
      </c>
      <c r="H355" s="208"/>
      <c r="I355" s="196"/>
      <c r="J355" s="202"/>
    </row>
    <row r="356" spans="2:10">
      <c r="B356" s="195"/>
      <c r="C356" s="203" t="s">
        <v>495</v>
      </c>
      <c r="D356" s="195"/>
      <c r="E356" s="206">
        <v>106.91501158400048</v>
      </c>
      <c r="F356" s="207">
        <v>106.79032108965163</v>
      </c>
      <c r="G356" s="207">
        <v>106.79032108965163</v>
      </c>
      <c r="H356" s="208"/>
      <c r="I356" s="196"/>
      <c r="J356" s="202"/>
    </row>
    <row r="357" spans="2:10">
      <c r="B357" s="195"/>
      <c r="C357" s="203" t="s">
        <v>496</v>
      </c>
      <c r="D357" s="195"/>
      <c r="E357" s="206">
        <v>94.498085524000132</v>
      </c>
      <c r="F357" s="207">
        <v>106.79032108965163</v>
      </c>
      <c r="G357" s="207">
        <v>94.498085524000132</v>
      </c>
      <c r="H357" s="208"/>
      <c r="I357" s="196"/>
      <c r="J357" s="202"/>
    </row>
    <row r="358" spans="2:10">
      <c r="B358" s="195"/>
      <c r="C358" s="203" t="s">
        <v>497</v>
      </c>
      <c r="D358" s="195"/>
      <c r="E358" s="206">
        <v>111.66420437600006</v>
      </c>
      <c r="F358" s="207">
        <v>106.79032108965163</v>
      </c>
      <c r="G358" s="207">
        <v>106.79032108965163</v>
      </c>
      <c r="H358" s="208"/>
      <c r="I358" s="196"/>
      <c r="J358" s="202"/>
    </row>
    <row r="359" spans="2:10">
      <c r="B359" s="195"/>
      <c r="C359" s="203" t="s">
        <v>498</v>
      </c>
      <c r="D359" s="195"/>
      <c r="E359" s="206">
        <v>105.49031820600081</v>
      </c>
      <c r="F359" s="207">
        <v>106.79032108965163</v>
      </c>
      <c r="G359" s="207">
        <v>105.49031820600081</v>
      </c>
      <c r="H359" s="208"/>
      <c r="I359" s="196"/>
      <c r="J359" s="202"/>
    </row>
    <row r="360" spans="2:10">
      <c r="B360" s="195"/>
      <c r="C360" s="203" t="s">
        <v>499</v>
      </c>
      <c r="D360" s="195"/>
      <c r="E360" s="206">
        <v>86.771898835999281</v>
      </c>
      <c r="F360" s="207">
        <v>106.79032108965163</v>
      </c>
      <c r="G360" s="207">
        <v>86.771898835999281</v>
      </c>
      <c r="H360" s="208"/>
      <c r="I360" s="196"/>
      <c r="J360" s="202"/>
    </row>
    <row r="361" spans="2:10">
      <c r="B361" s="195"/>
      <c r="C361" s="203" t="s">
        <v>500</v>
      </c>
      <c r="D361" s="195"/>
      <c r="E361" s="206">
        <v>113.33406326600067</v>
      </c>
      <c r="F361" s="207">
        <v>106.79032108965163</v>
      </c>
      <c r="G361" s="207">
        <v>106.79032108965163</v>
      </c>
      <c r="H361" s="208"/>
      <c r="I361" s="196"/>
      <c r="J361" s="202"/>
    </row>
    <row r="362" spans="2:10">
      <c r="B362" s="195"/>
      <c r="C362" s="203" t="s">
        <v>501</v>
      </c>
      <c r="D362" s="195"/>
      <c r="E362" s="206">
        <v>105.60525400799881</v>
      </c>
      <c r="F362" s="207">
        <v>106.79032108965163</v>
      </c>
      <c r="G362" s="207">
        <v>105.60525400799881</v>
      </c>
      <c r="H362" s="208"/>
      <c r="I362" s="196"/>
      <c r="J362" s="202"/>
    </row>
    <row r="363" spans="2:10">
      <c r="B363" s="195"/>
      <c r="C363" s="203" t="s">
        <v>502</v>
      </c>
      <c r="D363" s="195"/>
      <c r="E363" s="206">
        <v>133.78903350000027</v>
      </c>
      <c r="F363" s="207">
        <v>106.79032108965163</v>
      </c>
      <c r="G363" s="207">
        <v>106.79032108965163</v>
      </c>
      <c r="H363" s="208"/>
      <c r="I363" s="196"/>
      <c r="J363" s="202"/>
    </row>
    <row r="364" spans="2:10">
      <c r="B364" s="195"/>
      <c r="C364" s="203" t="s">
        <v>503</v>
      </c>
      <c r="D364" s="195"/>
      <c r="E364" s="206">
        <v>111.33093025200046</v>
      </c>
      <c r="F364" s="207">
        <v>106.79032108965163</v>
      </c>
      <c r="G364" s="207">
        <v>106.79032108965163</v>
      </c>
      <c r="H364" s="208"/>
      <c r="I364" s="196"/>
      <c r="J364" s="202"/>
    </row>
    <row r="365" spans="2:10">
      <c r="B365" s="195"/>
      <c r="C365" s="203" t="s">
        <v>504</v>
      </c>
      <c r="D365" s="195"/>
      <c r="E365" s="206">
        <v>131.28679254600058</v>
      </c>
      <c r="F365" s="207">
        <v>106.79032108965163</v>
      </c>
      <c r="G365" s="207">
        <v>106.79032108965163</v>
      </c>
      <c r="H365" s="208"/>
      <c r="I365" s="196"/>
      <c r="J365" s="202"/>
    </row>
    <row r="366" spans="2:10">
      <c r="B366" s="195"/>
      <c r="C366" s="203" t="s">
        <v>505</v>
      </c>
      <c r="D366" s="195"/>
      <c r="E366" s="206">
        <v>195.54347330799871</v>
      </c>
      <c r="F366" s="207">
        <v>106.79032108965163</v>
      </c>
      <c r="G366" s="207">
        <v>106.79032108965163</v>
      </c>
      <c r="H366" s="208"/>
      <c r="I366" s="196"/>
      <c r="J366" s="202"/>
    </row>
    <row r="367" spans="2:10">
      <c r="B367" s="195"/>
      <c r="C367" s="203" t="s">
        <v>506</v>
      </c>
      <c r="D367" s="195"/>
      <c r="E367" s="206">
        <v>100.98178129200043</v>
      </c>
      <c r="F367" s="207">
        <v>106.79032108965163</v>
      </c>
      <c r="G367" s="207">
        <v>100.98178129200043</v>
      </c>
      <c r="H367" s="208"/>
      <c r="I367" s="196"/>
      <c r="J367" s="202"/>
    </row>
    <row r="368" spans="2:10">
      <c r="B368" s="195"/>
      <c r="C368" s="203" t="s">
        <v>507</v>
      </c>
      <c r="D368" s="195"/>
      <c r="E368" s="206">
        <v>133.8371004339995</v>
      </c>
      <c r="F368" s="207">
        <v>106.79032108965163</v>
      </c>
      <c r="G368" s="207">
        <v>106.79032108965163</v>
      </c>
      <c r="H368" s="208"/>
      <c r="I368" s="196"/>
      <c r="J368" s="202"/>
    </row>
    <row r="369" spans="2:10">
      <c r="B369" s="204" t="s">
        <v>508</v>
      </c>
      <c r="C369" s="209" t="s">
        <v>509</v>
      </c>
      <c r="D369" s="204"/>
      <c r="E369" s="206">
        <v>121.90895714480102</v>
      </c>
      <c r="F369" s="206">
        <v>64.364342968573325</v>
      </c>
      <c r="G369" s="206">
        <v>64.364342968573325</v>
      </c>
      <c r="H369" s="195"/>
      <c r="I369" s="196"/>
      <c r="J369" s="202"/>
    </row>
    <row r="370" spans="2:10">
      <c r="B370" s="195"/>
      <c r="C370" s="203" t="s">
        <v>510</v>
      </c>
      <c r="D370" s="204"/>
      <c r="E370" s="206">
        <v>113.84745714480103</v>
      </c>
      <c r="F370" s="206">
        <v>64.364342968573325</v>
      </c>
      <c r="G370" s="207">
        <v>64.364342968573325</v>
      </c>
      <c r="H370" s="208"/>
      <c r="I370" s="196"/>
      <c r="J370" s="202"/>
    </row>
    <row r="371" spans="2:10">
      <c r="B371" s="195"/>
      <c r="C371" s="203" t="s">
        <v>511</v>
      </c>
      <c r="D371" s="195"/>
      <c r="E371" s="206">
        <v>112.79825714480101</v>
      </c>
      <c r="F371" s="206">
        <v>64.364342968573325</v>
      </c>
      <c r="G371" s="207">
        <v>64.364342968573325</v>
      </c>
      <c r="H371" s="208"/>
      <c r="I371" s="196"/>
      <c r="J371" s="202"/>
    </row>
    <row r="372" spans="2:10">
      <c r="B372" s="195"/>
      <c r="C372" s="203" t="s">
        <v>512</v>
      </c>
      <c r="D372" s="195"/>
      <c r="E372" s="206">
        <v>126.06205714480103</v>
      </c>
      <c r="F372" s="206">
        <v>64.364342968573325</v>
      </c>
      <c r="G372" s="207">
        <v>64.364342968573325</v>
      </c>
      <c r="H372" s="208"/>
      <c r="I372" s="196"/>
      <c r="J372" s="202"/>
    </row>
    <row r="373" spans="2:10">
      <c r="B373" s="195"/>
      <c r="C373" s="203" t="s">
        <v>513</v>
      </c>
      <c r="D373" s="195"/>
      <c r="E373" s="206">
        <v>127.61535714480104</v>
      </c>
      <c r="F373" s="206">
        <v>64.364342968573325</v>
      </c>
      <c r="G373" s="207">
        <v>64.364342968573325</v>
      </c>
      <c r="H373" s="208"/>
      <c r="I373" s="196"/>
      <c r="J373" s="202"/>
    </row>
    <row r="374" spans="2:10">
      <c r="B374" s="195"/>
      <c r="C374" s="203" t="s">
        <v>514</v>
      </c>
      <c r="D374" s="195"/>
      <c r="E374" s="206">
        <v>134.6229965445998</v>
      </c>
      <c r="F374" s="206">
        <v>64.364342968573325</v>
      </c>
      <c r="G374" s="207">
        <v>64.364342968573325</v>
      </c>
      <c r="H374" s="208"/>
      <c r="I374" s="196"/>
      <c r="J374" s="202"/>
    </row>
    <row r="375" spans="2:10">
      <c r="B375" s="195"/>
      <c r="C375" s="203" t="s">
        <v>515</v>
      </c>
      <c r="D375" s="195"/>
      <c r="E375" s="206">
        <v>136.97259654459981</v>
      </c>
      <c r="F375" s="206">
        <v>64.364342968573325</v>
      </c>
      <c r="G375" s="207">
        <v>64.364342968573325</v>
      </c>
      <c r="H375" s="208"/>
      <c r="I375" s="196"/>
      <c r="J375" s="202"/>
    </row>
    <row r="376" spans="2:10">
      <c r="B376" s="195"/>
      <c r="C376" s="203" t="s">
        <v>516</v>
      </c>
      <c r="D376" s="195"/>
      <c r="E376" s="206">
        <v>136.10229654459982</v>
      </c>
      <c r="F376" s="206">
        <v>64.364342968573325</v>
      </c>
      <c r="G376" s="207">
        <v>64.364342968573325</v>
      </c>
      <c r="H376" s="208"/>
      <c r="I376" s="196"/>
      <c r="J376" s="202"/>
    </row>
    <row r="377" spans="2:10">
      <c r="B377" s="195"/>
      <c r="C377" s="203" t="s">
        <v>517</v>
      </c>
      <c r="D377" s="195"/>
      <c r="E377" s="206">
        <v>130.8275965445998</v>
      </c>
      <c r="F377" s="206">
        <v>64.364342968573325</v>
      </c>
      <c r="G377" s="207">
        <v>64.364342968573325</v>
      </c>
      <c r="H377" s="208"/>
      <c r="I377" s="196"/>
      <c r="J377" s="202"/>
    </row>
    <row r="378" spans="2:10">
      <c r="B378" s="195"/>
      <c r="C378" s="203" t="s">
        <v>518</v>
      </c>
      <c r="D378" s="195"/>
      <c r="E378" s="206">
        <v>132.9644965445998</v>
      </c>
      <c r="F378" s="206">
        <v>64.364342968573325</v>
      </c>
      <c r="G378" s="207">
        <v>64.364342968573325</v>
      </c>
      <c r="H378" s="208"/>
      <c r="I378" s="196"/>
      <c r="J378" s="202"/>
    </row>
    <row r="379" spans="2:10">
      <c r="B379" s="195"/>
      <c r="C379" s="203" t="s">
        <v>519</v>
      </c>
      <c r="D379" s="195"/>
      <c r="E379" s="206">
        <v>162.36649654459978</v>
      </c>
      <c r="F379" s="206">
        <v>64.364342968573325</v>
      </c>
      <c r="G379" s="207">
        <v>64.364342968573325</v>
      </c>
      <c r="H379" s="208"/>
      <c r="I379" s="196"/>
      <c r="J379" s="202"/>
    </row>
    <row r="380" spans="2:10">
      <c r="B380" s="195"/>
      <c r="C380" s="203" t="s">
        <v>520</v>
      </c>
      <c r="D380" s="195"/>
      <c r="E380" s="206">
        <v>156.96519654459982</v>
      </c>
      <c r="F380" s="206">
        <v>64.364342968573325</v>
      </c>
      <c r="G380" s="207">
        <v>64.364342968573325</v>
      </c>
      <c r="H380" s="208"/>
      <c r="I380" s="196"/>
      <c r="J380" s="202"/>
    </row>
    <row r="381" spans="2:10">
      <c r="B381" s="195"/>
      <c r="C381" s="203" t="s">
        <v>521</v>
      </c>
      <c r="D381" s="195"/>
      <c r="E381" s="206">
        <v>133.0958024911881</v>
      </c>
      <c r="F381" s="206">
        <v>64.364342968573325</v>
      </c>
      <c r="G381" s="207">
        <v>64.364342968573325</v>
      </c>
      <c r="H381" s="208"/>
      <c r="I381" s="196"/>
      <c r="J381" s="202"/>
    </row>
    <row r="382" spans="2:10">
      <c r="B382" s="195"/>
      <c r="C382" s="203" t="s">
        <v>522</v>
      </c>
      <c r="D382" s="195"/>
      <c r="E382" s="206">
        <v>134.0993024911881</v>
      </c>
      <c r="F382" s="206">
        <v>64.364342968573325</v>
      </c>
      <c r="G382" s="207">
        <v>64.364342968573325</v>
      </c>
      <c r="H382" s="208"/>
      <c r="I382" s="196"/>
      <c r="J382" s="202"/>
    </row>
    <row r="383" spans="2:10">
      <c r="B383" s="195"/>
      <c r="C383" s="203" t="s">
        <v>523</v>
      </c>
      <c r="D383" s="195"/>
      <c r="E383" s="206">
        <v>149.17060249118813</v>
      </c>
      <c r="F383" s="206">
        <v>64.364342968573325</v>
      </c>
      <c r="G383" s="207">
        <v>64.364342968573325</v>
      </c>
      <c r="H383" s="208"/>
      <c r="I383" s="196" t="s">
        <v>121</v>
      </c>
      <c r="J383" s="202">
        <v>64.364342968573325</v>
      </c>
    </row>
    <row r="384" spans="2:10">
      <c r="B384" s="195"/>
      <c r="C384" s="203" t="s">
        <v>524</v>
      </c>
      <c r="D384" s="195"/>
      <c r="E384" s="206">
        <v>131.85830249118811</v>
      </c>
      <c r="F384" s="206">
        <v>64.364342968573325</v>
      </c>
      <c r="G384" s="207">
        <v>64.364342968573325</v>
      </c>
      <c r="H384" s="208"/>
      <c r="I384" s="196"/>
      <c r="J384" s="202"/>
    </row>
    <row r="385" spans="2:10">
      <c r="B385" s="195"/>
      <c r="C385" s="203" t="s">
        <v>525</v>
      </c>
      <c r="D385" s="195"/>
      <c r="E385" s="206">
        <v>123.97110249118809</v>
      </c>
      <c r="F385" s="206">
        <v>64.364342968573325</v>
      </c>
      <c r="G385" s="207">
        <v>64.364342968573325</v>
      </c>
      <c r="H385" s="208"/>
      <c r="I385" s="196"/>
      <c r="J385" s="202"/>
    </row>
    <row r="386" spans="2:10">
      <c r="B386" s="195"/>
      <c r="C386" s="203" t="s">
        <v>526</v>
      </c>
      <c r="D386" s="195"/>
      <c r="E386" s="206">
        <v>138.0291024911881</v>
      </c>
      <c r="F386" s="206">
        <v>64.364342968573325</v>
      </c>
      <c r="G386" s="207">
        <v>64.364342968573325</v>
      </c>
      <c r="H386" s="208"/>
      <c r="I386" s="196"/>
      <c r="J386" s="202"/>
    </row>
    <row r="387" spans="2:10">
      <c r="B387" s="195"/>
      <c r="C387" s="203" t="s">
        <v>527</v>
      </c>
      <c r="D387" s="195"/>
      <c r="E387" s="206">
        <v>145.68530249118811</v>
      </c>
      <c r="F387" s="206">
        <v>64.364342968573325</v>
      </c>
      <c r="G387" s="207">
        <v>64.364342968573325</v>
      </c>
      <c r="H387" s="208"/>
      <c r="I387" s="196"/>
      <c r="J387" s="202"/>
    </row>
    <row r="388" spans="2:10">
      <c r="B388" s="195"/>
      <c r="C388" s="203" t="s">
        <v>528</v>
      </c>
      <c r="D388" s="195"/>
      <c r="E388" s="206">
        <v>127.00456793389264</v>
      </c>
      <c r="F388" s="206">
        <v>64.364342968573325</v>
      </c>
      <c r="G388" s="207">
        <v>64.364342968573325</v>
      </c>
      <c r="H388" s="208"/>
      <c r="I388" s="196"/>
      <c r="J388" s="202"/>
    </row>
    <row r="389" spans="2:10">
      <c r="B389" s="195"/>
      <c r="C389" s="203" t="s">
        <v>529</v>
      </c>
      <c r="D389" s="195"/>
      <c r="E389" s="206">
        <v>107.09396793389264</v>
      </c>
      <c r="F389" s="207">
        <v>64.364342968573325</v>
      </c>
      <c r="G389" s="207">
        <v>64.364342968573325</v>
      </c>
      <c r="H389" s="208"/>
      <c r="I389" s="196"/>
      <c r="J389" s="202"/>
    </row>
    <row r="390" spans="2:10">
      <c r="B390" s="195"/>
      <c r="C390" s="203" t="s">
        <v>530</v>
      </c>
      <c r="D390" s="195"/>
      <c r="E390" s="206">
        <v>88.583667933892642</v>
      </c>
      <c r="F390" s="207">
        <v>64.364342968573325</v>
      </c>
      <c r="G390" s="207">
        <v>64.364342968573325</v>
      </c>
      <c r="H390" s="208"/>
      <c r="I390" s="196"/>
      <c r="J390" s="202"/>
    </row>
    <row r="391" spans="2:10">
      <c r="B391" s="195"/>
      <c r="C391" s="203" t="s">
        <v>531</v>
      </c>
      <c r="D391" s="195"/>
      <c r="E391" s="206">
        <v>72.954467933892644</v>
      </c>
      <c r="F391" s="207">
        <v>64.364342968573325</v>
      </c>
      <c r="G391" s="207">
        <v>64.364342968573325</v>
      </c>
      <c r="H391" s="208"/>
      <c r="I391" s="196"/>
      <c r="J391" s="202"/>
    </row>
    <row r="392" spans="2:10">
      <c r="B392" s="195"/>
      <c r="C392" s="203" t="s">
        <v>532</v>
      </c>
      <c r="D392" s="195"/>
      <c r="E392" s="206">
        <v>61.812567933892637</v>
      </c>
      <c r="F392" s="207">
        <v>64.364342968573325</v>
      </c>
      <c r="G392" s="207">
        <v>61.812567933892637</v>
      </c>
      <c r="H392" s="208"/>
      <c r="I392" s="196"/>
      <c r="J392" s="202"/>
    </row>
    <row r="393" spans="2:10">
      <c r="B393" s="195"/>
      <c r="C393" s="203" t="s">
        <v>533</v>
      </c>
      <c r="D393" s="195"/>
      <c r="E393" s="206">
        <v>95.799667933892636</v>
      </c>
      <c r="F393" s="207">
        <v>64.364342968573325</v>
      </c>
      <c r="G393" s="207">
        <v>64.364342968573325</v>
      </c>
      <c r="H393" s="208"/>
      <c r="I393" s="196"/>
      <c r="J393" s="202"/>
    </row>
    <row r="394" spans="2:10">
      <c r="B394" s="195"/>
      <c r="C394" s="203" t="s">
        <v>534</v>
      </c>
      <c r="D394" s="195"/>
      <c r="E394" s="206">
        <v>92.925367933892645</v>
      </c>
      <c r="F394" s="207">
        <v>64.364342968573325</v>
      </c>
      <c r="G394" s="207">
        <v>64.364342968573325</v>
      </c>
      <c r="H394" s="208"/>
      <c r="I394" s="196"/>
      <c r="J394" s="202"/>
    </row>
    <row r="395" spans="2:10">
      <c r="B395" s="195"/>
      <c r="C395" s="203" t="s">
        <v>535</v>
      </c>
      <c r="D395" s="195"/>
      <c r="E395" s="206">
        <v>78.884011960140924</v>
      </c>
      <c r="F395" s="207">
        <v>64.364342968573325</v>
      </c>
      <c r="G395" s="207">
        <v>64.364342968573325</v>
      </c>
      <c r="H395" s="208"/>
      <c r="I395" s="196"/>
      <c r="J395" s="202"/>
    </row>
    <row r="396" spans="2:10">
      <c r="B396" s="195"/>
      <c r="C396" s="203" t="s">
        <v>536</v>
      </c>
      <c r="D396" s="195"/>
      <c r="E396" s="206">
        <v>72.22451196014093</v>
      </c>
      <c r="F396" s="207">
        <v>64.364342968573325</v>
      </c>
      <c r="G396" s="207">
        <v>64.364342968573325</v>
      </c>
      <c r="H396" s="208"/>
      <c r="I396" s="196"/>
      <c r="J396" s="202"/>
    </row>
    <row r="397" spans="2:10">
      <c r="B397" s="195"/>
      <c r="C397" s="203" t="s">
        <v>537</v>
      </c>
      <c r="D397" s="195"/>
      <c r="E397" s="206">
        <v>81.242811960140941</v>
      </c>
      <c r="F397" s="207">
        <v>64.364342968573325</v>
      </c>
      <c r="G397" s="207">
        <v>64.364342968573325</v>
      </c>
      <c r="H397" s="208"/>
      <c r="I397" s="196"/>
      <c r="J397" s="202"/>
    </row>
    <row r="398" spans="2:10">
      <c r="B398" s="195"/>
      <c r="C398" s="203" t="s">
        <v>538</v>
      </c>
      <c r="D398" s="195"/>
      <c r="E398" s="206">
        <v>56.550511960140931</v>
      </c>
      <c r="F398" s="207">
        <v>64.364342968573325</v>
      </c>
      <c r="G398" s="207">
        <v>56.550511960140931</v>
      </c>
      <c r="H398" s="208"/>
      <c r="I398" s="196"/>
      <c r="J398" s="202"/>
    </row>
    <row r="399" spans="2:10">
      <c r="B399" s="195"/>
      <c r="C399" s="203"/>
      <c r="D399" s="195"/>
      <c r="E399" s="206"/>
      <c r="F399" s="207"/>
      <c r="G399" s="207"/>
      <c r="H399" s="208"/>
      <c r="I399" s="196"/>
      <c r="J399" s="202"/>
    </row>
    <row r="400" spans="2:10">
      <c r="B400" s="210"/>
      <c r="C400" s="211"/>
      <c r="D400" s="212"/>
      <c r="E400" s="213"/>
      <c r="F400" s="213"/>
      <c r="G400" s="213"/>
      <c r="H400" s="195"/>
      <c r="I400" s="196"/>
      <c r="J400" s="202"/>
    </row>
    <row r="401" spans="2:10">
      <c r="B401" s="195"/>
      <c r="C401" s="195"/>
      <c r="D401" s="195"/>
      <c r="E401" s="205"/>
      <c r="F401" s="205"/>
      <c r="G401" s="214"/>
      <c r="H401" s="195"/>
      <c r="I401" s="196"/>
      <c r="J401" s="202"/>
    </row>
    <row r="402" spans="2:10">
      <c r="B402" s="195"/>
      <c r="C402" s="195"/>
      <c r="D402" s="195"/>
      <c r="E402" s="205"/>
      <c r="F402" s="205"/>
      <c r="G402" s="214"/>
      <c r="H402" s="195"/>
      <c r="I402" s="196"/>
      <c r="J402" s="202"/>
    </row>
    <row r="403" spans="2:10">
      <c r="B403" s="165"/>
      <c r="C403" s="195"/>
      <c r="D403" s="195"/>
      <c r="E403" s="205"/>
      <c r="F403" s="205"/>
      <c r="G403" s="214"/>
      <c r="H403" s="165"/>
      <c r="I403" s="193"/>
      <c r="J403" s="194"/>
    </row>
    <row r="404" spans="2:10">
      <c r="B404" s="165"/>
      <c r="C404" s="195"/>
      <c r="D404" s="195"/>
      <c r="E404" s="205"/>
      <c r="F404" s="205"/>
      <c r="G404" s="214"/>
      <c r="H404" s="165"/>
      <c r="I404" s="193"/>
      <c r="J404" s="194"/>
    </row>
    <row r="405" spans="2:10">
      <c r="B405" s="165"/>
      <c r="C405" s="195"/>
      <c r="D405" s="195"/>
      <c r="E405" s="205"/>
      <c r="F405" s="205"/>
      <c r="G405" s="214"/>
      <c r="H405" s="165"/>
      <c r="I405" s="193"/>
      <c r="J405" s="194"/>
    </row>
    <row r="406" spans="2:10">
      <c r="B406" s="165"/>
      <c r="C406" s="195"/>
      <c r="D406" s="195"/>
      <c r="E406" s="205"/>
      <c r="F406" s="205"/>
      <c r="G406" s="214"/>
      <c r="H406" s="165"/>
      <c r="I406" s="193"/>
      <c r="J406" s="194"/>
    </row>
    <row r="407" spans="2:10">
      <c r="B407" s="165"/>
      <c r="C407" s="195"/>
      <c r="D407" s="195"/>
      <c r="E407" s="205"/>
      <c r="F407" s="205"/>
      <c r="G407" s="214"/>
      <c r="H407" s="165"/>
      <c r="I407" s="193"/>
      <c r="J407" s="194"/>
    </row>
    <row r="408" spans="2:10">
      <c r="B408" s="165"/>
      <c r="C408" s="195"/>
      <c r="D408" s="195"/>
      <c r="E408" s="205"/>
      <c r="F408" s="205"/>
      <c r="G408" s="214"/>
      <c r="H408" s="165"/>
      <c r="I408" s="193"/>
      <c r="J408" s="194"/>
    </row>
    <row r="409" spans="2:10">
      <c r="B409" s="165"/>
      <c r="C409" s="195"/>
      <c r="D409" s="195"/>
      <c r="E409" s="205"/>
      <c r="F409" s="205"/>
      <c r="G409" s="214"/>
      <c r="H409" s="165"/>
      <c r="I409" s="193"/>
      <c r="J409" s="194"/>
    </row>
    <row r="410" spans="2:10">
      <c r="B410" s="165"/>
      <c r="C410" s="195"/>
      <c r="D410" s="195"/>
      <c r="E410" s="205"/>
      <c r="F410" s="205"/>
      <c r="G410" s="214"/>
      <c r="H410" s="165"/>
      <c r="I410" s="193"/>
      <c r="J410" s="194"/>
    </row>
    <row r="411" spans="2:10">
      <c r="B411" s="165"/>
      <c r="C411" s="195"/>
      <c r="D411" s="195"/>
      <c r="E411" s="205"/>
      <c r="F411" s="205"/>
      <c r="G411" s="214"/>
      <c r="H411" s="165"/>
      <c r="I411" s="193"/>
      <c r="J411" s="194"/>
    </row>
    <row r="412" spans="2:10">
      <c r="B412" s="165"/>
      <c r="C412" s="195"/>
      <c r="D412" s="195"/>
      <c r="E412" s="205"/>
      <c r="F412" s="205"/>
      <c r="G412" s="214"/>
      <c r="H412" s="165"/>
      <c r="I412" s="193"/>
      <c r="J412" s="194"/>
    </row>
    <row r="413" spans="2:10">
      <c r="B413" s="165"/>
      <c r="C413" s="195"/>
      <c r="D413" s="195"/>
      <c r="E413" s="205"/>
      <c r="F413" s="205"/>
      <c r="G413" s="214"/>
      <c r="H413" s="165"/>
      <c r="I413" s="193"/>
      <c r="J413" s="194"/>
    </row>
    <row r="414" spans="2:10">
      <c r="B414" s="165"/>
      <c r="C414" s="195"/>
      <c r="D414" s="195"/>
      <c r="E414" s="205"/>
      <c r="F414" s="205"/>
      <c r="G414" s="214"/>
      <c r="H414" s="165"/>
      <c r="I414" s="193"/>
      <c r="J414" s="194"/>
    </row>
    <row r="415" spans="2:10">
      <c r="B415" s="165"/>
      <c r="C415" s="195"/>
      <c r="D415" s="195"/>
      <c r="E415" s="205"/>
      <c r="F415" s="205"/>
      <c r="G415" s="214"/>
      <c r="H415" s="165"/>
      <c r="I415" s="196"/>
      <c r="J415" s="202"/>
    </row>
    <row r="416" spans="2:10">
      <c r="B416" s="165"/>
      <c r="C416" s="195"/>
      <c r="D416" s="195"/>
      <c r="E416" s="205"/>
      <c r="F416" s="205"/>
      <c r="G416" s="214"/>
      <c r="H416" s="165"/>
      <c r="I416" s="193"/>
      <c r="J416" s="194"/>
    </row>
    <row r="417" spans="2:10">
      <c r="B417" s="165"/>
      <c r="C417" s="195"/>
      <c r="D417" s="195"/>
      <c r="E417" s="205"/>
      <c r="F417" s="205"/>
      <c r="G417" s="214"/>
      <c r="H417" s="165"/>
      <c r="I417" s="193"/>
      <c r="J417" s="194"/>
    </row>
    <row r="418" spans="2:10">
      <c r="B418" s="165"/>
      <c r="C418" s="195"/>
      <c r="D418" s="195"/>
      <c r="E418" s="205"/>
      <c r="F418" s="205"/>
      <c r="G418" s="214"/>
      <c r="H418" s="165"/>
      <c r="I418" s="193"/>
      <c r="J418" s="194"/>
    </row>
    <row r="419" spans="2:10">
      <c r="B419" s="165"/>
      <c r="C419" s="195"/>
      <c r="D419" s="195"/>
      <c r="E419" s="205"/>
      <c r="F419" s="205"/>
      <c r="G419" s="214"/>
      <c r="H419" s="165"/>
      <c r="I419" s="193"/>
      <c r="J419" s="194"/>
    </row>
    <row r="420" spans="2:10">
      <c r="B420" s="165"/>
      <c r="C420" s="195"/>
      <c r="D420" s="195"/>
      <c r="E420" s="205"/>
      <c r="F420" s="205"/>
      <c r="G420" s="214"/>
      <c r="H420" s="165"/>
      <c r="I420" s="193"/>
      <c r="J420" s="194"/>
    </row>
    <row r="421" spans="2:10">
      <c r="B421" s="165"/>
      <c r="C421" s="195"/>
      <c r="D421" s="195"/>
      <c r="E421" s="205"/>
      <c r="F421" s="205"/>
      <c r="G421" s="214"/>
      <c r="H421" s="165"/>
      <c r="I421" s="193"/>
      <c r="J421" s="194"/>
    </row>
    <row r="422" spans="2:10">
      <c r="B422" s="165"/>
      <c r="C422" s="195"/>
      <c r="D422" s="195"/>
      <c r="E422" s="205"/>
      <c r="F422" s="205"/>
      <c r="G422" s="214"/>
      <c r="H422" s="165"/>
      <c r="I422" s="193"/>
      <c r="J422" s="194"/>
    </row>
    <row r="423" spans="2:10">
      <c r="B423" s="165"/>
      <c r="C423" s="195"/>
      <c r="D423" s="195"/>
      <c r="E423" s="205"/>
      <c r="F423" s="205"/>
      <c r="G423" s="214"/>
      <c r="H423" s="165"/>
      <c r="I423" s="193"/>
      <c r="J423" s="194"/>
    </row>
    <row r="424" spans="2:10">
      <c r="B424" s="165"/>
      <c r="C424" s="195"/>
      <c r="D424" s="195"/>
      <c r="E424" s="205"/>
      <c r="F424" s="205"/>
      <c r="G424" s="214"/>
      <c r="H424" s="165"/>
      <c r="I424" s="193"/>
      <c r="J424" s="194"/>
    </row>
    <row r="425" spans="2:10">
      <c r="B425" s="165"/>
      <c r="C425" s="195"/>
      <c r="D425" s="195"/>
      <c r="E425" s="205"/>
      <c r="F425" s="205"/>
      <c r="G425" s="214"/>
      <c r="H425" s="165"/>
      <c r="I425" s="193"/>
      <c r="J425" s="194"/>
    </row>
    <row r="426" spans="2:10">
      <c r="B426" s="165"/>
      <c r="C426" s="195"/>
      <c r="D426" s="195"/>
      <c r="E426" s="205"/>
      <c r="F426" s="205"/>
      <c r="G426" s="214"/>
      <c r="H426" s="195"/>
      <c r="I426" s="196"/>
      <c r="J426" s="194"/>
    </row>
    <row r="427" spans="2:10">
      <c r="B427" s="165"/>
      <c r="C427" s="195"/>
      <c r="D427" s="195"/>
      <c r="E427" s="205"/>
      <c r="F427" s="205"/>
      <c r="G427" s="214"/>
      <c r="H427" s="195"/>
      <c r="I427" s="196"/>
      <c r="J427" s="194"/>
    </row>
    <row r="428" spans="2:10">
      <c r="B428" s="165"/>
      <c r="C428" s="195"/>
      <c r="D428" s="195"/>
      <c r="E428" s="205"/>
      <c r="F428" s="205"/>
      <c r="G428" s="214"/>
      <c r="H428" s="195"/>
      <c r="I428" s="196"/>
      <c r="J428" s="194"/>
    </row>
    <row r="429" spans="2:10">
      <c r="B429" s="165"/>
      <c r="C429" s="195"/>
      <c r="D429" s="195"/>
      <c r="E429" s="205"/>
      <c r="F429" s="205"/>
      <c r="G429" s="214"/>
      <c r="H429" s="195"/>
      <c r="I429" s="196"/>
      <c r="J429" s="194"/>
    </row>
    <row r="430" spans="2:10">
      <c r="B430" s="165"/>
      <c r="C430" s="195"/>
      <c r="D430" s="195"/>
      <c r="E430" s="205"/>
      <c r="F430" s="205"/>
      <c r="G430" s="214"/>
      <c r="H430" s="195"/>
      <c r="I430" s="196"/>
      <c r="J430" s="194"/>
    </row>
    <row r="431" spans="2:10">
      <c r="B431" s="165"/>
      <c r="C431" s="195"/>
      <c r="D431" s="195"/>
      <c r="E431" s="205"/>
      <c r="F431" s="205"/>
      <c r="G431" s="214"/>
      <c r="H431" s="195"/>
      <c r="I431" s="196"/>
      <c r="J431" s="194"/>
    </row>
    <row r="432" spans="2:10">
      <c r="C432" s="195"/>
      <c r="D432" s="195"/>
      <c r="E432" s="205"/>
      <c r="F432" s="205"/>
      <c r="G432" s="214"/>
    </row>
    <row r="433" spans="3:7">
      <c r="C433" s="195"/>
      <c r="D433" s="195"/>
      <c r="E433" s="205"/>
      <c r="F433" s="205"/>
      <c r="G433" s="214"/>
    </row>
    <row r="434" spans="3:7">
      <c r="C434" s="195"/>
      <c r="D434" s="195"/>
      <c r="E434" s="205"/>
      <c r="F434" s="205"/>
      <c r="G434" s="214"/>
    </row>
    <row r="435" spans="3:7">
      <c r="C435" s="195"/>
      <c r="D435" s="195"/>
      <c r="E435" s="205"/>
      <c r="F435" s="205"/>
      <c r="G435" s="214"/>
    </row>
    <row r="436" spans="3:7">
      <c r="C436" s="195"/>
      <c r="D436" s="195"/>
      <c r="E436" s="205"/>
      <c r="F436" s="205"/>
      <c r="G436" s="214"/>
    </row>
    <row r="437" spans="3:7">
      <c r="C437" s="195"/>
      <c r="D437" s="195"/>
      <c r="E437" s="205"/>
      <c r="F437" s="205"/>
      <c r="G437" s="214"/>
    </row>
    <row r="438" spans="3:7">
      <c r="C438" s="195"/>
      <c r="D438" s="195"/>
      <c r="E438" s="205"/>
      <c r="F438" s="205"/>
      <c r="G438" s="214"/>
    </row>
    <row r="439" spans="3:7">
      <c r="C439" s="195"/>
      <c r="D439" s="195"/>
      <c r="E439" s="205"/>
      <c r="F439" s="205"/>
      <c r="G439" s="214"/>
    </row>
    <row r="440" spans="3:7">
      <c r="C440" s="195"/>
      <c r="D440" s="195"/>
      <c r="E440" s="205"/>
      <c r="F440" s="205"/>
      <c r="G440" s="214"/>
    </row>
    <row r="441" spans="3:7">
      <c r="C441" s="195"/>
      <c r="D441" s="195"/>
      <c r="E441" s="205"/>
      <c r="F441" s="205"/>
      <c r="G441" s="214"/>
    </row>
    <row r="442" spans="3:7">
      <c r="C442" s="195"/>
      <c r="D442" s="195"/>
      <c r="E442" s="205"/>
      <c r="F442" s="205"/>
      <c r="G442" s="214"/>
    </row>
    <row r="443" spans="3:7">
      <c r="C443" s="195"/>
      <c r="D443" s="195"/>
      <c r="E443" s="205"/>
      <c r="F443" s="205"/>
      <c r="G443" s="214"/>
    </row>
    <row r="444" spans="3:7">
      <c r="C444" s="195"/>
      <c r="D444" s="195"/>
      <c r="E444" s="205"/>
      <c r="F444" s="205"/>
      <c r="G444" s="214"/>
    </row>
    <row r="445" spans="3:7">
      <c r="C445" s="195"/>
      <c r="D445" s="195"/>
      <c r="E445" s="205"/>
      <c r="F445" s="205"/>
      <c r="G445" s="214"/>
    </row>
    <row r="446" spans="3:7">
      <c r="C446" s="195"/>
      <c r="D446" s="195"/>
      <c r="E446" s="205"/>
      <c r="F446" s="205"/>
      <c r="G446" s="214"/>
    </row>
    <row r="447" spans="3:7">
      <c r="C447" s="195"/>
      <c r="D447" s="195"/>
      <c r="E447" s="205"/>
      <c r="F447" s="205"/>
      <c r="G447" s="214"/>
    </row>
    <row r="448" spans="3:7">
      <c r="C448" s="195"/>
      <c r="D448" s="195"/>
      <c r="E448" s="205"/>
      <c r="F448" s="205"/>
      <c r="G448" s="214"/>
    </row>
    <row r="449" spans="3:7">
      <c r="C449" s="195"/>
      <c r="D449" s="195"/>
      <c r="E449" s="205"/>
      <c r="F449" s="205"/>
      <c r="G449" s="21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2:K76"/>
  <sheetViews>
    <sheetView showGridLines="0" showRowColHeaders="0" workbookViewId="0">
      <selection activeCell="M47" sqref="M47"/>
    </sheetView>
  </sheetViews>
  <sheetFormatPr baseColWidth="10" defaultRowHeight="11.25"/>
  <cols>
    <col min="1" max="16384" width="11.42578125" style="182"/>
  </cols>
  <sheetData>
    <row r="2" spans="2:9">
      <c r="B2" s="160" t="s">
        <v>45</v>
      </c>
    </row>
    <row r="3" spans="2:9">
      <c r="B3" s="163"/>
      <c r="C3" s="163"/>
      <c r="D3" s="164"/>
      <c r="E3" s="164" t="s">
        <v>39</v>
      </c>
      <c r="F3" s="246" t="s">
        <v>40</v>
      </c>
      <c r="G3" s="246"/>
      <c r="H3" s="246"/>
      <c r="I3" s="165"/>
    </row>
    <row r="4" spans="2:9">
      <c r="B4" s="166"/>
      <c r="C4" s="166"/>
      <c r="D4" s="167" t="s">
        <v>41</v>
      </c>
      <c r="E4" s="167" t="s">
        <v>42</v>
      </c>
      <c r="F4" s="167" t="s">
        <v>24</v>
      </c>
      <c r="G4" s="167" t="s">
        <v>43</v>
      </c>
      <c r="H4" s="167" t="s">
        <v>74</v>
      </c>
      <c r="I4" s="167" t="s">
        <v>44</v>
      </c>
    </row>
    <row r="5" spans="2:9">
      <c r="B5" s="168"/>
      <c r="C5" s="169" t="s">
        <v>121</v>
      </c>
      <c r="D5" s="170">
        <v>13566.252734</v>
      </c>
      <c r="E5" s="171">
        <v>18538.071</v>
      </c>
      <c r="F5" s="171">
        <v>13730.3</v>
      </c>
      <c r="G5" s="171">
        <v>6274</v>
      </c>
      <c r="H5" s="171">
        <v>10460.700000000001</v>
      </c>
      <c r="I5" s="172">
        <f t="shared" ref="I5:I36" si="0">(D5/E5)*100</f>
        <v>73.180498305352273</v>
      </c>
    </row>
    <row r="6" spans="2:9">
      <c r="B6" s="173"/>
      <c r="C6" s="169" t="s">
        <v>121</v>
      </c>
      <c r="D6" s="170">
        <v>12458.298484000001</v>
      </c>
      <c r="E6" s="171">
        <v>18538.071</v>
      </c>
      <c r="F6" s="171">
        <v>12236</v>
      </c>
      <c r="G6" s="171">
        <v>5437.2</v>
      </c>
      <c r="H6" s="171">
        <v>9396.9</v>
      </c>
      <c r="I6" s="172">
        <f t="shared" si="0"/>
        <v>67.203855697823144</v>
      </c>
    </row>
    <row r="7" spans="2:9">
      <c r="B7" s="173"/>
      <c r="C7" s="169" t="s">
        <v>122</v>
      </c>
      <c r="D7" s="170">
        <v>11182.845214999999</v>
      </c>
      <c r="E7" s="171">
        <v>18538.071</v>
      </c>
      <c r="F7" s="171">
        <v>10925.4</v>
      </c>
      <c r="G7" s="171">
        <v>4775.8</v>
      </c>
      <c r="H7" s="171">
        <v>8399.1</v>
      </c>
      <c r="I7" s="172">
        <f t="shared" si="0"/>
        <v>60.323672376699818</v>
      </c>
    </row>
    <row r="8" spans="2:9">
      <c r="B8" s="173"/>
      <c r="C8" s="169" t="s">
        <v>123</v>
      </c>
      <c r="D8" s="170">
        <v>10347.826236000001</v>
      </c>
      <c r="E8" s="171">
        <v>18538.071</v>
      </c>
      <c r="F8" s="171">
        <v>9994.9</v>
      </c>
      <c r="G8" s="171">
        <v>4551.1000000000004</v>
      </c>
      <c r="H8" s="171">
        <v>7716.6</v>
      </c>
      <c r="I8" s="172">
        <f t="shared" si="0"/>
        <v>55.819325732434621</v>
      </c>
    </row>
    <row r="9" spans="2:9">
      <c r="B9" s="173"/>
      <c r="C9" s="169" t="s">
        <v>124</v>
      </c>
      <c r="D9" s="170">
        <v>10605.790159</v>
      </c>
      <c r="E9" s="171">
        <v>18538.071</v>
      </c>
      <c r="F9" s="171">
        <v>9589.9</v>
      </c>
      <c r="G9" s="171">
        <v>4228</v>
      </c>
      <c r="H9" s="171">
        <v>7579.4</v>
      </c>
      <c r="I9" s="172">
        <f t="shared" si="0"/>
        <v>57.210861685662984</v>
      </c>
    </row>
    <row r="10" spans="2:9">
      <c r="B10" s="173"/>
      <c r="C10" s="169" t="s">
        <v>125</v>
      </c>
      <c r="D10" s="170">
        <v>11549.200858</v>
      </c>
      <c r="E10" s="171">
        <v>18538.071</v>
      </c>
      <c r="F10" s="171">
        <v>10812.3</v>
      </c>
      <c r="G10" s="171">
        <v>4573.5</v>
      </c>
      <c r="H10" s="171">
        <v>8045.1</v>
      </c>
      <c r="I10" s="172">
        <f t="shared" si="0"/>
        <v>62.299906273959138</v>
      </c>
    </row>
    <row r="11" spans="2:9">
      <c r="B11" s="173"/>
      <c r="C11" s="169" t="s">
        <v>126</v>
      </c>
      <c r="D11" s="170">
        <v>11825.70354</v>
      </c>
      <c r="E11" s="171">
        <v>18538.071</v>
      </c>
      <c r="F11" s="171">
        <v>13000</v>
      </c>
      <c r="G11" s="171">
        <v>5232.3</v>
      </c>
      <c r="H11" s="171">
        <v>8830.7000000000007</v>
      </c>
      <c r="I11" s="172">
        <f t="shared" si="0"/>
        <v>63.791445938469003</v>
      </c>
    </row>
    <row r="12" spans="2:9">
      <c r="B12" s="173">
        <v>2015</v>
      </c>
      <c r="C12" s="169" t="s">
        <v>127</v>
      </c>
      <c r="D12" s="170">
        <v>11887.913372000001</v>
      </c>
      <c r="E12" s="171">
        <v>18538.071</v>
      </c>
      <c r="F12" s="171">
        <v>13349.6</v>
      </c>
      <c r="G12" s="171">
        <v>5301</v>
      </c>
      <c r="H12" s="171">
        <v>9775.2999999999993</v>
      </c>
      <c r="I12" s="172">
        <f t="shared" si="0"/>
        <v>64.127024715786234</v>
      </c>
    </row>
    <row r="13" spans="2:9">
      <c r="B13" s="173"/>
      <c r="C13" s="169" t="s">
        <v>128</v>
      </c>
      <c r="D13" s="170">
        <v>12621.581502000001</v>
      </c>
      <c r="E13" s="171">
        <v>18538.071</v>
      </c>
      <c r="F13" s="171">
        <v>13349.6</v>
      </c>
      <c r="G13" s="171">
        <v>5388.4</v>
      </c>
      <c r="H13" s="171">
        <v>10122.1</v>
      </c>
      <c r="I13" s="172">
        <f t="shared" si="0"/>
        <v>68.084654018209349</v>
      </c>
    </row>
    <row r="14" spans="2:9">
      <c r="B14" s="173"/>
      <c r="C14" s="169" t="s">
        <v>129</v>
      </c>
      <c r="D14" s="170">
        <v>12918.073985999999</v>
      </c>
      <c r="E14" s="171">
        <v>18538.071</v>
      </c>
      <c r="F14" s="171">
        <v>13912.1</v>
      </c>
      <c r="G14" s="171">
        <v>5503.9</v>
      </c>
      <c r="H14" s="171">
        <v>10525.9</v>
      </c>
      <c r="I14" s="172">
        <f t="shared" si="0"/>
        <v>69.684024761799648</v>
      </c>
    </row>
    <row r="15" spans="2:9">
      <c r="B15" s="173"/>
      <c r="C15" s="169" t="s">
        <v>122</v>
      </c>
      <c r="D15" s="170">
        <v>13203.73019</v>
      </c>
      <c r="E15" s="171">
        <v>18538.071</v>
      </c>
      <c r="F15" s="171">
        <v>14074.2</v>
      </c>
      <c r="G15" s="171">
        <v>6818.6</v>
      </c>
      <c r="H15" s="171">
        <v>10985.5</v>
      </c>
      <c r="I15" s="172">
        <f t="shared" si="0"/>
        <v>71.224941311315519</v>
      </c>
    </row>
    <row r="16" spans="2:9">
      <c r="B16" s="173"/>
      <c r="C16" s="169" t="s">
        <v>129</v>
      </c>
      <c r="D16" s="170">
        <v>12887.114576</v>
      </c>
      <c r="E16" s="171">
        <v>18538.071</v>
      </c>
      <c r="F16" s="171">
        <v>14187.1</v>
      </c>
      <c r="G16" s="171">
        <v>6734.3</v>
      </c>
      <c r="H16" s="171">
        <v>11208.4</v>
      </c>
      <c r="I16" s="172">
        <f t="shared" si="0"/>
        <v>69.517020276813042</v>
      </c>
    </row>
    <row r="17" spans="2:9">
      <c r="B17" s="173"/>
      <c r="C17" s="169" t="s">
        <v>121</v>
      </c>
      <c r="D17" s="170">
        <v>11918.792775</v>
      </c>
      <c r="E17" s="171">
        <v>18538.071</v>
      </c>
      <c r="F17" s="171">
        <v>13746.6</v>
      </c>
      <c r="G17" s="171">
        <v>6287.9</v>
      </c>
      <c r="H17" s="171">
        <v>10708.8</v>
      </c>
      <c r="I17" s="172">
        <f t="shared" si="0"/>
        <v>64.293597618651916</v>
      </c>
    </row>
    <row r="18" spans="2:9">
      <c r="B18" s="173"/>
      <c r="C18" s="169" t="s">
        <v>121</v>
      </c>
      <c r="D18" s="170">
        <v>10448.885818000001</v>
      </c>
      <c r="E18" s="171">
        <v>18538.071</v>
      </c>
      <c r="F18" s="171">
        <v>12252.4</v>
      </c>
      <c r="G18" s="171">
        <v>5431.9</v>
      </c>
      <c r="H18" s="171">
        <v>9643.2999999999993</v>
      </c>
      <c r="I18" s="172">
        <f t="shared" si="0"/>
        <v>56.364471891385037</v>
      </c>
    </row>
    <row r="19" spans="2:9">
      <c r="B19" s="173"/>
      <c r="C19" s="169" t="s">
        <v>122</v>
      </c>
      <c r="D19" s="170">
        <v>9469.3938039999994</v>
      </c>
      <c r="E19" s="171">
        <v>18538.071</v>
      </c>
      <c r="F19" s="171">
        <v>10937.6</v>
      </c>
      <c r="G19" s="171">
        <v>4750.7</v>
      </c>
      <c r="H19" s="171">
        <v>8625.7000000000007</v>
      </c>
      <c r="I19" s="172">
        <f t="shared" si="0"/>
        <v>51.080793702861527</v>
      </c>
    </row>
    <row r="20" spans="2:9">
      <c r="B20" s="173"/>
      <c r="C20" s="174" t="s">
        <v>123</v>
      </c>
      <c r="D20" s="170">
        <v>8754.5516729999999</v>
      </c>
      <c r="E20" s="171">
        <v>18538.071</v>
      </c>
      <c r="F20" s="171">
        <v>10034.299999999999</v>
      </c>
      <c r="G20" s="171">
        <v>4535.6000000000004</v>
      </c>
      <c r="H20" s="171">
        <v>7930.4</v>
      </c>
      <c r="I20" s="175">
        <f t="shared" si="0"/>
        <v>47.224717571747348</v>
      </c>
    </row>
    <row r="21" spans="2:9">
      <c r="B21" s="173"/>
      <c r="C21" s="169" t="s">
        <v>124</v>
      </c>
      <c r="D21" s="170">
        <v>8623.2692549999992</v>
      </c>
      <c r="E21" s="171">
        <v>18538.071</v>
      </c>
      <c r="F21" s="171">
        <v>9635.2000000000007</v>
      </c>
      <c r="G21" s="171">
        <v>4230.8</v>
      </c>
      <c r="H21" s="171">
        <v>7810.6</v>
      </c>
      <c r="I21" s="172">
        <f t="shared" si="0"/>
        <v>46.516540232260404</v>
      </c>
    </row>
    <row r="22" spans="2:9">
      <c r="B22" s="173"/>
      <c r="C22" s="169" t="s">
        <v>125</v>
      </c>
      <c r="D22" s="170">
        <v>8744.6446699999997</v>
      </c>
      <c r="E22" s="171">
        <v>18538.071</v>
      </c>
      <c r="F22" s="171">
        <v>10899.4</v>
      </c>
      <c r="G22" s="171">
        <v>4607.3</v>
      </c>
      <c r="H22" s="171">
        <v>8257</v>
      </c>
      <c r="I22" s="172">
        <f t="shared" si="0"/>
        <v>47.171276180784936</v>
      </c>
    </row>
    <row r="23" spans="2:9">
      <c r="B23" s="173"/>
      <c r="C23" s="169" t="s">
        <v>126</v>
      </c>
      <c r="D23" s="170">
        <v>8644.1745179999998</v>
      </c>
      <c r="E23" s="171">
        <v>18538.071</v>
      </c>
      <c r="F23" s="171">
        <v>13185.4</v>
      </c>
      <c r="G23" s="171">
        <v>5271.4</v>
      </c>
      <c r="H23" s="171">
        <v>9056</v>
      </c>
      <c r="I23" s="172">
        <f t="shared" si="0"/>
        <v>46.62930958674179</v>
      </c>
    </row>
    <row r="24" spans="2:9">
      <c r="B24" s="173">
        <v>2016</v>
      </c>
      <c r="C24" s="169" t="s">
        <v>127</v>
      </c>
      <c r="D24" s="170">
        <v>11227.656998</v>
      </c>
      <c r="E24" s="171">
        <v>18538.071</v>
      </c>
      <c r="F24" s="171">
        <v>13001.9</v>
      </c>
      <c r="G24" s="171">
        <v>5366.1</v>
      </c>
      <c r="H24" s="171">
        <v>10017.4</v>
      </c>
      <c r="I24" s="172">
        <f t="shared" si="0"/>
        <v>60.56540077983302</v>
      </c>
    </row>
    <row r="25" spans="2:9">
      <c r="B25" s="173"/>
      <c r="C25" s="169" t="s">
        <v>128</v>
      </c>
      <c r="D25" s="170">
        <v>12066.238818</v>
      </c>
      <c r="E25" s="171">
        <v>18538.071</v>
      </c>
      <c r="F25" s="171">
        <v>13315.6</v>
      </c>
      <c r="G25" s="171">
        <v>5433.6</v>
      </c>
      <c r="H25" s="171">
        <v>10361.5</v>
      </c>
      <c r="I25" s="172">
        <f t="shared" si="0"/>
        <v>65.088966473372551</v>
      </c>
    </row>
    <row r="26" spans="2:9">
      <c r="B26" s="173"/>
      <c r="C26" s="169" t="s">
        <v>129</v>
      </c>
      <c r="D26" s="170">
        <v>12306.055883000001</v>
      </c>
      <c r="E26" s="171">
        <v>18538.071</v>
      </c>
      <c r="F26" s="171">
        <v>13856.7</v>
      </c>
      <c r="G26" s="171">
        <v>5567.8</v>
      </c>
      <c r="H26" s="171">
        <v>10787.2</v>
      </c>
      <c r="I26" s="172">
        <f t="shared" si="0"/>
        <v>66.382612748651155</v>
      </c>
    </row>
    <row r="27" spans="2:9">
      <c r="B27" s="173"/>
      <c r="C27" s="169" t="s">
        <v>122</v>
      </c>
      <c r="D27" s="170">
        <v>13179.567322000001</v>
      </c>
      <c r="E27" s="171">
        <v>18538.071</v>
      </c>
      <c r="F27" s="171">
        <v>14018.9</v>
      </c>
      <c r="G27" s="171">
        <v>6896.6</v>
      </c>
      <c r="H27" s="171">
        <v>11295.2</v>
      </c>
      <c r="I27" s="172">
        <f t="shared" si="0"/>
        <v>71.094599443491191</v>
      </c>
    </row>
    <row r="28" spans="2:9">
      <c r="B28" s="173"/>
      <c r="C28" s="169" t="s">
        <v>129</v>
      </c>
      <c r="D28" s="170">
        <v>13577.542675000001</v>
      </c>
      <c r="E28" s="171">
        <v>18538.071</v>
      </c>
      <c r="F28" s="171">
        <v>14159.3</v>
      </c>
      <c r="G28" s="171">
        <v>6811.6</v>
      </c>
      <c r="H28" s="171">
        <v>11509.5</v>
      </c>
      <c r="I28" s="172">
        <f t="shared" si="0"/>
        <v>73.241399685004978</v>
      </c>
    </row>
    <row r="29" spans="2:9">
      <c r="B29" s="173"/>
      <c r="C29" s="169" t="s">
        <v>121</v>
      </c>
      <c r="D29" s="170">
        <v>12751.035658000001</v>
      </c>
      <c r="E29" s="171">
        <v>18538.071</v>
      </c>
      <c r="F29" s="171">
        <v>13746.6</v>
      </c>
      <c r="G29" s="171">
        <v>6354.8</v>
      </c>
      <c r="H29" s="171">
        <v>10990.1</v>
      </c>
      <c r="I29" s="172">
        <f t="shared" si="0"/>
        <v>68.782969155744425</v>
      </c>
    </row>
    <row r="30" spans="2:9">
      <c r="B30" s="173"/>
      <c r="C30" s="176" t="s">
        <v>121</v>
      </c>
      <c r="D30" s="170">
        <v>11400.747851</v>
      </c>
      <c r="E30" s="171">
        <v>18538.071</v>
      </c>
      <c r="F30" s="171">
        <v>12254.4</v>
      </c>
      <c r="G30" s="171">
        <v>5493.3</v>
      </c>
      <c r="H30" s="171">
        <v>9894.2000000000007</v>
      </c>
      <c r="I30" s="172">
        <f t="shared" si="0"/>
        <v>61.499105548792002</v>
      </c>
    </row>
    <row r="31" spans="2:9">
      <c r="B31" s="173"/>
      <c r="C31" s="176" t="s">
        <v>122</v>
      </c>
      <c r="D31" s="170">
        <v>9726.8527639999993</v>
      </c>
      <c r="E31" s="171">
        <v>18538.071</v>
      </c>
      <c r="F31" s="171">
        <v>10936.9</v>
      </c>
      <c r="G31" s="171">
        <v>4803.8</v>
      </c>
      <c r="H31" s="171">
        <v>8861.6</v>
      </c>
      <c r="I31" s="172">
        <f t="shared" si="0"/>
        <v>52.469605731901659</v>
      </c>
    </row>
    <row r="32" spans="2:9">
      <c r="B32" s="173"/>
      <c r="C32" s="176" t="s">
        <v>123</v>
      </c>
      <c r="D32" s="170">
        <v>8542.9985949999991</v>
      </c>
      <c r="E32" s="171">
        <v>18538.071</v>
      </c>
      <c r="F32" s="171">
        <v>10062.1</v>
      </c>
      <c r="G32" s="171">
        <v>4577.6000000000004</v>
      </c>
      <c r="H32" s="171">
        <v>8141.4</v>
      </c>
      <c r="I32" s="172">
        <f t="shared" si="0"/>
        <v>46.083535849010396</v>
      </c>
    </row>
    <row r="33" spans="2:9">
      <c r="B33" s="173"/>
      <c r="C33" s="176" t="s">
        <v>124</v>
      </c>
      <c r="D33" s="170">
        <v>7639.5428579999998</v>
      </c>
      <c r="E33" s="171">
        <v>18538.071</v>
      </c>
      <c r="F33" s="171">
        <v>9669.2000000000007</v>
      </c>
      <c r="G33" s="171">
        <v>4301.2</v>
      </c>
      <c r="H33" s="171">
        <v>8029.9</v>
      </c>
      <c r="I33" s="172">
        <f t="shared" si="0"/>
        <v>41.210020492423396</v>
      </c>
    </row>
    <row r="34" spans="2:9">
      <c r="B34" s="173"/>
      <c r="C34" s="176" t="s">
        <v>125</v>
      </c>
      <c r="D34" s="170">
        <v>7737.8927560000002</v>
      </c>
      <c r="E34" s="171">
        <v>18538.071</v>
      </c>
      <c r="F34" s="171">
        <v>11022.8</v>
      </c>
      <c r="G34" s="171">
        <v>4697.8</v>
      </c>
      <c r="H34" s="171">
        <v>8512.7999999999993</v>
      </c>
      <c r="I34" s="172">
        <f t="shared" si="0"/>
        <v>41.740549790752226</v>
      </c>
    </row>
    <row r="35" spans="2:9">
      <c r="B35" s="173"/>
      <c r="C35" s="176" t="s">
        <v>126</v>
      </c>
      <c r="D35" s="170">
        <v>7271.9042060000002</v>
      </c>
      <c r="E35" s="171">
        <v>18538.071</v>
      </c>
      <c r="F35" s="171">
        <v>13351.2</v>
      </c>
      <c r="G35" s="171">
        <v>5303.9</v>
      </c>
      <c r="H35" s="171">
        <v>9210</v>
      </c>
      <c r="I35" s="172">
        <f t="shared" si="0"/>
        <v>39.226865653929153</v>
      </c>
    </row>
    <row r="36" spans="2:9">
      <c r="B36" s="173">
        <v>2017</v>
      </c>
      <c r="C36" s="176" t="s">
        <v>127</v>
      </c>
      <c r="D36" s="170">
        <v>6352.3982489999999</v>
      </c>
      <c r="E36" s="171">
        <v>18538.071</v>
      </c>
      <c r="F36" s="171">
        <v>13008.6</v>
      </c>
      <c r="G36" s="171">
        <v>5403.4</v>
      </c>
      <c r="H36" s="171">
        <v>10035.6</v>
      </c>
      <c r="I36" s="172">
        <f t="shared" si="0"/>
        <v>34.266770523211392</v>
      </c>
    </row>
    <row r="37" spans="2:9">
      <c r="B37" s="173"/>
      <c r="C37" s="176" t="s">
        <v>128</v>
      </c>
      <c r="D37" s="170">
        <v>8201.5317109999996</v>
      </c>
      <c r="E37" s="171">
        <v>18538.071</v>
      </c>
      <c r="F37" s="171">
        <v>13281.7</v>
      </c>
      <c r="G37" s="171">
        <v>5478.9</v>
      </c>
      <c r="H37" s="171">
        <v>10426.700000000001</v>
      </c>
      <c r="I37" s="172">
        <f t="shared" ref="I37:I53" si="1">(D37/E37)*100</f>
        <v>44.241559496670391</v>
      </c>
    </row>
    <row r="38" spans="2:9">
      <c r="B38" s="173"/>
      <c r="C38" s="176" t="s">
        <v>129</v>
      </c>
      <c r="D38" s="170">
        <v>8171.2895820000003</v>
      </c>
      <c r="E38" s="171">
        <v>18538.071</v>
      </c>
      <c r="F38" s="171">
        <v>13801.4</v>
      </c>
      <c r="G38" s="171">
        <v>5631.6</v>
      </c>
      <c r="H38" s="171">
        <v>10863.8</v>
      </c>
      <c r="I38" s="172">
        <f t="shared" si="1"/>
        <v>44.078424243816954</v>
      </c>
    </row>
    <row r="39" spans="2:9">
      <c r="B39" s="173"/>
      <c r="C39" s="176" t="s">
        <v>122</v>
      </c>
      <c r="D39" s="170">
        <v>8002.4783509999997</v>
      </c>
      <c r="E39" s="171">
        <v>18538.071</v>
      </c>
      <c r="F39" s="171">
        <v>13963.7</v>
      </c>
      <c r="G39" s="171">
        <v>6949.4</v>
      </c>
      <c r="H39" s="171">
        <v>11392.9</v>
      </c>
      <c r="I39" s="172">
        <f t="shared" si="1"/>
        <v>43.167805059113221</v>
      </c>
    </row>
    <row r="40" spans="2:9">
      <c r="B40" s="173"/>
      <c r="C40" s="176" t="s">
        <v>129</v>
      </c>
      <c r="D40" s="170">
        <v>8068.3502509999998</v>
      </c>
      <c r="E40" s="171">
        <v>18538.071</v>
      </c>
      <c r="F40" s="171">
        <v>14131.5</v>
      </c>
      <c r="G40" s="171">
        <v>6888.8</v>
      </c>
      <c r="H40" s="171">
        <v>11608.8</v>
      </c>
      <c r="I40" s="172">
        <f t="shared" si="1"/>
        <v>43.523138146358377</v>
      </c>
    </row>
    <row r="41" spans="2:9">
      <c r="B41" s="173"/>
      <c r="C41" s="177" t="s">
        <v>121</v>
      </c>
      <c r="D41" s="170">
        <v>7504.6737370000001</v>
      </c>
      <c r="E41" s="171">
        <v>18538.071</v>
      </c>
      <c r="F41" s="171">
        <v>13746.7</v>
      </c>
      <c r="G41" s="171">
        <v>6417.2</v>
      </c>
      <c r="H41" s="171">
        <v>11080.9</v>
      </c>
      <c r="I41" s="172">
        <f t="shared" si="1"/>
        <v>40.482495384767923</v>
      </c>
    </row>
    <row r="42" spans="2:9">
      <c r="B42" s="173"/>
      <c r="C42" s="176" t="s">
        <v>121</v>
      </c>
      <c r="D42" s="170">
        <v>6868.7604899999997</v>
      </c>
      <c r="E42" s="171">
        <v>18538.071</v>
      </c>
      <c r="F42" s="171">
        <v>12256.4</v>
      </c>
      <c r="G42" s="171">
        <v>5554.7</v>
      </c>
      <c r="H42" s="171">
        <v>9976.6</v>
      </c>
      <c r="I42" s="172">
        <f t="shared" si="1"/>
        <v>37.05218568857569</v>
      </c>
    </row>
    <row r="43" spans="2:9">
      <c r="B43" s="165"/>
      <c r="C43" s="176" t="s">
        <v>122</v>
      </c>
      <c r="D43" s="170">
        <v>6036.3040380000002</v>
      </c>
      <c r="E43" s="171">
        <v>18538.071</v>
      </c>
      <c r="F43" s="171">
        <v>10936.1</v>
      </c>
      <c r="G43" s="171">
        <v>4856.8999999999996</v>
      </c>
      <c r="H43" s="171">
        <v>8897.1</v>
      </c>
      <c r="I43" s="172">
        <f t="shared" si="1"/>
        <v>32.561662095263308</v>
      </c>
    </row>
    <row r="44" spans="2:9">
      <c r="B44" s="165"/>
      <c r="C44" s="176" t="s">
        <v>123</v>
      </c>
      <c r="D44" s="170">
        <v>5135.5098319999997</v>
      </c>
      <c r="E44" s="171">
        <v>18538.071</v>
      </c>
      <c r="F44" s="171">
        <v>10089.799999999999</v>
      </c>
      <c r="G44" s="171">
        <v>4619.6000000000004</v>
      </c>
      <c r="H44" s="171">
        <v>8164.3</v>
      </c>
      <c r="I44" s="172">
        <f t="shared" si="1"/>
        <v>27.702503847352833</v>
      </c>
    </row>
    <row r="45" spans="2:9">
      <c r="B45" s="165"/>
      <c r="C45" s="176" t="s">
        <v>124</v>
      </c>
      <c r="D45" s="170">
        <v>4708.038114</v>
      </c>
      <c r="E45" s="171">
        <v>18538.071</v>
      </c>
      <c r="F45" s="171">
        <v>9703.2000000000007</v>
      </c>
      <c r="G45" s="171">
        <v>4371.6000000000004</v>
      </c>
      <c r="H45" s="171">
        <v>8040.8</v>
      </c>
      <c r="I45" s="172">
        <f t="shared" si="1"/>
        <v>25.396591231094106</v>
      </c>
    </row>
    <row r="46" spans="2:9">
      <c r="B46" s="165"/>
      <c r="C46" s="176" t="s">
        <v>125</v>
      </c>
      <c r="D46" s="170">
        <v>4403.8701209999999</v>
      </c>
      <c r="E46" s="171">
        <v>18538.071</v>
      </c>
      <c r="F46" s="171">
        <v>11121.6</v>
      </c>
      <c r="G46" s="171">
        <v>4788.3</v>
      </c>
      <c r="H46" s="171">
        <v>8517.9</v>
      </c>
      <c r="I46" s="172">
        <f t="shared" si="1"/>
        <v>23.755816454689381</v>
      </c>
    </row>
    <row r="47" spans="2:9">
      <c r="B47" s="173"/>
      <c r="C47" s="176" t="s">
        <v>126</v>
      </c>
      <c r="D47" s="170">
        <v>4883.4119860000001</v>
      </c>
      <c r="E47" s="171">
        <v>18538.071</v>
      </c>
      <c r="F47" s="171">
        <v>13517</v>
      </c>
      <c r="G47" s="171">
        <v>5336.3</v>
      </c>
      <c r="H47" s="171">
        <v>9077</v>
      </c>
      <c r="I47" s="172">
        <f t="shared" si="1"/>
        <v>26.342611299740948</v>
      </c>
    </row>
    <row r="48" spans="2:9">
      <c r="B48" s="173">
        <v>2018</v>
      </c>
      <c r="C48" s="176" t="s">
        <v>127</v>
      </c>
      <c r="D48" s="170">
        <v>5398.2220399999997</v>
      </c>
      <c r="E48" s="171">
        <v>18538.071</v>
      </c>
      <c r="F48" s="171">
        <v>13015.3</v>
      </c>
      <c r="G48" s="171">
        <v>5440.7</v>
      </c>
      <c r="H48" s="171">
        <v>9768.7999999999993</v>
      </c>
      <c r="I48" s="172">
        <f t="shared" si="1"/>
        <v>29.11965349577094</v>
      </c>
    </row>
    <row r="49" spans="2:9">
      <c r="B49" s="173"/>
      <c r="C49" s="176" t="s">
        <v>128</v>
      </c>
      <c r="D49" s="170">
        <v>5616.4103269999996</v>
      </c>
      <c r="E49" s="171">
        <v>18538.071</v>
      </c>
      <c r="F49" s="171">
        <v>13247.7</v>
      </c>
      <c r="G49" s="171">
        <v>5524.0950000000003</v>
      </c>
      <c r="H49" s="171">
        <v>10246.200000000001</v>
      </c>
      <c r="I49" s="172">
        <f t="shared" si="1"/>
        <v>30.296627556340678</v>
      </c>
    </row>
    <row r="50" spans="2:9">
      <c r="B50" s="173"/>
      <c r="C50" s="176" t="s">
        <v>129</v>
      </c>
      <c r="D50" s="170">
        <v>9699.4711430000007</v>
      </c>
      <c r="E50" s="171">
        <v>18538.071</v>
      </c>
      <c r="F50" s="171">
        <v>13746</v>
      </c>
      <c r="G50" s="171">
        <v>5695.4</v>
      </c>
      <c r="H50" s="171">
        <v>10704.1</v>
      </c>
      <c r="I50" s="172">
        <f t="shared" si="1"/>
        <v>52.321900930253207</v>
      </c>
    </row>
    <row r="51" spans="2:9">
      <c r="B51" s="173"/>
      <c r="C51" s="176" t="s">
        <v>122</v>
      </c>
      <c r="D51" s="170">
        <v>11897.527652999999</v>
      </c>
      <c r="E51" s="171">
        <v>18538.071</v>
      </c>
      <c r="F51" s="171">
        <v>13908.5</v>
      </c>
      <c r="G51" s="171">
        <v>7002.3</v>
      </c>
      <c r="H51" s="171">
        <v>11260.6</v>
      </c>
      <c r="I51" s="172">
        <f t="shared" si="1"/>
        <v>64.178887075143905</v>
      </c>
    </row>
    <row r="52" spans="2:9">
      <c r="B52" s="173"/>
      <c r="C52" s="176" t="s">
        <v>129</v>
      </c>
      <c r="D52" s="170">
        <v>12095.723247</v>
      </c>
      <c r="E52" s="171">
        <v>18538.071</v>
      </c>
      <c r="F52" s="171">
        <v>14103.7</v>
      </c>
      <c r="G52" s="171">
        <v>6966.1</v>
      </c>
      <c r="H52" s="171">
        <v>11479.8</v>
      </c>
      <c r="I52" s="172">
        <f t="shared" si="1"/>
        <v>65.248014461698844</v>
      </c>
    </row>
    <row r="53" spans="2:9">
      <c r="B53" s="173"/>
      <c r="C53" s="177" t="s">
        <v>121</v>
      </c>
      <c r="D53" s="170">
        <v>11977.697792085566</v>
      </c>
      <c r="E53" s="171">
        <v>18538.071</v>
      </c>
      <c r="F53" s="171">
        <v>13746.7</v>
      </c>
      <c r="G53" s="171">
        <v>6477.8</v>
      </c>
      <c r="H53" s="171">
        <v>10910.4</v>
      </c>
      <c r="I53" s="172">
        <f t="shared" si="1"/>
        <v>64.611349217971849</v>
      </c>
    </row>
    <row r="54" spans="2:9">
      <c r="B54" s="173"/>
      <c r="C54" s="176"/>
      <c r="D54" s="170"/>
      <c r="E54" s="171"/>
      <c r="F54" s="171"/>
      <c r="G54" s="171"/>
      <c r="H54" s="171"/>
      <c r="I54" s="172"/>
    </row>
    <row r="55" spans="2:9">
      <c r="B55" s="165"/>
      <c r="C55" s="176"/>
      <c r="D55" s="170"/>
      <c r="E55" s="171"/>
      <c r="F55" s="171"/>
      <c r="G55" s="171"/>
      <c r="H55" s="171"/>
      <c r="I55" s="172"/>
    </row>
    <row r="56" spans="2:9">
      <c r="B56" s="165"/>
      <c r="C56" s="176"/>
      <c r="D56" s="170"/>
      <c r="E56" s="171"/>
      <c r="F56" s="171"/>
      <c r="G56" s="171"/>
      <c r="H56" s="171"/>
      <c r="I56" s="172"/>
    </row>
    <row r="57" spans="2:9">
      <c r="B57" s="165"/>
      <c r="C57" s="176"/>
      <c r="D57" s="170"/>
      <c r="E57" s="171"/>
      <c r="F57" s="171"/>
      <c r="G57" s="171"/>
      <c r="H57" s="171"/>
      <c r="I57" s="172"/>
    </row>
    <row r="58" spans="2:9">
      <c r="B58" s="165"/>
      <c r="C58" s="176"/>
      <c r="D58" s="170"/>
      <c r="E58" s="171"/>
      <c r="F58" s="171"/>
      <c r="G58" s="171"/>
      <c r="H58" s="171"/>
      <c r="I58" s="172"/>
    </row>
    <row r="59" spans="2:9">
      <c r="B59" s="173"/>
      <c r="C59" s="176"/>
      <c r="D59" s="170"/>
      <c r="E59" s="171"/>
      <c r="F59" s="171"/>
      <c r="G59" s="171"/>
      <c r="H59" s="171"/>
      <c r="I59" s="172"/>
    </row>
    <row r="60" spans="2:9">
      <c r="B60" s="173"/>
      <c r="C60" s="176"/>
      <c r="D60" s="170"/>
      <c r="E60" s="171"/>
      <c r="F60" s="171"/>
      <c r="G60" s="171"/>
      <c r="H60" s="171"/>
      <c r="I60" s="172"/>
    </row>
    <row r="61" spans="2:9">
      <c r="B61" s="173"/>
      <c r="C61" s="176"/>
      <c r="D61" s="171"/>
      <c r="E61" s="171"/>
      <c r="F61" s="171"/>
      <c r="G61" s="171"/>
      <c r="H61" s="171"/>
      <c r="I61" s="172"/>
    </row>
    <row r="62" spans="2:9">
      <c r="B62" s="173"/>
      <c r="C62" s="176"/>
      <c r="D62" s="171"/>
      <c r="E62" s="171"/>
      <c r="F62" s="171"/>
      <c r="G62" s="171"/>
      <c r="H62" s="171"/>
      <c r="I62" s="172"/>
    </row>
    <row r="63" spans="2:9">
      <c r="B63" s="173"/>
      <c r="C63" s="176"/>
      <c r="D63" s="171"/>
      <c r="E63" s="171"/>
      <c r="F63" s="171"/>
      <c r="G63" s="171"/>
      <c r="H63" s="171"/>
      <c r="I63" s="172"/>
    </row>
    <row r="64" spans="2:9">
      <c r="B64" s="173"/>
      <c r="C64" s="176"/>
      <c r="D64" s="171"/>
      <c r="E64" s="171"/>
      <c r="F64" s="171"/>
      <c r="G64" s="171"/>
      <c r="H64" s="171"/>
      <c r="I64" s="172"/>
    </row>
    <row r="65" spans="2:11">
      <c r="B65" s="173"/>
      <c r="C65" s="178"/>
      <c r="D65" s="179"/>
      <c r="E65" s="179"/>
      <c r="F65" s="179"/>
      <c r="G65" s="179"/>
      <c r="H65" s="179"/>
      <c r="I65" s="172"/>
    </row>
    <row r="67" spans="2:11">
      <c r="B67" s="124" t="s">
        <v>541</v>
      </c>
      <c r="C67" s="125"/>
      <c r="D67" s="125"/>
      <c r="E67" s="125"/>
      <c r="F67" s="125"/>
      <c r="G67" s="126"/>
      <c r="H67" s="126"/>
      <c r="I67" s="127"/>
      <c r="J67" s="127"/>
    </row>
    <row r="68" spans="2:11">
      <c r="B68" s="128"/>
      <c r="C68" s="245" t="s">
        <v>57</v>
      </c>
      <c r="D68" s="245" t="s">
        <v>57</v>
      </c>
      <c r="E68" s="128"/>
      <c r="F68" s="245" t="s">
        <v>46</v>
      </c>
      <c r="G68" s="245"/>
      <c r="H68" s="245" t="s">
        <v>47</v>
      </c>
      <c r="I68" s="245"/>
      <c r="J68" s="245" t="s">
        <v>48</v>
      </c>
      <c r="K68" s="245"/>
    </row>
    <row r="69" spans="2:11">
      <c r="B69" s="129"/>
      <c r="C69" s="130" t="s">
        <v>46</v>
      </c>
      <c r="D69" s="130" t="s">
        <v>47</v>
      </c>
      <c r="E69" s="130" t="s">
        <v>90</v>
      </c>
      <c r="F69" s="131" t="s">
        <v>44</v>
      </c>
      <c r="G69" s="130" t="s">
        <v>49</v>
      </c>
      <c r="H69" s="131" t="s">
        <v>44</v>
      </c>
      <c r="I69" s="130" t="s">
        <v>49</v>
      </c>
      <c r="J69" s="131" t="s">
        <v>44</v>
      </c>
      <c r="K69" s="130" t="s">
        <v>49</v>
      </c>
    </row>
    <row r="70" spans="2:11">
      <c r="B70" s="132" t="s">
        <v>50</v>
      </c>
      <c r="C70" s="133">
        <v>2546.8180000000002</v>
      </c>
      <c r="D70" s="133">
        <v>909.476</v>
      </c>
      <c r="E70" s="133">
        <v>5186.3719067636112</v>
      </c>
      <c r="F70" s="161">
        <f>G70/C70</f>
        <v>0.81269806445195214</v>
      </c>
      <c r="G70" s="133">
        <v>2069.794059111392</v>
      </c>
      <c r="H70" s="161">
        <f t="shared" ref="H70:H76" si="2">I70/D70</f>
        <v>0.76802306379018659</v>
      </c>
      <c r="I70" s="133">
        <v>698.49854396364378</v>
      </c>
      <c r="J70" s="161">
        <f t="shared" ref="J70:J76" si="3">K70/SUM(C70:D70)</f>
        <v>0.80094245543782894</v>
      </c>
      <c r="K70" s="133">
        <f t="shared" ref="K70:K75" si="4">SUM(G70,I70)</f>
        <v>2768.2926030750359</v>
      </c>
    </row>
    <row r="71" spans="2:11">
      <c r="B71" s="132" t="s">
        <v>51</v>
      </c>
      <c r="C71" s="133">
        <v>1681</v>
      </c>
      <c r="D71" s="133">
        <v>3120.6</v>
      </c>
      <c r="E71" s="133">
        <v>3968.2132952293318</v>
      </c>
      <c r="F71" s="161">
        <f>G71/C71</f>
        <v>0.82882958453485311</v>
      </c>
      <c r="G71" s="133">
        <v>1393.2625316030881</v>
      </c>
      <c r="H71" s="161">
        <f t="shared" si="2"/>
        <v>0.66110744966975732</v>
      </c>
      <c r="I71" s="133">
        <v>2063.0519074394447</v>
      </c>
      <c r="J71" s="161">
        <f t="shared" si="3"/>
        <v>0.71982556627843475</v>
      </c>
      <c r="K71" s="133">
        <f t="shared" si="4"/>
        <v>3456.3144390425327</v>
      </c>
    </row>
    <row r="72" spans="2:11">
      <c r="B72" s="132" t="s">
        <v>52</v>
      </c>
      <c r="C72" s="133">
        <v>2424.9229999999998</v>
      </c>
      <c r="D72" s="133">
        <v>3791.8719999999998</v>
      </c>
      <c r="E72" s="133">
        <v>3618.5651686053225</v>
      </c>
      <c r="F72" s="161">
        <f>G72/C72</f>
        <v>0.70675118814841531</v>
      </c>
      <c r="G72" s="133">
        <v>1713.8172114184194</v>
      </c>
      <c r="H72" s="161">
        <f t="shared" si="2"/>
        <v>0.34501832814252731</v>
      </c>
      <c r="I72" s="133">
        <v>1308.2653379704614</v>
      </c>
      <c r="J72" s="161">
        <f t="shared" si="3"/>
        <v>0.48611584415906917</v>
      </c>
      <c r="K72" s="133">
        <f t="shared" si="4"/>
        <v>3022.0825493888806</v>
      </c>
    </row>
    <row r="73" spans="2:11">
      <c r="B73" s="132" t="s">
        <v>53</v>
      </c>
      <c r="C73" s="133"/>
      <c r="D73" s="133">
        <v>835.14400000000001</v>
      </c>
      <c r="E73" s="133">
        <v>241.15919611927043</v>
      </c>
      <c r="F73" s="161" t="s">
        <v>18</v>
      </c>
      <c r="G73" s="134"/>
      <c r="H73" s="161">
        <f t="shared" si="2"/>
        <v>0.48860498052688284</v>
      </c>
      <c r="I73" s="133">
        <v>408.05551785714306</v>
      </c>
      <c r="J73" s="161">
        <f t="shared" si="3"/>
        <v>0.48860498052688284</v>
      </c>
      <c r="K73" s="133">
        <f t="shared" si="4"/>
        <v>408.05551785714306</v>
      </c>
    </row>
    <row r="74" spans="2:11">
      <c r="B74" s="132" t="s">
        <v>54</v>
      </c>
      <c r="C74" s="133">
        <v>180.3</v>
      </c>
      <c r="D74" s="133">
        <v>669.1</v>
      </c>
      <c r="E74" s="133">
        <v>569.24482711132248</v>
      </c>
      <c r="F74" s="161">
        <f>G74/C74</f>
        <v>0.84964215485014094</v>
      </c>
      <c r="G74" s="133">
        <v>153.19048051948042</v>
      </c>
      <c r="H74" s="161">
        <f t="shared" si="2"/>
        <v>0.54883679011761499</v>
      </c>
      <c r="I74" s="133">
        <v>367.22669626769624</v>
      </c>
      <c r="J74" s="161">
        <f t="shared" si="3"/>
        <v>0.61268798774096611</v>
      </c>
      <c r="K74" s="133">
        <f t="shared" si="4"/>
        <v>520.41717678717669</v>
      </c>
    </row>
    <row r="75" spans="2:11">
      <c r="B75" s="132" t="s">
        <v>55</v>
      </c>
      <c r="C75" s="133">
        <v>2133.8380000000002</v>
      </c>
      <c r="D75" s="133">
        <v>245</v>
      </c>
      <c r="E75" s="133">
        <v>3442.0482361711397</v>
      </c>
      <c r="F75" s="161">
        <f>G75/C75</f>
        <v>0.79989135833988723</v>
      </c>
      <c r="G75" s="133">
        <v>1706.8385762972684</v>
      </c>
      <c r="H75" s="161">
        <f t="shared" si="2"/>
        <v>0.39059971280623151</v>
      </c>
      <c r="I75" s="133">
        <v>95.696929637526722</v>
      </c>
      <c r="J75" s="161">
        <f t="shared" si="3"/>
        <v>0.75773781398094153</v>
      </c>
      <c r="K75" s="133">
        <f t="shared" si="4"/>
        <v>1802.5355059347951</v>
      </c>
    </row>
    <row r="76" spans="2:11">
      <c r="B76" s="129" t="s">
        <v>56</v>
      </c>
      <c r="C76" s="135">
        <f>SUM(C70:C75)</f>
        <v>8966.8790000000008</v>
      </c>
      <c r="D76" s="135">
        <f>SUM(D70:D75)</f>
        <v>9571.1920000000009</v>
      </c>
      <c r="E76" s="135">
        <f>SUM(E70:E75)</f>
        <v>17025.602629999998</v>
      </c>
      <c r="F76" s="162">
        <f>G76/C76</f>
        <v>0.78476612196391271</v>
      </c>
      <c r="G76" s="135">
        <f>SUM(G70:G75)</f>
        <v>7036.9028589496484</v>
      </c>
      <c r="H76" s="162">
        <f t="shared" si="2"/>
        <v>0.51621521469174525</v>
      </c>
      <c r="I76" s="135">
        <f>SUM(I70:I75)</f>
        <v>4940.794933135915</v>
      </c>
      <c r="J76" s="162">
        <f t="shared" si="3"/>
        <v>0.64611349217971814</v>
      </c>
      <c r="K76" s="135">
        <f>SUM(K70:K75)</f>
        <v>11977.697792085562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S49"/>
  <sheetViews>
    <sheetView showGridLines="0" showRowColHeaders="0" showOutlineSymbols="0" zoomScaleNormal="100" workbookViewId="0">
      <selection activeCell="L25" sqref="L25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2" s="5" customFormat="1" ht="0.75" customHeight="1"/>
    <row r="2" spans="1:12" s="5" customFormat="1" ht="21" customHeight="1">
      <c r="E2" s="6"/>
      <c r="K2" s="106" t="s">
        <v>1</v>
      </c>
    </row>
    <row r="3" spans="1:12" s="5" customFormat="1" ht="15" customHeight="1">
      <c r="E3" s="24"/>
      <c r="F3" s="24"/>
      <c r="G3" s="24"/>
      <c r="H3" s="24"/>
      <c r="I3" s="24"/>
      <c r="J3" s="24"/>
      <c r="K3" s="107" t="s">
        <v>117</v>
      </c>
    </row>
    <row r="4" spans="1:12" s="7" customFormat="1" ht="20.25" customHeight="1">
      <c r="B4" s="8"/>
      <c r="C4" s="105" t="s">
        <v>73</v>
      </c>
      <c r="L4" s="9"/>
    </row>
    <row r="5" spans="1:12" s="7" customFormat="1" ht="12.75" customHeight="1">
      <c r="B5" s="8"/>
      <c r="C5" s="10"/>
      <c r="L5" s="9"/>
    </row>
    <row r="6" spans="1:12" s="7" customFormat="1" ht="13.5" customHeight="1">
      <c r="B6" s="8"/>
      <c r="C6" s="11"/>
      <c r="D6" s="12"/>
      <c r="E6" s="12"/>
      <c r="L6" s="9"/>
    </row>
    <row r="7" spans="1:12" s="7" customFormat="1" ht="12.75" customHeight="1">
      <c r="B7" s="8"/>
      <c r="C7" s="234" t="s">
        <v>68</v>
      </c>
      <c r="D7" s="12"/>
      <c r="E7" s="13"/>
      <c r="F7" s="235"/>
      <c r="G7" s="236"/>
      <c r="H7" s="237" t="s">
        <v>69</v>
      </c>
      <c r="I7" s="237"/>
      <c r="J7" s="237" t="s">
        <v>79</v>
      </c>
      <c r="K7" s="237"/>
      <c r="L7" s="9"/>
    </row>
    <row r="8" spans="1:12" ht="12.75" customHeight="1">
      <c r="A8" s="7"/>
      <c r="B8" s="8"/>
      <c r="C8" s="234"/>
      <c r="D8" s="12"/>
      <c r="E8" s="14"/>
      <c r="F8" s="15" t="s">
        <v>0</v>
      </c>
      <c r="G8" s="25" t="s">
        <v>118</v>
      </c>
      <c r="H8" s="15" t="s">
        <v>0</v>
      </c>
      <c r="I8" s="25" t="str">
        <f>G8</f>
        <v>% 18/17</v>
      </c>
      <c r="J8" s="15" t="s">
        <v>0</v>
      </c>
      <c r="K8" s="25" t="str">
        <f>G8</f>
        <v>% 18/17</v>
      </c>
      <c r="L8" s="16"/>
    </row>
    <row r="9" spans="1:12">
      <c r="A9" s="7"/>
      <c r="B9" s="8"/>
      <c r="C9" s="18"/>
      <c r="D9" s="12"/>
      <c r="E9" s="93" t="s">
        <v>2</v>
      </c>
      <c r="F9" s="94">
        <v>3625.2585999999997</v>
      </c>
      <c r="G9" s="95">
        <v>121.33067904202841</v>
      </c>
      <c r="H9" s="94">
        <v>20820.982616262001</v>
      </c>
      <c r="I9" s="95">
        <v>73.957711658960619</v>
      </c>
      <c r="J9" s="94">
        <v>27212.474483966002</v>
      </c>
      <c r="K9" s="95">
        <v>18.835137163859887</v>
      </c>
      <c r="L9" s="19"/>
    </row>
    <row r="10" spans="1:12">
      <c r="A10" s="7"/>
      <c r="B10" s="8"/>
      <c r="C10" s="18"/>
      <c r="D10" s="12"/>
      <c r="E10" s="93" t="s">
        <v>105</v>
      </c>
      <c r="F10" s="94">
        <v>55.293699999999994</v>
      </c>
      <c r="G10" s="95">
        <v>-39.831279365480363</v>
      </c>
      <c r="H10" s="94">
        <v>1378.0413587380001</v>
      </c>
      <c r="I10" s="95">
        <v>9.8949545580098963</v>
      </c>
      <c r="J10" s="94">
        <v>2373.090276034</v>
      </c>
      <c r="K10" s="95">
        <v>6.2752999667764655</v>
      </c>
      <c r="L10" s="19"/>
    </row>
    <row r="11" spans="1:12">
      <c r="A11" s="7"/>
      <c r="B11" s="8"/>
      <c r="C11" s="11"/>
      <c r="D11" s="12"/>
      <c r="E11" s="93" t="s">
        <v>3</v>
      </c>
      <c r="F11" s="94">
        <v>3615.0268000000001</v>
      </c>
      <c r="G11" s="95">
        <v>-10.729895607844647</v>
      </c>
      <c r="H11" s="94">
        <v>25388.484799999998</v>
      </c>
      <c r="I11" s="95">
        <v>-10.749907229203838</v>
      </c>
      <c r="J11" s="94">
        <v>52550.9548</v>
      </c>
      <c r="K11" s="95">
        <v>-7.8022611106564179</v>
      </c>
      <c r="L11" s="19"/>
    </row>
    <row r="12" spans="1:12">
      <c r="A12" s="7"/>
      <c r="B12" s="8"/>
      <c r="C12" s="11"/>
      <c r="D12" s="12"/>
      <c r="E12" s="93" t="s">
        <v>4</v>
      </c>
      <c r="F12" s="94">
        <v>2267.6017000000002</v>
      </c>
      <c r="G12" s="95">
        <v>-47.130320537929236</v>
      </c>
      <c r="H12" s="94">
        <v>13810.039699999999</v>
      </c>
      <c r="I12" s="95">
        <v>-30.997928574862897</v>
      </c>
      <c r="J12" s="94">
        <v>36389.0147</v>
      </c>
      <c r="K12" s="95">
        <v>-19.404608438481667</v>
      </c>
      <c r="L12" s="19"/>
    </row>
    <row r="13" spans="1:12">
      <c r="A13" s="7"/>
      <c r="B13" s="8"/>
      <c r="C13" s="20"/>
      <c r="D13" s="12"/>
      <c r="E13" s="93" t="s">
        <v>106</v>
      </c>
      <c r="F13" s="94">
        <v>2203.0542</v>
      </c>
      <c r="G13" s="95">
        <v>-30.607190015149108</v>
      </c>
      <c r="H13" s="94">
        <v>10937.6942</v>
      </c>
      <c r="I13" s="95">
        <v>-8.4548300755899888</v>
      </c>
      <c r="J13" s="94">
        <v>32844.356164999997</v>
      </c>
      <c r="K13" s="95">
        <v>15.098874546231542</v>
      </c>
      <c r="L13" s="19"/>
    </row>
    <row r="14" spans="1:12" ht="12.75" customHeight="1">
      <c r="A14" s="7"/>
      <c r="B14" s="8"/>
      <c r="C14" s="11"/>
      <c r="D14" s="12"/>
      <c r="E14" s="93" t="s">
        <v>5</v>
      </c>
      <c r="F14" s="94">
        <v>2579.756637</v>
      </c>
      <c r="G14" s="95">
        <v>-18.086841314798466</v>
      </c>
      <c r="H14" s="94">
        <v>27779.119637</v>
      </c>
      <c r="I14" s="95">
        <v>10.421244309578034</v>
      </c>
      <c r="J14" s="94">
        <v>50119.856636999997</v>
      </c>
      <c r="K14" s="95">
        <v>14.35242911880227</v>
      </c>
      <c r="L14" s="19"/>
    </row>
    <row r="15" spans="1:12" ht="12.75" customHeight="1">
      <c r="A15" s="7"/>
      <c r="B15" s="8"/>
      <c r="C15" s="11"/>
      <c r="D15" s="12"/>
      <c r="E15" s="93" t="s">
        <v>6</v>
      </c>
      <c r="F15" s="94">
        <v>798.86879999999996</v>
      </c>
      <c r="G15" s="95">
        <v>-4.8761877545188259</v>
      </c>
      <c r="H15" s="94">
        <v>3687.5338000000002</v>
      </c>
      <c r="I15" s="95">
        <v>-8.3463395416986152</v>
      </c>
      <c r="J15" s="94">
        <v>7652.4147999999996</v>
      </c>
      <c r="K15" s="95">
        <v>-1.9043924760183855</v>
      </c>
      <c r="L15" s="19"/>
    </row>
    <row r="16" spans="1:12">
      <c r="A16" s="7"/>
      <c r="B16" s="8"/>
      <c r="C16" s="11"/>
      <c r="D16" s="12"/>
      <c r="E16" s="93" t="s">
        <v>7</v>
      </c>
      <c r="F16" s="94">
        <v>604.42460000000005</v>
      </c>
      <c r="G16" s="95">
        <v>-20.668983675065821</v>
      </c>
      <c r="H16" s="94">
        <v>1983.7216000000001</v>
      </c>
      <c r="I16" s="95">
        <v>-20.135305913836287</v>
      </c>
      <c r="J16" s="94">
        <v>4847.8176000000003</v>
      </c>
      <c r="K16" s="95">
        <v>-7.7162159255290579</v>
      </c>
      <c r="L16" s="19"/>
    </row>
    <row r="17" spans="1:19">
      <c r="A17" s="7"/>
      <c r="B17" s="8"/>
      <c r="C17" s="11"/>
      <c r="D17" s="12"/>
      <c r="E17" s="93" t="s">
        <v>107</v>
      </c>
      <c r="F17" s="94">
        <v>319.6814</v>
      </c>
      <c r="G17" s="95">
        <v>6.0475500164205789</v>
      </c>
      <c r="H17" s="94">
        <v>1713.6146000000001</v>
      </c>
      <c r="I17" s="95">
        <v>-6.0560358276572579E-2</v>
      </c>
      <c r="J17" s="94">
        <v>3601.8746000000001</v>
      </c>
      <c r="K17" s="95">
        <v>0.82935451290056017</v>
      </c>
      <c r="L17" s="19"/>
    </row>
    <row r="18" spans="1:19">
      <c r="A18" s="7"/>
      <c r="B18" s="8"/>
      <c r="C18" s="11"/>
      <c r="D18" s="12"/>
      <c r="E18" s="93" t="s">
        <v>9</v>
      </c>
      <c r="F18" s="94">
        <v>2385.4063630000001</v>
      </c>
      <c r="G18" s="95">
        <v>3.1535997284300836</v>
      </c>
      <c r="H18" s="94">
        <v>14196.586363</v>
      </c>
      <c r="I18" s="95">
        <v>2.0766400470183144</v>
      </c>
      <c r="J18" s="94">
        <v>28423.090362999999</v>
      </c>
      <c r="K18" s="95">
        <v>3.9596734565459237</v>
      </c>
      <c r="L18" s="19"/>
    </row>
    <row r="19" spans="1:19">
      <c r="A19" s="7"/>
      <c r="B19" s="8"/>
      <c r="C19" s="11"/>
      <c r="D19" s="12"/>
      <c r="E19" s="93" t="s">
        <v>76</v>
      </c>
      <c r="F19" s="94">
        <v>176.05375000000001</v>
      </c>
      <c r="G19" s="95">
        <v>-16.704910780818647</v>
      </c>
      <c r="H19" s="94">
        <v>1126.5152499999999</v>
      </c>
      <c r="I19" s="95">
        <v>-4.2472546363803652</v>
      </c>
      <c r="J19" s="94">
        <v>2408.8402500000002</v>
      </c>
      <c r="K19" s="95">
        <v>-5.0979173540695069</v>
      </c>
      <c r="L19" s="19"/>
    </row>
    <row r="20" spans="1:19">
      <c r="A20" s="7"/>
      <c r="B20" s="8"/>
      <c r="C20" s="180">
        <f>ABS(F20)</f>
        <v>50.61365</v>
      </c>
      <c r="D20" s="12"/>
      <c r="E20" s="93" t="s">
        <v>104</v>
      </c>
      <c r="F20" s="94">
        <v>50.61365</v>
      </c>
      <c r="G20" s="95">
        <v>-24.442014435744515</v>
      </c>
      <c r="H20" s="94">
        <v>339.49914999999999</v>
      </c>
      <c r="I20" s="95">
        <v>3.357262350006013</v>
      </c>
      <c r="J20" s="94">
        <v>739.17814999999996</v>
      </c>
      <c r="K20" s="95">
        <v>4.2296094446774992</v>
      </c>
      <c r="L20" s="19"/>
    </row>
    <row r="21" spans="1:19">
      <c r="A21" s="7"/>
      <c r="B21" s="8"/>
      <c r="C21" s="11"/>
      <c r="D21" s="12"/>
      <c r="E21" s="96" t="s">
        <v>10</v>
      </c>
      <c r="F21" s="97">
        <f>SUM(F9:F20)</f>
        <v>18681.040199999999</v>
      </c>
      <c r="G21" s="98">
        <v>-10.559486894903884</v>
      </c>
      <c r="H21" s="97">
        <f>SUM(H9:H20)</f>
        <v>123161.833075</v>
      </c>
      <c r="I21" s="98">
        <v>0.60334926089742758</v>
      </c>
      <c r="J21" s="97">
        <f>SUM(J9:J20)</f>
        <v>249162.962825</v>
      </c>
      <c r="K21" s="98">
        <v>0.93289414077582933</v>
      </c>
      <c r="L21" s="19"/>
    </row>
    <row r="22" spans="1:19">
      <c r="A22" s="7"/>
      <c r="B22" s="8"/>
      <c r="C22" s="11"/>
      <c r="D22" s="12"/>
      <c r="E22" s="99" t="s">
        <v>12</v>
      </c>
      <c r="F22" s="94">
        <v>-94.329400000000007</v>
      </c>
      <c r="G22" s="95">
        <v>-50.944543777506958</v>
      </c>
      <c r="H22" s="94">
        <v>-2243.4433119999999</v>
      </c>
      <c r="I22" s="95">
        <v>7.5429357312996226</v>
      </c>
      <c r="J22" s="94">
        <v>-3832.5903939999998</v>
      </c>
      <c r="K22" s="95">
        <v>11.663346509300364</v>
      </c>
      <c r="L22" s="19"/>
    </row>
    <row r="23" spans="1:19">
      <c r="A23" s="7"/>
      <c r="B23" s="8"/>
      <c r="C23" s="11"/>
      <c r="D23" s="12"/>
      <c r="E23" s="99" t="s">
        <v>85</v>
      </c>
      <c r="F23" s="94">
        <v>-108.5852</v>
      </c>
      <c r="G23" s="95">
        <v>-4.944450798393798</v>
      </c>
      <c r="H23" s="94">
        <v>-540.81185600000003</v>
      </c>
      <c r="I23" s="95">
        <v>11.302319602683468</v>
      </c>
      <c r="J23" s="94">
        <v>-1234.218003</v>
      </c>
      <c r="K23" s="95">
        <v>9.4625789047321884</v>
      </c>
      <c r="L23" s="19"/>
    </row>
    <row r="24" spans="1:19">
      <c r="A24" s="7"/>
      <c r="B24" s="8"/>
      <c r="C24" s="11"/>
      <c r="D24" s="12"/>
      <c r="E24" s="99" t="s">
        <v>86</v>
      </c>
      <c r="F24" s="100">
        <v>1858.4005999999999</v>
      </c>
      <c r="G24" s="101">
        <v>64.626476168678025</v>
      </c>
      <c r="H24" s="100">
        <v>6033.3422010000004</v>
      </c>
      <c r="I24" s="101">
        <v>18.732241722751141</v>
      </c>
      <c r="J24" s="100">
        <v>10122.456722000001</v>
      </c>
      <c r="K24" s="101">
        <v>12.140272763849531</v>
      </c>
      <c r="L24" s="19"/>
    </row>
    <row r="25" spans="1:19" ht="16.149999999999999" customHeight="1">
      <c r="E25" s="102" t="s">
        <v>13</v>
      </c>
      <c r="F25" s="103">
        <v>20336.5262</v>
      </c>
      <c r="G25" s="104">
        <v>-6.3216549829126834</v>
      </c>
      <c r="H25" s="103">
        <v>126410.92010800001</v>
      </c>
      <c r="I25" s="104">
        <v>1.1832314037847307</v>
      </c>
      <c r="J25" s="103">
        <v>254218.61115000001</v>
      </c>
      <c r="K25" s="104">
        <v>1.1506077971594828</v>
      </c>
      <c r="L25" s="19"/>
    </row>
    <row r="26" spans="1:19" ht="16.149999999999999" customHeight="1">
      <c r="E26" s="238" t="s">
        <v>108</v>
      </c>
      <c r="F26" s="238"/>
      <c r="G26" s="238"/>
      <c r="H26" s="238"/>
      <c r="I26" s="238"/>
      <c r="J26" s="238"/>
      <c r="K26" s="238"/>
      <c r="L26" s="19"/>
    </row>
    <row r="27" spans="1:19" ht="16.899999999999999" customHeight="1">
      <c r="E27" s="233" t="s">
        <v>58</v>
      </c>
      <c r="F27" s="233"/>
      <c r="G27" s="233"/>
      <c r="H27" s="233"/>
      <c r="I27" s="233"/>
      <c r="J27" s="233"/>
      <c r="K27" s="233"/>
      <c r="L27" s="16"/>
    </row>
    <row r="28" spans="1:19" ht="12.75" customHeight="1">
      <c r="E28" s="233" t="s">
        <v>80</v>
      </c>
      <c r="F28" s="233"/>
      <c r="G28" s="233"/>
      <c r="H28" s="233"/>
      <c r="I28" s="233"/>
      <c r="J28" s="233"/>
      <c r="K28" s="233"/>
      <c r="L28" s="16"/>
    </row>
    <row r="29" spans="1:19" ht="12.75" customHeight="1">
      <c r="E29" s="232" t="s">
        <v>109</v>
      </c>
      <c r="F29" s="232"/>
      <c r="G29" s="232"/>
      <c r="H29" s="232"/>
      <c r="I29" s="232"/>
      <c r="J29" s="232"/>
      <c r="K29" s="232"/>
      <c r="L29" s="16"/>
    </row>
    <row r="30" spans="1:19" ht="12.75" customHeight="1">
      <c r="E30" s="233" t="s">
        <v>110</v>
      </c>
      <c r="F30" s="233"/>
      <c r="G30" s="233"/>
      <c r="H30" s="233"/>
      <c r="I30" s="233"/>
      <c r="J30" s="233"/>
      <c r="K30" s="233"/>
      <c r="L30" s="16"/>
      <c r="M30" s="233"/>
      <c r="N30" s="233"/>
      <c r="O30" s="233"/>
      <c r="P30" s="233"/>
      <c r="Q30" s="233"/>
      <c r="R30" s="233"/>
      <c r="S30" s="233"/>
    </row>
    <row r="31" spans="1:19" ht="12.75" customHeight="1">
      <c r="E31" s="233" t="s">
        <v>111</v>
      </c>
      <c r="F31" s="233"/>
      <c r="G31" s="233"/>
      <c r="H31" s="233"/>
      <c r="I31" s="233"/>
      <c r="J31" s="233"/>
      <c r="K31" s="233"/>
      <c r="L31" s="16"/>
    </row>
    <row r="32" spans="1:19" ht="12.75" customHeight="1">
      <c r="E32" s="232" t="s">
        <v>84</v>
      </c>
      <c r="F32" s="232"/>
      <c r="G32" s="232"/>
      <c r="H32" s="232"/>
      <c r="I32" s="232"/>
      <c r="J32" s="232"/>
      <c r="K32" s="232"/>
      <c r="L32" s="16"/>
    </row>
    <row r="33" spans="5:11" ht="25.5" customHeight="1">
      <c r="E33" s="232" t="s">
        <v>89</v>
      </c>
      <c r="F33" s="232"/>
      <c r="G33" s="232"/>
      <c r="H33" s="232"/>
      <c r="I33" s="232"/>
      <c r="J33" s="232"/>
      <c r="K33" s="232"/>
    </row>
    <row r="34" spans="5:11" ht="12.75" customHeight="1">
      <c r="E34" s="232"/>
      <c r="F34" s="232"/>
      <c r="G34" s="232"/>
      <c r="H34" s="232"/>
      <c r="I34" s="232"/>
      <c r="J34" s="232"/>
      <c r="K34" s="232"/>
    </row>
    <row r="35" spans="5:11">
      <c r="E35" s="21"/>
      <c r="F35" s="21"/>
    </row>
    <row r="36" spans="5:11">
      <c r="E36" s="21"/>
      <c r="F36" s="21"/>
    </row>
    <row r="37" spans="5:11">
      <c r="E37" s="21"/>
      <c r="F37" s="21"/>
    </row>
    <row r="38" spans="5:11">
      <c r="E38" s="21"/>
      <c r="F38" s="21"/>
    </row>
    <row r="39" spans="5:11">
      <c r="F39" s="21"/>
    </row>
    <row r="40" spans="5:11">
      <c r="E40" s="21"/>
      <c r="F40" s="23"/>
    </row>
    <row r="41" spans="5:11">
      <c r="E41" s="21"/>
      <c r="F41" s="21"/>
    </row>
    <row r="42" spans="5:11">
      <c r="E42" s="21"/>
      <c r="F42" s="21"/>
    </row>
    <row r="43" spans="5:11">
      <c r="E43" s="21"/>
      <c r="F43" s="21"/>
    </row>
    <row r="44" spans="5:11">
      <c r="E44" s="21"/>
      <c r="F44" s="21"/>
    </row>
    <row r="45" spans="5:11">
      <c r="E45" s="21"/>
      <c r="F45" s="21"/>
    </row>
    <row r="46" spans="5:11">
      <c r="E46" s="21"/>
      <c r="F46" s="21"/>
    </row>
    <row r="47" spans="5:11">
      <c r="E47" s="21"/>
      <c r="F47" s="21"/>
    </row>
    <row r="49" spans="1:19" s="22" customFormat="1">
      <c r="A49" s="5"/>
      <c r="B49" s="5"/>
      <c r="C49" s="5"/>
      <c r="D49" s="5"/>
      <c r="E49" s="17"/>
      <c r="F49" s="17"/>
      <c r="G49" s="17"/>
      <c r="I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14">
    <mergeCell ref="C7:C8"/>
    <mergeCell ref="F7:G7"/>
    <mergeCell ref="H7:I7"/>
    <mergeCell ref="J7:K7"/>
    <mergeCell ref="E32:K32"/>
    <mergeCell ref="E26:K26"/>
    <mergeCell ref="E34:K34"/>
    <mergeCell ref="M30:S30"/>
    <mergeCell ref="E33:K33"/>
    <mergeCell ref="E27:K27"/>
    <mergeCell ref="E28:K28"/>
    <mergeCell ref="E29:K29"/>
    <mergeCell ref="E30:K30"/>
    <mergeCell ref="E31:K3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40"/>
  <sheetViews>
    <sheetView showGridLines="0" showRowColHeaders="0" zoomScaleNormal="100" workbookViewId="0">
      <selection activeCell="H36" sqref="H36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6" s="26" customFormat="1" ht="0.75" customHeight="1"/>
    <row r="2" spans="2:6" s="26" customFormat="1" ht="21" customHeight="1">
      <c r="E2" s="106" t="s">
        <v>1</v>
      </c>
    </row>
    <row r="3" spans="2:6" s="26" customFormat="1" ht="15" customHeight="1">
      <c r="E3" s="107" t="s">
        <v>117</v>
      </c>
    </row>
    <row r="4" spans="2:6" s="29" customFormat="1" ht="20.25" customHeight="1">
      <c r="B4" s="28"/>
      <c r="C4" s="105" t="s">
        <v>73</v>
      </c>
    </row>
    <row r="5" spans="2:6" s="29" customFormat="1" ht="12.75" customHeight="1">
      <c r="B5" s="28"/>
      <c r="C5" s="30"/>
    </row>
    <row r="6" spans="2:6" s="29" customFormat="1" ht="13.5" customHeight="1">
      <c r="B6" s="28"/>
      <c r="C6" s="31"/>
      <c r="D6" s="32"/>
      <c r="E6" s="32"/>
    </row>
    <row r="7" spans="2:6" s="29" customFormat="1" ht="12.75" customHeight="1">
      <c r="B7" s="28"/>
      <c r="C7" s="239" t="s">
        <v>62</v>
      </c>
      <c r="D7" s="32"/>
      <c r="E7" s="39"/>
    </row>
    <row r="8" spans="2:6" s="29" customFormat="1" ht="12.75" customHeight="1">
      <c r="B8" s="28"/>
      <c r="C8" s="239"/>
      <c r="D8" s="32"/>
      <c r="E8" s="39"/>
      <c r="F8" s="33"/>
    </row>
    <row r="9" spans="2:6" s="29" customFormat="1" ht="12.75" customHeight="1">
      <c r="B9" s="28"/>
      <c r="C9" s="141"/>
      <c r="D9" s="32"/>
      <c r="E9" s="39"/>
      <c r="F9" s="33"/>
    </row>
    <row r="10" spans="2:6" s="29" customFormat="1" ht="12.75" customHeight="1">
      <c r="B10" s="28"/>
      <c r="C10" s="139"/>
      <c r="D10" s="32"/>
      <c r="E10" s="39"/>
      <c r="F10" s="33"/>
    </row>
    <row r="11" spans="2:6" s="29" customFormat="1" ht="12.75" customHeight="1">
      <c r="B11" s="28"/>
      <c r="C11" s="34"/>
      <c r="D11" s="32"/>
      <c r="E11" s="39"/>
      <c r="F11" s="33"/>
    </row>
    <row r="12" spans="2:6" s="29" customFormat="1" ht="12.75" customHeight="1">
      <c r="B12" s="28"/>
      <c r="D12" s="32"/>
      <c r="E12" s="32"/>
      <c r="F12" s="33"/>
    </row>
    <row r="13" spans="2:6" s="29" customFormat="1" ht="12.75" customHeight="1">
      <c r="B13" s="28"/>
      <c r="C13" s="35"/>
      <c r="D13" s="32"/>
      <c r="E13" s="32"/>
      <c r="F13" s="33"/>
    </row>
    <row r="14" spans="2:6" s="29" customFormat="1" ht="12.75" customHeight="1">
      <c r="B14" s="28"/>
      <c r="C14" s="35"/>
      <c r="D14" s="32"/>
      <c r="E14" s="32"/>
      <c r="F14" s="33"/>
    </row>
    <row r="15" spans="2:6" s="29" customFormat="1" ht="12.75" customHeight="1">
      <c r="B15" s="28"/>
      <c r="C15" s="35"/>
      <c r="D15" s="32"/>
      <c r="E15" s="32"/>
      <c r="F15" s="33"/>
    </row>
    <row r="16" spans="2:6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239" t="s">
        <v>64</v>
      </c>
      <c r="E23" s="41"/>
    </row>
    <row r="24" spans="2:6" ht="12.75" customHeight="1">
      <c r="C24" s="239"/>
      <c r="E24" s="37"/>
    </row>
    <row r="25" spans="2:6" ht="12.75" customHeight="1">
      <c r="C25" s="239"/>
      <c r="E25" s="38"/>
    </row>
    <row r="26" spans="2:6" ht="12.75" customHeight="1">
      <c r="C26" s="139"/>
    </row>
    <row r="27" spans="2:6">
      <c r="C27" s="139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8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30"/>
  <sheetViews>
    <sheetView showGridLines="0" showRowColHeaders="0" zoomScaleNormal="100" workbookViewId="0">
      <selection activeCell="K13" sqref="K13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6" t="s">
        <v>1</v>
      </c>
    </row>
    <row r="3" spans="2:7" s="26" customFormat="1" ht="15" customHeight="1">
      <c r="E3" s="27"/>
      <c r="G3" s="107" t="s">
        <v>117</v>
      </c>
    </row>
    <row r="4" spans="2:7" s="29" customFormat="1" ht="20.25" customHeight="1">
      <c r="B4" s="28"/>
      <c r="C4" s="105" t="s">
        <v>73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240" t="s">
        <v>81</v>
      </c>
      <c r="D7" s="32"/>
      <c r="E7" s="39"/>
      <c r="F7" s="32"/>
    </row>
    <row r="8" spans="2:7" s="29" customFormat="1" ht="12.75" customHeight="1">
      <c r="B8" s="28"/>
      <c r="C8" s="240"/>
      <c r="D8" s="32"/>
      <c r="E8" s="39"/>
      <c r="F8" s="32"/>
    </row>
    <row r="9" spans="2:7" s="29" customFormat="1" ht="12.75" customHeight="1">
      <c r="B9" s="28"/>
      <c r="C9" s="240"/>
      <c r="D9" s="32"/>
      <c r="E9" s="39"/>
      <c r="F9" s="32"/>
    </row>
    <row r="10" spans="2:7" s="29" customFormat="1" ht="12.75" customHeight="1">
      <c r="B10" s="28"/>
      <c r="C10" s="240"/>
      <c r="D10" s="32"/>
      <c r="E10" s="39"/>
      <c r="F10" s="32"/>
    </row>
    <row r="11" spans="2:7" s="29" customFormat="1" ht="12.75" customHeight="1">
      <c r="B11" s="28"/>
      <c r="C11" s="141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6"/>
      <c r="G22" s="116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Y51"/>
  <sheetViews>
    <sheetView showGridLines="0" showRowColHeaders="0" topLeftCell="B2" workbookViewId="0">
      <selection activeCell="G26" sqref="G2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40" t="s">
        <v>66</v>
      </c>
      <c r="E7" s="4"/>
    </row>
    <row r="8" spans="3:25">
      <c r="C8" s="240"/>
      <c r="E8" s="4"/>
    </row>
    <row r="9" spans="3:25">
      <c r="C9" s="24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C1:Y65"/>
  <sheetViews>
    <sheetView showGridLines="0" showRowColHeaders="0" topLeftCell="A2" workbookViewId="0">
      <selection activeCell="J28" sqref="J28:K2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240" t="s">
        <v>67</v>
      </c>
      <c r="E7" s="4"/>
    </row>
    <row r="8" spans="3:25">
      <c r="C8" s="240"/>
      <c r="E8" s="4"/>
    </row>
    <row r="9" spans="3:25">
      <c r="C9" s="24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Y44"/>
  <sheetViews>
    <sheetView showGridLines="0" showRowColHeaders="0" topLeftCell="A2" workbookViewId="0">
      <selection activeCell="H26" sqref="H2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40" t="s">
        <v>59</v>
      </c>
      <c r="E7" s="4"/>
    </row>
    <row r="8" spans="3:25">
      <c r="C8" s="240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C1:Y44"/>
  <sheetViews>
    <sheetView showGridLines="0" showRowColHeaders="0" topLeftCell="A2" workbookViewId="0">
      <selection activeCell="G43" sqref="G4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40" t="s">
        <v>65</v>
      </c>
      <c r="E7" s="4"/>
    </row>
    <row r="8" spans="3:25">
      <c r="C8" s="240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1:AA39"/>
  <sheetViews>
    <sheetView showGridLines="0" showRowColHeaders="0" topLeftCell="A2" zoomScaleNormal="100" workbookViewId="0">
      <selection activeCell="J25" sqref="J2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6" t="s">
        <v>1</v>
      </c>
    </row>
    <row r="3" spans="3:27" ht="15" customHeight="1">
      <c r="E3" s="115" t="s">
        <v>117</v>
      </c>
    </row>
    <row r="4" spans="3:27" ht="19.899999999999999" customHeight="1">
      <c r="C4" s="105" t="s">
        <v>73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240" t="s">
        <v>27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240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23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6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</vt:i4>
      </vt:variant>
    </vt:vector>
  </HeadingPairs>
  <TitlesOfParts>
    <vt:vector size="22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Data 2</vt:lpstr>
      <vt:lpstr>Data 3</vt:lpstr>
      <vt:lpstr>Indice!Área_de_impresión</vt:lpstr>
      <vt:lpstr>'P1'!Área_de_impresión</vt:lpstr>
      <vt:lpstr>'P13'!Área_de_impresión</vt:lpstr>
      <vt:lpstr>'P2'!Área_de_impresión</vt:lpstr>
      <vt:lpstr>'P3'!Área_de_impresión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2018-07-16T10:34:55Z</dcterms:modified>
</cp:coreProperties>
</file>